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4240" windowHeight="12075" firstSheet="38" activeTab="45"/>
  </bookViews>
  <sheets>
    <sheet name="PSE" sheetId="1" r:id="rId1"/>
    <sheet name="2Year" sheetId="2" r:id="rId2"/>
    <sheet name="4Year" sheetId="3" r:id="rId3"/>
    <sheet name="2&amp;4Year" sheetId="4" r:id="rId4"/>
    <sheet name="BOR" sheetId="5" r:id="rId5"/>
    <sheet name="LOSFA" sheetId="6" r:id="rId6"/>
    <sheet name="Lumcon" sheetId="7" r:id="rId7"/>
    <sheet name="ULSystem" sheetId="8" r:id="rId8"/>
    <sheet name="ULBOS" sheetId="54" r:id="rId9"/>
    <sheet name="GSU" sheetId="53" r:id="rId10"/>
    <sheet name="LATech" sheetId="52" r:id="rId11"/>
    <sheet name="McNeese" sheetId="51" r:id="rId12"/>
    <sheet name="Nicholls" sheetId="50" r:id="rId13"/>
    <sheet name="NwSU" sheetId="49" r:id="rId14"/>
    <sheet name="SLU" sheetId="48" r:id="rId15"/>
    <sheet name="ULL" sheetId="47" r:id="rId16"/>
    <sheet name="UNO" sheetId="55" r:id="rId17"/>
    <sheet name="ULM" sheetId="46" r:id="rId18"/>
    <sheet name="LSUSystem" sheetId="9" r:id="rId19"/>
    <sheet name="LSUBOS" sheetId="39" r:id="rId20"/>
    <sheet name="LSUBR" sheetId="38" r:id="rId21"/>
    <sheet name="LSUA" sheetId="37" r:id="rId22"/>
    <sheet name="LSUS" sheetId="36" r:id="rId23"/>
    <sheet name="LSUE" sheetId="35" r:id="rId24"/>
    <sheet name="LSULAW" sheetId="34" r:id="rId25"/>
    <sheet name="LSUHSCS" sheetId="33" r:id="rId26"/>
    <sheet name="LSUHSCNO" sheetId="32" r:id="rId27"/>
    <sheet name="LSUAG" sheetId="31" r:id="rId28"/>
    <sheet name="PENN" sheetId="30" r:id="rId29"/>
    <sheet name="EACONWAY" sheetId="29" r:id="rId30"/>
    <sheet name="HPLONG" sheetId="28" r:id="rId31"/>
    <sheet name="SUSystem" sheetId="10" r:id="rId32"/>
    <sheet name="SUBOS" sheetId="45" r:id="rId33"/>
    <sheet name="SUBR" sheetId="44" r:id="rId34"/>
    <sheet name="SUNO" sheetId="43" r:id="rId35"/>
    <sheet name="SUSBO" sheetId="42" r:id="rId36"/>
    <sheet name="SUAG" sheetId="41" r:id="rId37"/>
    <sheet name="SULAW" sheetId="40" r:id="rId38"/>
    <sheet name="LCTCS" sheetId="11" r:id="rId39"/>
    <sheet name="BOS" sheetId="12" r:id="rId40"/>
    <sheet name="Online" sheetId="13" r:id="rId41"/>
    <sheet name="BRCC" sheetId="14" r:id="rId42"/>
    <sheet name="BPCC" sheetId="15" r:id="rId43"/>
    <sheet name="Delgado" sheetId="16" r:id="rId44"/>
    <sheet name="Fletcher" sheetId="17" r:id="rId45"/>
    <sheet name="Delta" sheetId="18" r:id="rId46"/>
    <sheet name="Nunez" sheetId="19" r:id="rId47"/>
    <sheet name="RPCC" sheetId="20" r:id="rId48"/>
    <sheet name="SLCC" sheetId="21" r:id="rId49"/>
    <sheet name="Sowela" sheetId="22" r:id="rId50"/>
    <sheet name="Northshore" sheetId="23" r:id="rId51"/>
    <sheet name="Central LA" sheetId="24" r:id="rId52"/>
    <sheet name="LTC" sheetId="25" r:id="rId53"/>
  </sheets>
  <externalReferences>
    <externalReference r:id="rId54"/>
    <externalReference r:id="rId55"/>
    <externalReference r:id="rId56"/>
  </externalReferences>
  <definedNames>
    <definedName name="_xlnm.Print_Area" localSheetId="3">'2&amp;4Year'!$A$1:$F$93</definedName>
    <definedName name="_xlnm.Print_Area" localSheetId="1">'2Year'!$A$1:$F$93</definedName>
    <definedName name="_xlnm.Print_Area" localSheetId="2">'4Year'!$A$1:$F$93</definedName>
    <definedName name="_xlnm.Print_Area" localSheetId="4">BOR!$A$1:$F$93</definedName>
    <definedName name="_xlnm.Print_Area" localSheetId="39">BOS!$A$1:$F$93</definedName>
    <definedName name="_xlnm.Print_Area" localSheetId="42">BPCC!$A$1:$F$93</definedName>
    <definedName name="_xlnm.Print_Area" localSheetId="41">BRCC!$A$1:$F$92</definedName>
    <definedName name="_xlnm.Print_Area" localSheetId="51">'Central LA'!$A$1:$F$93</definedName>
    <definedName name="_xlnm.Print_Area" localSheetId="43">Delgado!$A$1:$F$93</definedName>
    <definedName name="_xlnm.Print_Area" localSheetId="45">Delta!$A$1:$F$93</definedName>
    <definedName name="_xlnm.Print_Area" localSheetId="29">EACONWAY!$A$1:$F$93</definedName>
    <definedName name="_xlnm.Print_Area" localSheetId="44">Fletcher!$A$1:$F$93</definedName>
    <definedName name="_xlnm.Print_Area" localSheetId="9">GSU!$A$1:$F$93</definedName>
    <definedName name="_xlnm.Print_Area" localSheetId="30">HPLONG!$A$1:$F$92</definedName>
    <definedName name="_xlnm.Print_Area" localSheetId="10">LATech!$A$1:$F$93</definedName>
    <definedName name="_xlnm.Print_Area" localSheetId="38">LCTCS!$A$1:$F$93</definedName>
    <definedName name="_xlnm.Print_Area" localSheetId="5">LOSFA!$A$1:$F$93</definedName>
    <definedName name="_xlnm.Print_Area" localSheetId="21">LSUA!$A$1:$F$93</definedName>
    <definedName name="_xlnm.Print_Area" localSheetId="27">LSUAG!$A$1:$F$93</definedName>
    <definedName name="_xlnm.Print_Area" localSheetId="19">LSUBOS!$A$1:$F$93</definedName>
    <definedName name="_xlnm.Print_Area" localSheetId="20">LSUBR!$A$1:$F$93</definedName>
    <definedName name="_xlnm.Print_Area" localSheetId="23">LSUE!$A$1:$F$93</definedName>
    <definedName name="_xlnm.Print_Area" localSheetId="26">LSUHSCNO!$A$1:$F$93</definedName>
    <definedName name="_xlnm.Print_Area" localSheetId="25">LSUHSCS!$A$1:$F$93</definedName>
    <definedName name="_xlnm.Print_Area" localSheetId="24">LSULAW!$A$1:$F$93</definedName>
    <definedName name="_xlnm.Print_Area" localSheetId="22">LSUS!$A$1:$F$93</definedName>
    <definedName name="_xlnm.Print_Area" localSheetId="18">LSUSystem!$A$1:$F$93</definedName>
    <definedName name="_xlnm.Print_Area" localSheetId="52">LTC!$A$1:$F$93</definedName>
    <definedName name="_xlnm.Print_Area" localSheetId="6">Lumcon!$A$1:$F$93</definedName>
    <definedName name="_xlnm.Print_Area" localSheetId="11">McNeese!$A$1:$F$93</definedName>
    <definedName name="_xlnm.Print_Area" localSheetId="12">Nicholls!$A$1:$F$93</definedName>
    <definedName name="_xlnm.Print_Area" localSheetId="50">Northshore!$A$1:$F$93</definedName>
    <definedName name="_xlnm.Print_Area" localSheetId="46">Nunez!$A$1:$F$93</definedName>
    <definedName name="_xlnm.Print_Area" localSheetId="13">NwSU!$A$1:$F$93</definedName>
    <definedName name="_xlnm.Print_Area" localSheetId="40">Online!$A$1:$F$93</definedName>
    <definedName name="_xlnm.Print_Area" localSheetId="28">PENN!$A$1:$F$93</definedName>
    <definedName name="_xlnm.Print_Area" localSheetId="0">PSE!$A$1:$F$93</definedName>
    <definedName name="_xlnm.Print_Area" localSheetId="47">RPCC!$A$1:$F$93</definedName>
    <definedName name="_xlnm.Print_Area" localSheetId="48">SLCC!$A$1:$F$93</definedName>
    <definedName name="_xlnm.Print_Area" localSheetId="14">SLU!$A$1:$F$93</definedName>
    <definedName name="_xlnm.Print_Area" localSheetId="49">Sowela!$A$1:$F$93</definedName>
    <definedName name="_xlnm.Print_Area" localSheetId="36">SUAG!$A$1:$F$93</definedName>
    <definedName name="_xlnm.Print_Area" localSheetId="32">SUBOS!$A$1:$F$93</definedName>
    <definedName name="_xlnm.Print_Area" localSheetId="33">SUBR!$A$1:$F$93</definedName>
    <definedName name="_xlnm.Print_Area" localSheetId="37">SULAW!$A$1:$F$93</definedName>
    <definedName name="_xlnm.Print_Area" localSheetId="34">SUNO!$A$1:$F$93</definedName>
    <definedName name="_xlnm.Print_Area" localSheetId="35">SUSBO!$A$1:$F$93</definedName>
    <definedName name="_xlnm.Print_Area" localSheetId="31">SUSystem!$A$1:$F$93</definedName>
    <definedName name="_xlnm.Print_Area" localSheetId="8">ULBOS!$A$1:$F$93</definedName>
    <definedName name="_xlnm.Print_Area" localSheetId="15">ULL!$A$1:$F$92</definedName>
    <definedName name="_xlnm.Print_Area" localSheetId="17">ULM!$A$1:$F$93</definedName>
    <definedName name="_xlnm.Print_Area" localSheetId="7">ULSystem!$A$1:$F$93</definedName>
    <definedName name="_xlnm.Print_Area" localSheetId="16">UNO!$A$1:$F$93</definedName>
  </definedNames>
  <calcPr calcId="125725"/>
</workbook>
</file>

<file path=xl/calcChain.xml><?xml version="1.0" encoding="utf-8"?>
<calcChain xmlns="http://schemas.openxmlformats.org/spreadsheetml/2006/main">
  <c r="D28" i="6"/>
  <c r="E28" s="1"/>
  <c r="F28" s="1"/>
  <c r="C28"/>
  <c r="D28" i="7"/>
  <c r="C28"/>
  <c r="E28" l="1"/>
  <c r="F28" s="1"/>
  <c r="C91" i="21" l="1"/>
  <c r="C89"/>
  <c r="C88"/>
  <c r="C87"/>
  <c r="C90" s="1"/>
  <c r="C85"/>
  <c r="C84"/>
  <c r="C83"/>
  <c r="C82"/>
  <c r="C86" s="1"/>
  <c r="C80"/>
  <c r="C79"/>
  <c r="C78"/>
  <c r="C76"/>
  <c r="C75"/>
  <c r="C74"/>
  <c r="C70"/>
  <c r="C69"/>
  <c r="C68"/>
  <c r="C67"/>
  <c r="C65"/>
  <c r="C64"/>
  <c r="C63"/>
  <c r="C62"/>
  <c r="C61"/>
  <c r="C60"/>
  <c r="C59"/>
  <c r="C58"/>
  <c r="C52"/>
  <c r="C50"/>
  <c r="C48"/>
  <c r="C46"/>
  <c r="C44"/>
  <c r="C41"/>
  <c r="C40"/>
  <c r="C39"/>
  <c r="C38"/>
  <c r="C37"/>
  <c r="C33"/>
  <c r="C31"/>
  <c r="C29"/>
  <c r="C27"/>
  <c r="C26"/>
  <c r="C25"/>
  <c r="C24"/>
  <c r="C23"/>
  <c r="C22"/>
  <c r="C21"/>
  <c r="C20"/>
  <c r="C19"/>
  <c r="C18"/>
  <c r="C17"/>
  <c r="C16"/>
  <c r="C15"/>
  <c r="C14"/>
  <c r="C13"/>
  <c r="C12"/>
  <c r="C11"/>
  <c r="C9"/>
  <c r="C8"/>
  <c r="C42" l="1"/>
  <c r="C10"/>
  <c r="C66"/>
  <c r="C81"/>
  <c r="C77"/>
  <c r="C35"/>
  <c r="C54" s="1"/>
  <c r="C71"/>
  <c r="C92"/>
  <c r="E92" i="15" l="1"/>
  <c r="F92" s="1"/>
  <c r="E91"/>
  <c r="F91" s="1"/>
  <c r="E90"/>
  <c r="F90" s="1"/>
  <c r="E89"/>
  <c r="F89" s="1"/>
  <c r="E88"/>
  <c r="F88" s="1"/>
  <c r="E87"/>
  <c r="F87" s="1"/>
  <c r="E86"/>
  <c r="F86" s="1"/>
  <c r="E85"/>
  <c r="F85" s="1"/>
  <c r="E84"/>
  <c r="F84" s="1"/>
  <c r="E83"/>
  <c r="F83" s="1"/>
  <c r="E82"/>
  <c r="F82" s="1"/>
  <c r="E81"/>
  <c r="F81" s="1"/>
  <c r="E80"/>
  <c r="F80" s="1"/>
  <c r="E79"/>
  <c r="F79" s="1"/>
  <c r="E78"/>
  <c r="F78" s="1"/>
  <c r="E77"/>
  <c r="F77" s="1"/>
  <c r="E76"/>
  <c r="F76" s="1"/>
  <c r="E75"/>
  <c r="F75" s="1"/>
  <c r="E74"/>
  <c r="F74" s="1"/>
  <c r="E71"/>
  <c r="F71" s="1"/>
  <c r="E70"/>
  <c r="F70" s="1"/>
  <c r="E69"/>
  <c r="F69" s="1"/>
  <c r="E68"/>
  <c r="F68" s="1"/>
  <c r="E67"/>
  <c r="F67" s="1"/>
  <c r="E66"/>
  <c r="F66" s="1"/>
  <c r="E65"/>
  <c r="F65" s="1"/>
  <c r="E64"/>
  <c r="F64" s="1"/>
  <c r="E63"/>
  <c r="F63" s="1"/>
  <c r="E62"/>
  <c r="F62" s="1"/>
  <c r="E61"/>
  <c r="F61" s="1"/>
  <c r="E60"/>
  <c r="F60" s="1"/>
  <c r="E59"/>
  <c r="F59" s="1"/>
  <c r="E58"/>
  <c r="F58" s="1"/>
  <c r="E54"/>
  <c r="F54" s="1"/>
  <c r="E52"/>
  <c r="F52" s="1"/>
  <c r="E50"/>
  <c r="F50" s="1"/>
  <c r="E48"/>
  <c r="F48" s="1"/>
  <c r="E46"/>
  <c r="F46" s="1"/>
  <c r="E44"/>
  <c r="F44" s="1"/>
  <c r="E42"/>
  <c r="F42" s="1"/>
  <c r="E41"/>
  <c r="F41" s="1"/>
  <c r="E40"/>
  <c r="F40" s="1"/>
  <c r="E39"/>
  <c r="F39" s="1"/>
  <c r="E38"/>
  <c r="F38" s="1"/>
  <c r="E37"/>
  <c r="F37" s="1"/>
  <c r="E35"/>
  <c r="F35" s="1"/>
  <c r="F34"/>
  <c r="E33"/>
  <c r="F33" s="1"/>
  <c r="E31"/>
  <c r="F31" s="1"/>
  <c r="E29"/>
  <c r="F29" s="1"/>
  <c r="E27"/>
  <c r="F27" s="1"/>
  <c r="E26"/>
  <c r="F26" s="1"/>
  <c r="E25"/>
  <c r="F25" s="1"/>
  <c r="E24"/>
  <c r="F24" s="1"/>
  <c r="E23"/>
  <c r="F23" s="1"/>
  <c r="E22"/>
  <c r="F22" s="1"/>
  <c r="E21"/>
  <c r="F21" s="1"/>
  <c r="E20"/>
  <c r="F20" s="1"/>
  <c r="E19"/>
  <c r="F19" s="1"/>
  <c r="E18"/>
  <c r="F18" s="1"/>
  <c r="E17"/>
  <c r="F17" s="1"/>
  <c r="E16"/>
  <c r="F16" s="1"/>
  <c r="E15"/>
  <c r="F15" s="1"/>
  <c r="E14"/>
  <c r="F14" s="1"/>
  <c r="E13"/>
  <c r="F13" s="1"/>
  <c r="E12"/>
  <c r="F12" s="1"/>
  <c r="E11"/>
  <c r="F11" s="1"/>
  <c r="E10"/>
  <c r="F10" s="1"/>
  <c r="E9"/>
  <c r="F9" s="1"/>
  <c r="E8"/>
  <c r="F8" s="1"/>
  <c r="F34" i="1" l="1"/>
  <c r="F34" i="2"/>
  <c r="F34" i="3"/>
  <c r="F34" i="4"/>
  <c r="E28" i="23"/>
  <c r="F28" s="1"/>
  <c r="B91" i="11" l="1"/>
  <c r="B89"/>
  <c r="B88"/>
  <c r="B87"/>
  <c r="B85"/>
  <c r="B84"/>
  <c r="B83"/>
  <c r="B82"/>
  <c r="B80"/>
  <c r="B79"/>
  <c r="B78"/>
  <c r="B76"/>
  <c r="B75"/>
  <c r="B74"/>
  <c r="B70"/>
  <c r="B69"/>
  <c r="B68"/>
  <c r="B67"/>
  <c r="B65"/>
  <c r="B64"/>
  <c r="B63"/>
  <c r="B62"/>
  <c r="B61"/>
  <c r="B60"/>
  <c r="B59"/>
  <c r="B58"/>
  <c r="B52"/>
  <c r="B50"/>
  <c r="B48"/>
  <c r="B46"/>
  <c r="B44"/>
  <c r="B41"/>
  <c r="B40"/>
  <c r="B39"/>
  <c r="B38"/>
  <c r="B37"/>
  <c r="B33"/>
  <c r="B31"/>
  <c r="B29"/>
  <c r="D28"/>
  <c r="C28"/>
  <c r="B27"/>
  <c r="B26"/>
  <c r="B25"/>
  <c r="B24"/>
  <c r="B23"/>
  <c r="B22"/>
  <c r="B21"/>
  <c r="B20"/>
  <c r="B19"/>
  <c r="B18"/>
  <c r="B17"/>
  <c r="B16"/>
  <c r="B15"/>
  <c r="B14"/>
  <c r="B13"/>
  <c r="B12"/>
  <c r="B11"/>
  <c r="B9"/>
  <c r="B8"/>
  <c r="B28" l="1"/>
  <c r="B9" i="2"/>
  <c r="B12"/>
  <c r="B14"/>
  <c r="B16"/>
  <c r="B18"/>
  <c r="B20"/>
  <c r="B22"/>
  <c r="B24"/>
  <c r="B26"/>
  <c r="B31"/>
  <c r="B37"/>
  <c r="B39"/>
  <c r="B41"/>
  <c r="B46"/>
  <c r="B50"/>
  <c r="B58"/>
  <c r="B60"/>
  <c r="B62"/>
  <c r="B64"/>
  <c r="B67"/>
  <c r="B69"/>
  <c r="B74"/>
  <c r="B76"/>
  <c r="B79"/>
  <c r="B82"/>
  <c r="B84"/>
  <c r="B87"/>
  <c r="B89"/>
  <c r="B8"/>
  <c r="B11"/>
  <c r="B13"/>
  <c r="B15"/>
  <c r="B17"/>
  <c r="B19"/>
  <c r="B21"/>
  <c r="B23"/>
  <c r="B25"/>
  <c r="B27"/>
  <c r="B29"/>
  <c r="B33"/>
  <c r="B38"/>
  <c r="B40"/>
  <c r="B44"/>
  <c r="B48"/>
  <c r="B52"/>
  <c r="B59"/>
  <c r="B61"/>
  <c r="B63"/>
  <c r="B65"/>
  <c r="B68"/>
  <c r="B70"/>
  <c r="B75"/>
  <c r="B78"/>
  <c r="B80"/>
  <c r="B83"/>
  <c r="B85"/>
  <c r="B88"/>
  <c r="B91"/>
  <c r="D91" i="8"/>
  <c r="C91"/>
  <c r="B91"/>
  <c r="D89"/>
  <c r="C89"/>
  <c r="B89"/>
  <c r="D88"/>
  <c r="C88"/>
  <c r="B88"/>
  <c r="D87"/>
  <c r="C87"/>
  <c r="B87"/>
  <c r="D85"/>
  <c r="C85"/>
  <c r="B85"/>
  <c r="D84"/>
  <c r="C84"/>
  <c r="B84"/>
  <c r="D83"/>
  <c r="C83"/>
  <c r="B83"/>
  <c r="D82"/>
  <c r="C82"/>
  <c r="B82"/>
  <c r="D80"/>
  <c r="C80"/>
  <c r="B80"/>
  <c r="D79"/>
  <c r="C79"/>
  <c r="B79"/>
  <c r="D78"/>
  <c r="C78"/>
  <c r="B78"/>
  <c r="D76"/>
  <c r="C76"/>
  <c r="B76"/>
  <c r="D75"/>
  <c r="C75"/>
  <c r="B75"/>
  <c r="D74"/>
  <c r="C74"/>
  <c r="B74"/>
  <c r="D70"/>
  <c r="C70"/>
  <c r="B70"/>
  <c r="D69"/>
  <c r="C69"/>
  <c r="B69"/>
  <c r="D68"/>
  <c r="C68"/>
  <c r="B68"/>
  <c r="D67"/>
  <c r="C67"/>
  <c r="B67"/>
  <c r="D65"/>
  <c r="C65"/>
  <c r="B65"/>
  <c r="D64"/>
  <c r="C64"/>
  <c r="B64"/>
  <c r="D63"/>
  <c r="C63"/>
  <c r="B63"/>
  <c r="D62"/>
  <c r="C62"/>
  <c r="B62"/>
  <c r="D61"/>
  <c r="C61"/>
  <c r="B61"/>
  <c r="D60"/>
  <c r="C60"/>
  <c r="B60"/>
  <c r="D59"/>
  <c r="C59"/>
  <c r="B59"/>
  <c r="D58"/>
  <c r="C58"/>
  <c r="B58"/>
  <c r="D52"/>
  <c r="C52"/>
  <c r="B52"/>
  <c r="D50"/>
  <c r="C50"/>
  <c r="B50"/>
  <c r="D48"/>
  <c r="C48"/>
  <c r="B48"/>
  <c r="D46"/>
  <c r="C46"/>
  <c r="B46"/>
  <c r="D44"/>
  <c r="C44"/>
  <c r="B44"/>
  <c r="D41"/>
  <c r="C41"/>
  <c r="B41"/>
  <c r="D40"/>
  <c r="C40"/>
  <c r="B40"/>
  <c r="D39"/>
  <c r="C39"/>
  <c r="B39"/>
  <c r="D38"/>
  <c r="C38"/>
  <c r="B38"/>
  <c r="D37"/>
  <c r="C37"/>
  <c r="B37"/>
  <c r="D33"/>
  <c r="C33"/>
  <c r="B33"/>
  <c r="D31"/>
  <c r="C31"/>
  <c r="B31"/>
  <c r="D29"/>
  <c r="C29"/>
  <c r="B29"/>
  <c r="D28"/>
  <c r="C28"/>
  <c r="B28"/>
  <c r="D27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D18"/>
  <c r="C18"/>
  <c r="B18"/>
  <c r="D17"/>
  <c r="C17"/>
  <c r="B17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D9"/>
  <c r="C9"/>
  <c r="B9"/>
  <c r="D8"/>
  <c r="C8"/>
  <c r="B8"/>
  <c r="E89"/>
  <c r="F89" s="1"/>
  <c r="C66"/>
  <c r="F34"/>
  <c r="E16"/>
  <c r="F16" s="1"/>
  <c r="E28" i="46"/>
  <c r="F28" s="1"/>
  <c r="E28" i="55"/>
  <c r="F28" s="1"/>
  <c r="E28" i="47"/>
  <c r="F28" s="1"/>
  <c r="E28" i="48"/>
  <c r="F28" s="1"/>
  <c r="E28" i="49"/>
  <c r="F28" s="1"/>
  <c r="E28" i="50"/>
  <c r="F28" s="1"/>
  <c r="E28" i="51"/>
  <c r="F28" s="1"/>
  <c r="E28" i="52"/>
  <c r="F28" s="1"/>
  <c r="E28" i="53"/>
  <c r="F28" s="1"/>
  <c r="E28" i="54"/>
  <c r="F28" s="1"/>
  <c r="E28" i="21"/>
  <c r="F28" s="1"/>
  <c r="B81" i="8" l="1"/>
  <c r="E65"/>
  <c r="F65" s="1"/>
  <c r="E84"/>
  <c r="F84" s="1"/>
  <c r="E28"/>
  <c r="F28" s="1"/>
  <c r="E38"/>
  <c r="F38" s="1"/>
  <c r="E61"/>
  <c r="F61" s="1"/>
  <c r="C77"/>
  <c r="E80"/>
  <c r="F80" s="1"/>
  <c r="D90"/>
  <c r="E24"/>
  <c r="F24" s="1"/>
  <c r="E44"/>
  <c r="F44" s="1"/>
  <c r="E59"/>
  <c r="F59" s="1"/>
  <c r="E63"/>
  <c r="F63" s="1"/>
  <c r="E68"/>
  <c r="F68" s="1"/>
  <c r="E75"/>
  <c r="F75" s="1"/>
  <c r="D81"/>
  <c r="E82"/>
  <c r="F82" s="1"/>
  <c r="C90"/>
  <c r="E90" s="1"/>
  <c r="F90" s="1"/>
  <c r="E88"/>
  <c r="F88" s="1"/>
  <c r="E91"/>
  <c r="F91" s="1"/>
  <c r="E9"/>
  <c r="F9" s="1"/>
  <c r="E20"/>
  <c r="F20" s="1"/>
  <c r="E12"/>
  <c r="F12" s="1"/>
  <c r="E18"/>
  <c r="F18" s="1"/>
  <c r="E22"/>
  <c r="F22" s="1"/>
  <c r="E26"/>
  <c r="F26" s="1"/>
  <c r="E31"/>
  <c r="F31" s="1"/>
  <c r="C42"/>
  <c r="E40"/>
  <c r="F40" s="1"/>
  <c r="E52"/>
  <c r="F52" s="1"/>
  <c r="E58"/>
  <c r="F58" s="1"/>
  <c r="E60"/>
  <c r="F60" s="1"/>
  <c r="E62"/>
  <c r="F62" s="1"/>
  <c r="E64"/>
  <c r="F64" s="1"/>
  <c r="E67"/>
  <c r="F67" s="1"/>
  <c r="E69"/>
  <c r="F69" s="1"/>
  <c r="D77"/>
  <c r="E77" s="1"/>
  <c r="F77" s="1"/>
  <c r="E76"/>
  <c r="F76" s="1"/>
  <c r="C81"/>
  <c r="E79"/>
  <c r="F79" s="1"/>
  <c r="C86"/>
  <c r="E83"/>
  <c r="F83" s="1"/>
  <c r="E85"/>
  <c r="F85" s="1"/>
  <c r="D10"/>
  <c r="D35" s="1"/>
  <c r="E14"/>
  <c r="F14" s="1"/>
  <c r="B42"/>
  <c r="E48"/>
  <c r="F48" s="1"/>
  <c r="E8"/>
  <c r="F8" s="1"/>
  <c r="C10"/>
  <c r="C35" s="1"/>
  <c r="E11"/>
  <c r="F11" s="1"/>
  <c r="E13"/>
  <c r="F13" s="1"/>
  <c r="E15"/>
  <c r="F15" s="1"/>
  <c r="E17"/>
  <c r="F17" s="1"/>
  <c r="E19"/>
  <c r="F19" s="1"/>
  <c r="E21"/>
  <c r="F21" s="1"/>
  <c r="E23"/>
  <c r="F23" s="1"/>
  <c r="E25"/>
  <c r="F25" s="1"/>
  <c r="E27"/>
  <c r="F27" s="1"/>
  <c r="E29"/>
  <c r="F29" s="1"/>
  <c r="D42"/>
  <c r="E39"/>
  <c r="F39" s="1"/>
  <c r="E41"/>
  <c r="F41" s="1"/>
  <c r="E46"/>
  <c r="F46" s="1"/>
  <c r="B66"/>
  <c r="B71" s="1"/>
  <c r="B77"/>
  <c r="B86"/>
  <c r="B90"/>
  <c r="B81" i="2"/>
  <c r="B90"/>
  <c r="B86"/>
  <c r="B77"/>
  <c r="B66"/>
  <c r="B71" s="1"/>
  <c r="B42"/>
  <c r="B10" i="8"/>
  <c r="B35" s="1"/>
  <c r="C54"/>
  <c r="C71"/>
  <c r="E33"/>
  <c r="F33" s="1"/>
  <c r="E50"/>
  <c r="F50" s="1"/>
  <c r="D66"/>
  <c r="E66" s="1"/>
  <c r="F66" s="1"/>
  <c r="D86"/>
  <c r="E86" s="1"/>
  <c r="F86" s="1"/>
  <c r="E87"/>
  <c r="F87" s="1"/>
  <c r="E37"/>
  <c r="F37" s="1"/>
  <c r="E70"/>
  <c r="F70" s="1"/>
  <c r="E74"/>
  <c r="F74" s="1"/>
  <c r="E78"/>
  <c r="F78" s="1"/>
  <c r="B92" l="1"/>
  <c r="D54"/>
  <c r="C92"/>
  <c r="E81"/>
  <c r="F81" s="1"/>
  <c r="E35"/>
  <c r="F35" s="1"/>
  <c r="E42"/>
  <c r="F42" s="1"/>
  <c r="E54"/>
  <c r="F54" s="1"/>
  <c r="B54"/>
  <c r="E10"/>
  <c r="F10" s="1"/>
  <c r="B92" i="2"/>
  <c r="D71" i="8"/>
  <c r="E71" s="1"/>
  <c r="F71" s="1"/>
  <c r="D92"/>
  <c r="E92" s="1"/>
  <c r="F92" s="1"/>
  <c r="D28" i="41" l="1"/>
  <c r="C28"/>
  <c r="D28" i="42"/>
  <c r="D28" i="2" s="1"/>
  <c r="C28" i="42"/>
  <c r="C28" i="2" s="1"/>
  <c r="B28"/>
  <c r="D28" i="43"/>
  <c r="C28"/>
  <c r="C28" i="44"/>
  <c r="D28" i="45"/>
  <c r="C28"/>
  <c r="F34" i="10"/>
  <c r="C28" l="1"/>
  <c r="B28" i="3"/>
  <c r="B28" i="4" s="1"/>
  <c r="E28" i="44"/>
  <c r="F28" s="1"/>
  <c r="D28" i="3"/>
  <c r="D28" i="4" s="1"/>
  <c r="E28" i="2"/>
  <c r="F28" s="1"/>
  <c r="C28" i="3"/>
  <c r="B28" i="10"/>
  <c r="E28" i="45"/>
  <c r="F28" s="1"/>
  <c r="E28" i="43"/>
  <c r="F28" s="1"/>
  <c r="E28" i="42"/>
  <c r="F28" s="1"/>
  <c r="E28" i="41"/>
  <c r="F28" s="1"/>
  <c r="D28" i="10"/>
  <c r="C28" i="4" l="1"/>
  <c r="E28" s="1"/>
  <c r="F28" s="1"/>
  <c r="E28" i="3"/>
  <c r="F28" s="1"/>
  <c r="E28" i="10"/>
  <c r="F28" s="1"/>
  <c r="D91" i="43" l="1"/>
  <c r="C91"/>
  <c r="D89"/>
  <c r="C89"/>
  <c r="D88"/>
  <c r="C88"/>
  <c r="D87"/>
  <c r="C87"/>
  <c r="D85"/>
  <c r="C85"/>
  <c r="D84"/>
  <c r="C84"/>
  <c r="D83"/>
  <c r="D83" i="3" s="1"/>
  <c r="C83" i="43"/>
  <c r="C83" i="3" s="1"/>
  <c r="D82" i="43"/>
  <c r="C82"/>
  <c r="D80"/>
  <c r="C80"/>
  <c r="D79"/>
  <c r="C79"/>
  <c r="D78"/>
  <c r="C78"/>
  <c r="D76"/>
  <c r="C76"/>
  <c r="D75"/>
  <c r="C75"/>
  <c r="D74"/>
  <c r="C74"/>
  <c r="D70"/>
  <c r="C70"/>
  <c r="D69"/>
  <c r="C69"/>
  <c r="D68"/>
  <c r="C68"/>
  <c r="D67"/>
  <c r="C67"/>
  <c r="D65"/>
  <c r="D65" i="3" s="1"/>
  <c r="C65" i="43"/>
  <c r="C65" i="3" s="1"/>
  <c r="D64" i="43"/>
  <c r="C64"/>
  <c r="D63"/>
  <c r="C63"/>
  <c r="D62"/>
  <c r="C62"/>
  <c r="D61"/>
  <c r="C61"/>
  <c r="D60"/>
  <c r="C60"/>
  <c r="D59"/>
  <c r="C59"/>
  <c r="D58"/>
  <c r="C58"/>
  <c r="D52"/>
  <c r="C52"/>
  <c r="D50"/>
  <c r="C50"/>
  <c r="D48"/>
  <c r="C48"/>
  <c r="D46"/>
  <c r="C46"/>
  <c r="D44"/>
  <c r="C44"/>
  <c r="D41"/>
  <c r="C41"/>
  <c r="D40"/>
  <c r="C40"/>
  <c r="D39"/>
  <c r="C39"/>
  <c r="D38"/>
  <c r="C38"/>
  <c r="D37"/>
  <c r="C37"/>
  <c r="F34"/>
  <c r="D33"/>
  <c r="C33"/>
  <c r="D31"/>
  <c r="C31"/>
  <c r="D29"/>
  <c r="C29"/>
  <c r="D27"/>
  <c r="C27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D16"/>
  <c r="C16"/>
  <c r="D15"/>
  <c r="C15"/>
  <c r="D14"/>
  <c r="C14"/>
  <c r="D13"/>
  <c r="C13"/>
  <c r="D12"/>
  <c r="C12"/>
  <c r="D11"/>
  <c r="C11"/>
  <c r="D9"/>
  <c r="C9"/>
  <c r="D8"/>
  <c r="C8"/>
  <c r="E28" i="35"/>
  <c r="F28" s="1"/>
  <c r="D91" i="9"/>
  <c r="C91"/>
  <c r="B91"/>
  <c r="D89"/>
  <c r="C89"/>
  <c r="B89"/>
  <c r="D88"/>
  <c r="C88"/>
  <c r="B88"/>
  <c r="D87"/>
  <c r="C87"/>
  <c r="B87"/>
  <c r="D85"/>
  <c r="C85"/>
  <c r="B85"/>
  <c r="D84"/>
  <c r="C84"/>
  <c r="B84"/>
  <c r="D83"/>
  <c r="C83"/>
  <c r="B83"/>
  <c r="D82"/>
  <c r="C82"/>
  <c r="B82"/>
  <c r="D80"/>
  <c r="C80"/>
  <c r="B80"/>
  <c r="D79"/>
  <c r="C79"/>
  <c r="B79"/>
  <c r="D78"/>
  <c r="C78"/>
  <c r="B78"/>
  <c r="D76"/>
  <c r="C76"/>
  <c r="B76"/>
  <c r="D75"/>
  <c r="C75"/>
  <c r="B75"/>
  <c r="D74"/>
  <c r="C74"/>
  <c r="B74"/>
  <c r="D70"/>
  <c r="C70"/>
  <c r="B70"/>
  <c r="D69"/>
  <c r="C69"/>
  <c r="B69"/>
  <c r="D68"/>
  <c r="C68"/>
  <c r="B68"/>
  <c r="D67"/>
  <c r="C67"/>
  <c r="B67"/>
  <c r="D65"/>
  <c r="C65"/>
  <c r="B65"/>
  <c r="D64"/>
  <c r="C64"/>
  <c r="B64"/>
  <c r="D63"/>
  <c r="C63"/>
  <c r="B63"/>
  <c r="D62"/>
  <c r="C62"/>
  <c r="B62"/>
  <c r="D61"/>
  <c r="C61"/>
  <c r="B61"/>
  <c r="D60"/>
  <c r="C60"/>
  <c r="B60"/>
  <c r="D59"/>
  <c r="C59"/>
  <c r="B59"/>
  <c r="D58"/>
  <c r="C58"/>
  <c r="B58"/>
  <c r="B52"/>
  <c r="B50"/>
  <c r="B48"/>
  <c r="B46"/>
  <c r="B44"/>
  <c r="B41"/>
  <c r="B40"/>
  <c r="B39"/>
  <c r="B38"/>
  <c r="B37"/>
  <c r="B33"/>
  <c r="B31"/>
  <c r="B29"/>
  <c r="D52"/>
  <c r="D50"/>
  <c r="D48"/>
  <c r="D46"/>
  <c r="D44"/>
  <c r="D41"/>
  <c r="D40"/>
  <c r="D39"/>
  <c r="D38"/>
  <c r="D37"/>
  <c r="D33"/>
  <c r="D31"/>
  <c r="D29"/>
  <c r="C44"/>
  <c r="C29"/>
  <c r="C31"/>
  <c r="C33"/>
  <c r="C52"/>
  <c r="C50"/>
  <c r="C48"/>
  <c r="C46"/>
  <c r="B8" i="3" l="1"/>
  <c r="B8" i="4" s="1"/>
  <c r="B8" i="10"/>
  <c r="E8" i="43"/>
  <c r="F8" s="1"/>
  <c r="D8" i="3"/>
  <c r="D8" i="10"/>
  <c r="C9" i="3"/>
  <c r="C9" i="10"/>
  <c r="B11" i="3"/>
  <c r="B11" i="10"/>
  <c r="D11" i="3"/>
  <c r="D11" i="10"/>
  <c r="C12" i="3"/>
  <c r="C12" i="10"/>
  <c r="B13" i="3"/>
  <c r="B13" i="4" s="1"/>
  <c r="B13" i="10"/>
  <c r="D13" i="3"/>
  <c r="D13" i="10"/>
  <c r="C14" i="3"/>
  <c r="C14" i="10"/>
  <c r="B15" i="3"/>
  <c r="B15" i="4" s="1"/>
  <c r="B15" i="10"/>
  <c r="D15" i="3"/>
  <c r="D15" i="10"/>
  <c r="C16" i="3"/>
  <c r="C16" i="10"/>
  <c r="B17" i="3"/>
  <c r="B17" i="4" s="1"/>
  <c r="B17" i="10"/>
  <c r="D17" i="3"/>
  <c r="D17" i="10"/>
  <c r="C18" i="3"/>
  <c r="C18" i="10"/>
  <c r="B19" i="3"/>
  <c r="B19" i="4" s="1"/>
  <c r="B19" i="10"/>
  <c r="D19" i="3"/>
  <c r="D19" i="10"/>
  <c r="C20" i="3"/>
  <c r="C20" i="10"/>
  <c r="B21" i="3"/>
  <c r="B21" i="4" s="1"/>
  <c r="B21" i="10"/>
  <c r="D21" i="3"/>
  <c r="D21" i="10"/>
  <c r="C22" i="3"/>
  <c r="C22" i="10"/>
  <c r="B23" i="3"/>
  <c r="B23" i="4" s="1"/>
  <c r="B23" i="10"/>
  <c r="D23" i="3"/>
  <c r="D23" i="10"/>
  <c r="C24" i="3"/>
  <c r="C24" i="10"/>
  <c r="B25" i="3"/>
  <c r="B25" i="4" s="1"/>
  <c r="B25" i="10"/>
  <c r="D25" i="3"/>
  <c r="D25" i="10"/>
  <c r="C26" i="3"/>
  <c r="C26" i="10"/>
  <c r="B27" i="3"/>
  <c r="B27" i="4" s="1"/>
  <c r="B27" i="10"/>
  <c r="D27" i="3"/>
  <c r="D27" i="10"/>
  <c r="C29" i="3"/>
  <c r="C29" i="10"/>
  <c r="B31" i="3"/>
  <c r="B31" i="4" s="1"/>
  <c r="B31" i="10"/>
  <c r="D31" i="3"/>
  <c r="D31" i="10"/>
  <c r="C33" i="3"/>
  <c r="C33" i="10"/>
  <c r="C37" i="3"/>
  <c r="C37" i="10"/>
  <c r="B38" i="3"/>
  <c r="B38" i="4" s="1"/>
  <c r="B38" i="10"/>
  <c r="D38" i="3"/>
  <c r="D38" i="10"/>
  <c r="C39" i="3"/>
  <c r="C39" i="10"/>
  <c r="B40" i="3"/>
  <c r="B40" i="4" s="1"/>
  <c r="B40" i="10"/>
  <c r="D40" i="3"/>
  <c r="D40" i="10"/>
  <c r="C41" i="3"/>
  <c r="C41" i="10"/>
  <c r="B44" i="3"/>
  <c r="B44" i="4" s="1"/>
  <c r="B44" i="10"/>
  <c r="D44" i="3"/>
  <c r="D44" i="10"/>
  <c r="C46" i="3"/>
  <c r="C46" i="10"/>
  <c r="B48" i="3"/>
  <c r="B48" i="4" s="1"/>
  <c r="B48" i="10"/>
  <c r="D48" i="3"/>
  <c r="D48" i="10"/>
  <c r="C50" i="3"/>
  <c r="C50" i="10"/>
  <c r="B52" i="3"/>
  <c r="B52" i="4" s="1"/>
  <c r="B52" i="10"/>
  <c r="D52" i="3"/>
  <c r="D52" i="10"/>
  <c r="C58" i="3"/>
  <c r="C58" i="10"/>
  <c r="B59" i="3"/>
  <c r="B59" i="4" s="1"/>
  <c r="B59" i="10"/>
  <c r="D59" i="3"/>
  <c r="D59" i="10"/>
  <c r="C60" i="3"/>
  <c r="C60" i="10"/>
  <c r="B61" i="3"/>
  <c r="B61" i="4" s="1"/>
  <c r="B61" i="10"/>
  <c r="D61" i="3"/>
  <c r="D61" i="10"/>
  <c r="C62" i="3"/>
  <c r="C62" i="10"/>
  <c r="B63" i="3"/>
  <c r="B63" i="4" s="1"/>
  <c r="B63" i="10"/>
  <c r="D63" i="3"/>
  <c r="D63" i="10"/>
  <c r="C64" i="3"/>
  <c r="C64" i="10"/>
  <c r="B65" i="3"/>
  <c r="B65" i="4" s="1"/>
  <c r="B65" i="10"/>
  <c r="B65" i="1" s="1"/>
  <c r="D65" i="10"/>
  <c r="C67" i="3"/>
  <c r="C67" i="10"/>
  <c r="B68" i="3"/>
  <c r="B68" i="4" s="1"/>
  <c r="B68" i="10"/>
  <c r="B68" i="1" s="1"/>
  <c r="D68" i="3"/>
  <c r="D68" i="10"/>
  <c r="C69" i="3"/>
  <c r="C69" i="10"/>
  <c r="B70" i="3"/>
  <c r="B70" i="4" s="1"/>
  <c r="B70" i="10"/>
  <c r="D70" i="3"/>
  <c r="D70" i="10"/>
  <c r="C74" i="3"/>
  <c r="C74" i="10"/>
  <c r="B75" i="3"/>
  <c r="B75" i="4" s="1"/>
  <c r="B75" i="10"/>
  <c r="B75" i="1" s="1"/>
  <c r="D75" i="3"/>
  <c r="D75" i="10"/>
  <c r="C76" i="3"/>
  <c r="C76" i="10"/>
  <c r="B78" i="3"/>
  <c r="B78" i="10"/>
  <c r="B78" i="1" s="1"/>
  <c r="D78" i="3"/>
  <c r="D78" i="10"/>
  <c r="C79" i="3"/>
  <c r="C79" i="10"/>
  <c r="B80" i="3"/>
  <c r="B80" i="4" s="1"/>
  <c r="B80" i="10"/>
  <c r="B80" i="1" s="1"/>
  <c r="D80" i="3"/>
  <c r="D80" i="10"/>
  <c r="C82" i="3"/>
  <c r="C82" i="10"/>
  <c r="B83" i="3"/>
  <c r="B83" i="4" s="1"/>
  <c r="B83" i="10"/>
  <c r="B83" i="1" s="1"/>
  <c r="D83" i="10"/>
  <c r="C84" i="3"/>
  <c r="C84" i="10"/>
  <c r="B85" i="3"/>
  <c r="B85" i="4" s="1"/>
  <c r="B85" i="10"/>
  <c r="B85" i="1" s="1"/>
  <c r="D85" i="3"/>
  <c r="D85" i="10"/>
  <c r="C87" i="3"/>
  <c r="C87" i="10"/>
  <c r="B88" i="3"/>
  <c r="B88" i="4" s="1"/>
  <c r="B88" i="10"/>
  <c r="B88" i="1" s="1"/>
  <c r="D88" i="3"/>
  <c r="D88" i="10"/>
  <c r="C89" i="3"/>
  <c r="C89" i="10"/>
  <c r="B91" i="3"/>
  <c r="B91" i="4" s="1"/>
  <c r="B91" i="10"/>
  <c r="B91" i="1" s="1"/>
  <c r="D91" i="3"/>
  <c r="D91" i="10"/>
  <c r="B38" i="1"/>
  <c r="B40"/>
  <c r="B44"/>
  <c r="B48"/>
  <c r="B52"/>
  <c r="B59"/>
  <c r="B61"/>
  <c r="B63"/>
  <c r="B70"/>
  <c r="C8" i="3"/>
  <c r="C8" i="10"/>
  <c r="E8" s="1"/>
  <c r="F8" s="1"/>
  <c r="B9" i="3"/>
  <c r="B9" i="4" s="1"/>
  <c r="B9" i="10"/>
  <c r="D9" i="3"/>
  <c r="D9" i="10"/>
  <c r="E9" s="1"/>
  <c r="F9" s="1"/>
  <c r="C10" i="43"/>
  <c r="C11" i="3"/>
  <c r="C11" i="10"/>
  <c r="B12" i="3"/>
  <c r="B12" i="4" s="1"/>
  <c r="B12" i="10"/>
  <c r="E12" i="43"/>
  <c r="F12" s="1"/>
  <c r="D12" i="3"/>
  <c r="D12" i="10"/>
  <c r="E12" s="1"/>
  <c r="F12" s="1"/>
  <c r="C13" i="3"/>
  <c r="C13" i="10"/>
  <c r="E13" s="1"/>
  <c r="F13" s="1"/>
  <c r="B14" i="3"/>
  <c r="B14" i="4" s="1"/>
  <c r="B14" i="10"/>
  <c r="E14" i="43"/>
  <c r="F14" s="1"/>
  <c r="D14" i="3"/>
  <c r="D14" i="10"/>
  <c r="E14" s="1"/>
  <c r="F14" s="1"/>
  <c r="C15" i="3"/>
  <c r="C15" i="10"/>
  <c r="E15" s="1"/>
  <c r="F15" s="1"/>
  <c r="B16" i="3"/>
  <c r="B16" i="4" s="1"/>
  <c r="B16" i="10"/>
  <c r="E16" i="43"/>
  <c r="F16" s="1"/>
  <c r="D16" i="3"/>
  <c r="D16" i="10"/>
  <c r="E16" s="1"/>
  <c r="F16" s="1"/>
  <c r="C17" i="3"/>
  <c r="C17" i="10"/>
  <c r="E17" s="1"/>
  <c r="F17" s="1"/>
  <c r="B18" i="3"/>
  <c r="B18" i="4" s="1"/>
  <c r="B18" i="10"/>
  <c r="D18" i="3"/>
  <c r="D18" i="10"/>
  <c r="E18" s="1"/>
  <c r="F18" s="1"/>
  <c r="C19" i="3"/>
  <c r="C19" i="10"/>
  <c r="E19" s="1"/>
  <c r="F19" s="1"/>
  <c r="B20" i="3"/>
  <c r="B20" i="4" s="1"/>
  <c r="B20" i="10"/>
  <c r="D20" i="3"/>
  <c r="D20" i="10"/>
  <c r="E20" s="1"/>
  <c r="F20" s="1"/>
  <c r="C21" i="3"/>
  <c r="C21" i="10"/>
  <c r="E21" s="1"/>
  <c r="F21" s="1"/>
  <c r="B22" i="3"/>
  <c r="B22" i="4" s="1"/>
  <c r="B22" i="10"/>
  <c r="D22" i="3"/>
  <c r="D22" i="10"/>
  <c r="E22" s="1"/>
  <c r="F22" s="1"/>
  <c r="C23" i="3"/>
  <c r="C23" i="10"/>
  <c r="E23" s="1"/>
  <c r="F23" s="1"/>
  <c r="B24" i="3"/>
  <c r="B24" i="4" s="1"/>
  <c r="B24" i="10"/>
  <c r="D24" i="3"/>
  <c r="D24" i="10"/>
  <c r="E24" s="1"/>
  <c r="F24" s="1"/>
  <c r="C25" i="3"/>
  <c r="C25" i="10"/>
  <c r="E25" s="1"/>
  <c r="F25" s="1"/>
  <c r="B26" i="3"/>
  <c r="B26" i="4" s="1"/>
  <c r="B26" i="10"/>
  <c r="D26" i="3"/>
  <c r="D26" i="10"/>
  <c r="E26" s="1"/>
  <c r="F26" s="1"/>
  <c r="C27" i="3"/>
  <c r="C27" i="10"/>
  <c r="E27" s="1"/>
  <c r="F27" s="1"/>
  <c r="B29" i="3"/>
  <c r="B29" i="4" s="1"/>
  <c r="B29" i="10"/>
  <c r="B29" i="1" s="1"/>
  <c r="D29" i="3"/>
  <c r="D29" i="10"/>
  <c r="E29" s="1"/>
  <c r="F29" s="1"/>
  <c r="C31" i="3"/>
  <c r="C31" i="10"/>
  <c r="E31" s="1"/>
  <c r="F31" s="1"/>
  <c r="B33" i="3"/>
  <c r="B33" i="4" s="1"/>
  <c r="B33" i="10"/>
  <c r="B33" i="1" s="1"/>
  <c r="D33" i="3"/>
  <c r="D33" i="10"/>
  <c r="B37" i="3"/>
  <c r="B37" i="10"/>
  <c r="B37" i="1" s="1"/>
  <c r="D37" i="3"/>
  <c r="D37" i="10"/>
  <c r="C38" i="3"/>
  <c r="C38" i="10"/>
  <c r="B39" i="3"/>
  <c r="B39" i="4" s="1"/>
  <c r="B39" i="10"/>
  <c r="B39" i="1" s="1"/>
  <c r="D39" i="3"/>
  <c r="D39" i="10"/>
  <c r="C40" i="3"/>
  <c r="C40" i="10"/>
  <c r="B41" i="3"/>
  <c r="B41" i="4" s="1"/>
  <c r="B41" i="10"/>
  <c r="B41" i="1" s="1"/>
  <c r="D41" i="3"/>
  <c r="D41" i="10"/>
  <c r="E44" i="43"/>
  <c r="F44" s="1"/>
  <c r="C44" i="3"/>
  <c r="C44" i="10"/>
  <c r="B46" i="3"/>
  <c r="B46" i="4" s="1"/>
  <c r="B46" i="10"/>
  <c r="E46" i="43"/>
  <c r="F46" s="1"/>
  <c r="D46" i="3"/>
  <c r="D46" i="10"/>
  <c r="E48" i="43"/>
  <c r="F48" s="1"/>
  <c r="C48" i="3"/>
  <c r="C48" i="10"/>
  <c r="B50" i="3"/>
  <c r="B50" i="4" s="1"/>
  <c r="B50" i="10"/>
  <c r="D50" i="3"/>
  <c r="D50" i="10"/>
  <c r="C52" i="3"/>
  <c r="C52" i="10"/>
  <c r="B58" i="3"/>
  <c r="B58" i="10"/>
  <c r="B58" i="1" s="1"/>
  <c r="D66" i="43"/>
  <c r="D58" i="3"/>
  <c r="D58" i="10"/>
  <c r="C59" i="3"/>
  <c r="C59" i="10"/>
  <c r="B60" i="3"/>
  <c r="B60" i="4" s="1"/>
  <c r="B60" i="10"/>
  <c r="E60" i="43"/>
  <c r="F60" s="1"/>
  <c r="D60" i="3"/>
  <c r="D60" i="10"/>
  <c r="E60" s="1"/>
  <c r="F60" s="1"/>
  <c r="E61" i="43"/>
  <c r="F61" s="1"/>
  <c r="C61" i="3"/>
  <c r="C61" i="10"/>
  <c r="B62" i="3"/>
  <c r="B62" i="4" s="1"/>
  <c r="B62" i="10"/>
  <c r="E62" i="43"/>
  <c r="F62" s="1"/>
  <c r="D62" i="3"/>
  <c r="D62" i="10"/>
  <c r="E62" s="1"/>
  <c r="F62" s="1"/>
  <c r="C63" i="3"/>
  <c r="C63" i="10"/>
  <c r="B64" i="3"/>
  <c r="B64" i="4" s="1"/>
  <c r="B64" i="10"/>
  <c r="B64" i="1" s="1"/>
  <c r="E64" i="43"/>
  <c r="F64" s="1"/>
  <c r="D64" i="3"/>
  <c r="D64" i="10"/>
  <c r="E64" s="1"/>
  <c r="F64" s="1"/>
  <c r="C65"/>
  <c r="B67" i="3"/>
  <c r="B67" i="4" s="1"/>
  <c r="B67" i="10"/>
  <c r="E67" i="43"/>
  <c r="F67" s="1"/>
  <c r="D67" i="3"/>
  <c r="D67" i="10"/>
  <c r="E67" s="1"/>
  <c r="F67" s="1"/>
  <c r="C68" i="3"/>
  <c r="C68" i="10"/>
  <c r="B69" i="3"/>
  <c r="B69" i="4" s="1"/>
  <c r="B69" i="10"/>
  <c r="B69" i="1" s="1"/>
  <c r="E69" i="43"/>
  <c r="F69" s="1"/>
  <c r="D69" i="3"/>
  <c r="D69" i="10"/>
  <c r="E69" s="1"/>
  <c r="F69" s="1"/>
  <c r="C70" i="3"/>
  <c r="C70" i="10"/>
  <c r="B74" i="3"/>
  <c r="B74" i="10"/>
  <c r="B74" i="1" s="1"/>
  <c r="D77" i="43"/>
  <c r="D74" i="3"/>
  <c r="D74" i="10"/>
  <c r="E74" s="1"/>
  <c r="F74" s="1"/>
  <c r="C75" i="3"/>
  <c r="C75" i="10"/>
  <c r="B76" i="3"/>
  <c r="B76" i="4" s="1"/>
  <c r="B76" i="10"/>
  <c r="B76" i="1" s="1"/>
  <c r="E76" i="43"/>
  <c r="F76" s="1"/>
  <c r="D76" i="3"/>
  <c r="D76" i="10"/>
  <c r="C81" i="43"/>
  <c r="C78" i="3"/>
  <c r="C78" i="10"/>
  <c r="B79" i="3"/>
  <c r="B79" i="4" s="1"/>
  <c r="B79" i="10"/>
  <c r="B79" i="1" s="1"/>
  <c r="E79" i="43"/>
  <c r="F79" s="1"/>
  <c r="D79" i="3"/>
  <c r="D79" i="10"/>
  <c r="C80" i="3"/>
  <c r="C80" i="10"/>
  <c r="B82" i="3"/>
  <c r="B82" i="10"/>
  <c r="B82" i="1" s="1"/>
  <c r="E82" i="43"/>
  <c r="F82" s="1"/>
  <c r="D82" i="3"/>
  <c r="D82" i="10"/>
  <c r="C83"/>
  <c r="B84" i="3"/>
  <c r="B84" i="4" s="1"/>
  <c r="B84" i="10"/>
  <c r="B84" i="1" s="1"/>
  <c r="E84" i="43"/>
  <c r="F84" s="1"/>
  <c r="D84" i="3"/>
  <c r="D84" i="10"/>
  <c r="C85" i="3"/>
  <c r="C85" i="10"/>
  <c r="B87" i="3"/>
  <c r="B87" i="10"/>
  <c r="B87" i="1" s="1"/>
  <c r="D90" i="43"/>
  <c r="D87" i="3"/>
  <c r="D87" i="10"/>
  <c r="E87" s="1"/>
  <c r="F87" s="1"/>
  <c r="C88" i="3"/>
  <c r="C88" i="10"/>
  <c r="B89" i="3"/>
  <c r="B89" i="4" s="1"/>
  <c r="B89" i="10"/>
  <c r="E89" i="43"/>
  <c r="F89" s="1"/>
  <c r="D89" i="3"/>
  <c r="D89" i="10"/>
  <c r="C91" i="3"/>
  <c r="C91" i="10"/>
  <c r="B31" i="1"/>
  <c r="B46"/>
  <c r="B50"/>
  <c r="B60"/>
  <c r="B62"/>
  <c r="B67"/>
  <c r="B89"/>
  <c r="D10" i="43"/>
  <c r="D35" s="1"/>
  <c r="D54" s="1"/>
  <c r="D42" i="9"/>
  <c r="C86"/>
  <c r="B42"/>
  <c r="B86"/>
  <c r="D86"/>
  <c r="E10" i="43"/>
  <c r="F10" s="1"/>
  <c r="E9"/>
  <c r="F9" s="1"/>
  <c r="E11"/>
  <c r="F11" s="1"/>
  <c r="E13"/>
  <c r="F13" s="1"/>
  <c r="E15"/>
  <c r="F15" s="1"/>
  <c r="E17"/>
  <c r="F17" s="1"/>
  <c r="E18"/>
  <c r="F18" s="1"/>
  <c r="E19"/>
  <c r="F19" s="1"/>
  <c r="E20"/>
  <c r="F20" s="1"/>
  <c r="E21"/>
  <c r="F21" s="1"/>
  <c r="E22"/>
  <c r="F22" s="1"/>
  <c r="E23"/>
  <c r="F23" s="1"/>
  <c r="E24"/>
  <c r="F24" s="1"/>
  <c r="E25"/>
  <c r="F25" s="1"/>
  <c r="E26"/>
  <c r="F26" s="1"/>
  <c r="E27"/>
  <c r="F27" s="1"/>
  <c r="E29"/>
  <c r="F29" s="1"/>
  <c r="E31"/>
  <c r="F31" s="1"/>
  <c r="C35"/>
  <c r="E37"/>
  <c r="F37" s="1"/>
  <c r="D42"/>
  <c r="E39"/>
  <c r="F39" s="1"/>
  <c r="E40"/>
  <c r="F40" s="1"/>
  <c r="E41"/>
  <c r="F41" s="1"/>
  <c r="E52"/>
  <c r="F52" s="1"/>
  <c r="C66"/>
  <c r="E66" s="1"/>
  <c r="F66" s="1"/>
  <c r="E59"/>
  <c r="F59" s="1"/>
  <c r="E63"/>
  <c r="F63" s="1"/>
  <c r="E65"/>
  <c r="F65" s="1"/>
  <c r="E68"/>
  <c r="F68" s="1"/>
  <c r="C77"/>
  <c r="E77" s="1"/>
  <c r="F77" s="1"/>
  <c r="E75"/>
  <c r="F75" s="1"/>
  <c r="D81"/>
  <c r="E80"/>
  <c r="F80" s="1"/>
  <c r="C86"/>
  <c r="C92" s="1"/>
  <c r="E83"/>
  <c r="F83" s="1"/>
  <c r="E85"/>
  <c r="F85" s="1"/>
  <c r="C90"/>
  <c r="E90" s="1"/>
  <c r="F90" s="1"/>
  <c r="E88"/>
  <c r="F88" s="1"/>
  <c r="E91"/>
  <c r="F91" s="1"/>
  <c r="D71"/>
  <c r="E81"/>
  <c r="F81" s="1"/>
  <c r="E33"/>
  <c r="F33" s="1"/>
  <c r="E38"/>
  <c r="F38" s="1"/>
  <c r="C42"/>
  <c r="E42" s="1"/>
  <c r="F42" s="1"/>
  <c r="E50"/>
  <c r="F50" s="1"/>
  <c r="D86"/>
  <c r="E87"/>
  <c r="F87" s="1"/>
  <c r="E58"/>
  <c r="F58" s="1"/>
  <c r="E70"/>
  <c r="F70" s="1"/>
  <c r="E74"/>
  <c r="F74" s="1"/>
  <c r="E78"/>
  <c r="F78" s="1"/>
  <c r="E86" l="1"/>
  <c r="F86" s="1"/>
  <c r="B86" i="1"/>
  <c r="B90"/>
  <c r="B66"/>
  <c r="B71" s="1"/>
  <c r="B81"/>
  <c r="B86" i="10"/>
  <c r="C81"/>
  <c r="D90" i="3"/>
  <c r="E87"/>
  <c r="F87" s="1"/>
  <c r="E84"/>
  <c r="F84" s="1"/>
  <c r="E82" i="10"/>
  <c r="F82" s="1"/>
  <c r="D86"/>
  <c r="B86" i="3"/>
  <c r="B82" i="4"/>
  <c r="B86" s="1"/>
  <c r="C81" i="3"/>
  <c r="D77"/>
  <c r="E74"/>
  <c r="F74" s="1"/>
  <c r="E69"/>
  <c r="F69" s="1"/>
  <c r="E64"/>
  <c r="F64" s="1"/>
  <c r="E58"/>
  <c r="F58" s="1"/>
  <c r="D66"/>
  <c r="D71" s="1"/>
  <c r="E50"/>
  <c r="F50" s="1"/>
  <c r="D42" i="10"/>
  <c r="E37"/>
  <c r="F37" s="1"/>
  <c r="E33"/>
  <c r="F33" s="1"/>
  <c r="E14" i="3"/>
  <c r="F14" s="1"/>
  <c r="C10"/>
  <c r="C35" s="1"/>
  <c r="D90" i="10"/>
  <c r="E88"/>
  <c r="F88" s="1"/>
  <c r="D81"/>
  <c r="E81" s="1"/>
  <c r="F81" s="1"/>
  <c r="E78"/>
  <c r="F78" s="1"/>
  <c r="D77"/>
  <c r="E75"/>
  <c r="F75" s="1"/>
  <c r="E70"/>
  <c r="F70" s="1"/>
  <c r="B77" i="1"/>
  <c r="B66" i="10"/>
  <c r="E91"/>
  <c r="F91" s="1"/>
  <c r="E89"/>
  <c r="F89" s="1"/>
  <c r="B90"/>
  <c r="C90"/>
  <c r="E85"/>
  <c r="F85" s="1"/>
  <c r="E84"/>
  <c r="F84" s="1"/>
  <c r="E83"/>
  <c r="F83" s="1"/>
  <c r="C86"/>
  <c r="E80"/>
  <c r="F80" s="1"/>
  <c r="E79"/>
  <c r="F79" s="1"/>
  <c r="B81"/>
  <c r="E76"/>
  <c r="F76" s="1"/>
  <c r="B77"/>
  <c r="C77"/>
  <c r="B71"/>
  <c r="E68"/>
  <c r="F68" s="1"/>
  <c r="E65"/>
  <c r="F65" s="1"/>
  <c r="E63"/>
  <c r="F63" s="1"/>
  <c r="E61"/>
  <c r="F61" s="1"/>
  <c r="E59"/>
  <c r="F59" s="1"/>
  <c r="C66"/>
  <c r="E52"/>
  <c r="F52" s="1"/>
  <c r="E48"/>
  <c r="F48" s="1"/>
  <c r="E46"/>
  <c r="F46" s="1"/>
  <c r="E44"/>
  <c r="F44" s="1"/>
  <c r="E41"/>
  <c r="F41" s="1"/>
  <c r="E40"/>
  <c r="F40" s="1"/>
  <c r="E39"/>
  <c r="F39" s="1"/>
  <c r="E38"/>
  <c r="F38" s="1"/>
  <c r="B42"/>
  <c r="C42"/>
  <c r="D10"/>
  <c r="B10"/>
  <c r="B35" s="1"/>
  <c r="E89" i="3"/>
  <c r="F89" s="1"/>
  <c r="B90"/>
  <c r="B87" i="4"/>
  <c r="B90" s="1"/>
  <c r="E82" i="3"/>
  <c r="F82" s="1"/>
  <c r="D86"/>
  <c r="E79"/>
  <c r="F79" s="1"/>
  <c r="E76"/>
  <c r="F76" s="1"/>
  <c r="B77"/>
  <c r="B74" i="4"/>
  <c r="B77" s="1"/>
  <c r="E67" i="3"/>
  <c r="F67" s="1"/>
  <c r="E62"/>
  <c r="F62" s="1"/>
  <c r="E60"/>
  <c r="F60" s="1"/>
  <c r="E58" i="10"/>
  <c r="F58" s="1"/>
  <c r="D66"/>
  <c r="E66" s="1"/>
  <c r="F66" s="1"/>
  <c r="B66" i="3"/>
  <c r="B71" s="1"/>
  <c r="B58" i="4"/>
  <c r="B66" s="1"/>
  <c r="B71" s="1"/>
  <c r="E50" i="10"/>
  <c r="F50" s="1"/>
  <c r="E46" i="3"/>
  <c r="F46" s="1"/>
  <c r="E41"/>
  <c r="F41" s="1"/>
  <c r="E39"/>
  <c r="F39" s="1"/>
  <c r="E37"/>
  <c r="F37" s="1"/>
  <c r="D42"/>
  <c r="B42"/>
  <c r="B37" i="4"/>
  <c r="B42" s="1"/>
  <c r="E33" i="3"/>
  <c r="F33" s="1"/>
  <c r="E29"/>
  <c r="F29" s="1"/>
  <c r="E26"/>
  <c r="F26" s="1"/>
  <c r="E24"/>
  <c r="F24" s="1"/>
  <c r="E22"/>
  <c r="F22" s="1"/>
  <c r="E20"/>
  <c r="F20" s="1"/>
  <c r="E18"/>
  <c r="F18" s="1"/>
  <c r="E16"/>
  <c r="F16" s="1"/>
  <c r="E12"/>
  <c r="F12" s="1"/>
  <c r="E11" i="10"/>
  <c r="F11" s="1"/>
  <c r="C10"/>
  <c r="C35" s="1"/>
  <c r="C54" s="1"/>
  <c r="E9" i="3"/>
  <c r="F9" s="1"/>
  <c r="E91"/>
  <c r="F91" s="1"/>
  <c r="E88"/>
  <c r="F88" s="1"/>
  <c r="C90"/>
  <c r="E85"/>
  <c r="F85" s="1"/>
  <c r="E83"/>
  <c r="F83" s="1"/>
  <c r="C86"/>
  <c r="E80"/>
  <c r="F80" s="1"/>
  <c r="E78"/>
  <c r="F78" s="1"/>
  <c r="D81"/>
  <c r="E81" s="1"/>
  <c r="F81" s="1"/>
  <c r="B81"/>
  <c r="B78" i="4"/>
  <c r="B81" s="1"/>
  <c r="E75" i="3"/>
  <c r="F75" s="1"/>
  <c r="C77"/>
  <c r="E70"/>
  <c r="F70" s="1"/>
  <c r="E68"/>
  <c r="F68" s="1"/>
  <c r="E65"/>
  <c r="F65" s="1"/>
  <c r="E63"/>
  <c r="F63" s="1"/>
  <c r="E61"/>
  <c r="F61" s="1"/>
  <c r="E59"/>
  <c r="F59" s="1"/>
  <c r="C66"/>
  <c r="C71" s="1"/>
  <c r="E52"/>
  <c r="F52" s="1"/>
  <c r="E48"/>
  <c r="F48" s="1"/>
  <c r="E44"/>
  <c r="F44" s="1"/>
  <c r="E40"/>
  <c r="F40" s="1"/>
  <c r="E38"/>
  <c r="F38" s="1"/>
  <c r="C42"/>
  <c r="E31"/>
  <c r="F31" s="1"/>
  <c r="E27"/>
  <c r="F27" s="1"/>
  <c r="E25"/>
  <c r="F25" s="1"/>
  <c r="E23"/>
  <c r="F23" s="1"/>
  <c r="E21"/>
  <c r="F21" s="1"/>
  <c r="E19"/>
  <c r="F19" s="1"/>
  <c r="E17"/>
  <c r="F17" s="1"/>
  <c r="E15"/>
  <c r="F15" s="1"/>
  <c r="E13"/>
  <c r="F13" s="1"/>
  <c r="E11"/>
  <c r="F11" s="1"/>
  <c r="D10"/>
  <c r="B11" i="4"/>
  <c r="B10" s="1"/>
  <c r="B35" s="1"/>
  <c r="B54" s="1"/>
  <c r="B10" i="3"/>
  <c r="B35" s="1"/>
  <c r="B54" s="1"/>
  <c r="E8"/>
  <c r="F8" s="1"/>
  <c r="B42" i="1"/>
  <c r="C71" i="10"/>
  <c r="C71" i="43"/>
  <c r="E71" s="1"/>
  <c r="F71" s="1"/>
  <c r="E35"/>
  <c r="F35" s="1"/>
  <c r="C54"/>
  <c r="E54" s="1"/>
  <c r="F54" s="1"/>
  <c r="D92"/>
  <c r="E92" s="1"/>
  <c r="F92" s="1"/>
  <c r="B92" i="1" l="1"/>
  <c r="E10" i="3"/>
  <c r="F10" s="1"/>
  <c r="D92" i="10"/>
  <c r="E86"/>
  <c r="F86" s="1"/>
  <c r="D92" i="3"/>
  <c r="E90"/>
  <c r="F90" s="1"/>
  <c r="D35"/>
  <c r="E42"/>
  <c r="F42" s="1"/>
  <c r="B92"/>
  <c r="E10" i="10"/>
  <c r="F10" s="1"/>
  <c r="B92"/>
  <c r="E77"/>
  <c r="F77" s="1"/>
  <c r="E90"/>
  <c r="F90" s="1"/>
  <c r="E42"/>
  <c r="F42" s="1"/>
  <c r="E71" i="3"/>
  <c r="F71" s="1"/>
  <c r="C92"/>
  <c r="E86"/>
  <c r="F86" s="1"/>
  <c r="B92" i="4"/>
  <c r="B54" i="10"/>
  <c r="C92"/>
  <c r="D71"/>
  <c r="E71" s="1"/>
  <c r="F71" s="1"/>
  <c r="C54" i="3"/>
  <c r="D35" i="10"/>
  <c r="E66" i="3"/>
  <c r="F66" s="1"/>
  <c r="E77"/>
  <c r="F77" s="1"/>
  <c r="C41" i="9"/>
  <c r="C40"/>
  <c r="C39"/>
  <c r="C38"/>
  <c r="C37"/>
  <c r="D28"/>
  <c r="D28" i="1" s="1"/>
  <c r="C28" i="9"/>
  <c r="C28" i="1" s="1"/>
  <c r="B28" i="9"/>
  <c r="B28" i="1" s="1"/>
  <c r="D27" i="9"/>
  <c r="C27"/>
  <c r="B27"/>
  <c r="B27" i="1" s="1"/>
  <c r="D26" i="9"/>
  <c r="C26"/>
  <c r="B26"/>
  <c r="B26" i="1" s="1"/>
  <c r="D25" i="9"/>
  <c r="C25"/>
  <c r="B25"/>
  <c r="B25" i="1" s="1"/>
  <c r="D24" i="9"/>
  <c r="C24"/>
  <c r="B24"/>
  <c r="B24" i="1" s="1"/>
  <c r="D23" i="9"/>
  <c r="C23"/>
  <c r="B23"/>
  <c r="B23" i="1" s="1"/>
  <c r="D22" i="9"/>
  <c r="C22"/>
  <c r="B22"/>
  <c r="B22" i="1" s="1"/>
  <c r="D21" i="9"/>
  <c r="C21"/>
  <c r="B21"/>
  <c r="B21" i="1" s="1"/>
  <c r="D20" i="9"/>
  <c r="C20"/>
  <c r="B20"/>
  <c r="B20" i="1" s="1"/>
  <c r="D19" i="9"/>
  <c r="C19"/>
  <c r="B19"/>
  <c r="B19" i="1" s="1"/>
  <c r="D18" i="9"/>
  <c r="C18"/>
  <c r="B18"/>
  <c r="B18" i="1" s="1"/>
  <c r="D17" i="9"/>
  <c r="C17"/>
  <c r="B17"/>
  <c r="B17" i="1" s="1"/>
  <c r="D16" i="9"/>
  <c r="C16"/>
  <c r="B16"/>
  <c r="B16" i="1" s="1"/>
  <c r="D15" i="9"/>
  <c r="C15"/>
  <c r="B15"/>
  <c r="B15" i="1" s="1"/>
  <c r="D14" i="9"/>
  <c r="C14"/>
  <c r="B14"/>
  <c r="B14" i="1" s="1"/>
  <c r="D13" i="9"/>
  <c r="C13"/>
  <c r="B13"/>
  <c r="B13" i="1" s="1"/>
  <c r="D12" i="9"/>
  <c r="C12"/>
  <c r="B12"/>
  <c r="B12" i="1" s="1"/>
  <c r="D11" i="9"/>
  <c r="C11"/>
  <c r="B11"/>
  <c r="B11" i="1" s="1"/>
  <c r="D9" i="9"/>
  <c r="C9"/>
  <c r="B9"/>
  <c r="B9" i="1" s="1"/>
  <c r="D8" i="9"/>
  <c r="B8"/>
  <c r="B8" i="1" s="1"/>
  <c r="C8" i="9"/>
  <c r="E28" i="28"/>
  <c r="F28" s="1"/>
  <c r="E28" i="29"/>
  <c r="F28" s="1"/>
  <c r="E28" i="30"/>
  <c r="F28" s="1"/>
  <c r="E28" i="31"/>
  <c r="F28" s="1"/>
  <c r="E28" i="32"/>
  <c r="F28" s="1"/>
  <c r="E28" i="33"/>
  <c r="F28" s="1"/>
  <c r="E28" i="34"/>
  <c r="F28" s="1"/>
  <c r="E28" i="36"/>
  <c r="F28" s="1"/>
  <c r="E28" i="37"/>
  <c r="F28" s="1"/>
  <c r="E28" i="38"/>
  <c r="F28" s="1"/>
  <c r="E28" i="39"/>
  <c r="F28" s="1"/>
  <c r="E91" i="9"/>
  <c r="F91" s="1"/>
  <c r="D90"/>
  <c r="C90"/>
  <c r="B90"/>
  <c r="E89"/>
  <c r="F89" s="1"/>
  <c r="E88"/>
  <c r="F88" s="1"/>
  <c r="E87"/>
  <c r="F87" s="1"/>
  <c r="E86"/>
  <c r="F86" s="1"/>
  <c r="E85"/>
  <c r="F85" s="1"/>
  <c r="E84"/>
  <c r="F84" s="1"/>
  <c r="E83"/>
  <c r="F83" s="1"/>
  <c r="E82"/>
  <c r="F82" s="1"/>
  <c r="D81"/>
  <c r="C81"/>
  <c r="B81"/>
  <c r="E80"/>
  <c r="F80" s="1"/>
  <c r="E79"/>
  <c r="F79" s="1"/>
  <c r="E78"/>
  <c r="F78" s="1"/>
  <c r="D77"/>
  <c r="C77"/>
  <c r="B77"/>
  <c r="E76"/>
  <c r="F76" s="1"/>
  <c r="E75"/>
  <c r="F75" s="1"/>
  <c r="E74"/>
  <c r="F74" s="1"/>
  <c r="E70"/>
  <c r="F70" s="1"/>
  <c r="E69"/>
  <c r="F69" s="1"/>
  <c r="E68"/>
  <c r="F68" s="1"/>
  <c r="E67"/>
  <c r="F67" s="1"/>
  <c r="D66"/>
  <c r="D71" s="1"/>
  <c r="C66"/>
  <c r="B66"/>
  <c r="B71" s="1"/>
  <c r="E65"/>
  <c r="F65" s="1"/>
  <c r="E64"/>
  <c r="F64" s="1"/>
  <c r="E63"/>
  <c r="F63" s="1"/>
  <c r="E62"/>
  <c r="F62" s="1"/>
  <c r="E61"/>
  <c r="F61" s="1"/>
  <c r="E60"/>
  <c r="F60" s="1"/>
  <c r="E59"/>
  <c r="F59" s="1"/>
  <c r="E58"/>
  <c r="F58" s="1"/>
  <c r="E52"/>
  <c r="F52" s="1"/>
  <c r="E50"/>
  <c r="F50" s="1"/>
  <c r="E48"/>
  <c r="F48" s="1"/>
  <c r="E46"/>
  <c r="F46" s="1"/>
  <c r="E44"/>
  <c r="F44" s="1"/>
  <c r="F34"/>
  <c r="E33"/>
  <c r="F33" s="1"/>
  <c r="E31"/>
  <c r="F31" s="1"/>
  <c r="E29"/>
  <c r="F29" s="1"/>
  <c r="E28"/>
  <c r="F28" s="1"/>
  <c r="E20"/>
  <c r="F20" s="1"/>
  <c r="E12"/>
  <c r="F12" s="1"/>
  <c r="E8"/>
  <c r="F8" s="1"/>
  <c r="E28" i="1" l="1"/>
  <c r="F28" s="1"/>
  <c r="E35" i="10"/>
  <c r="F35" s="1"/>
  <c r="D54"/>
  <c r="E54" s="1"/>
  <c r="F54" s="1"/>
  <c r="E35" i="3"/>
  <c r="F35" s="1"/>
  <c r="D54"/>
  <c r="E54" s="1"/>
  <c r="F54" s="1"/>
  <c r="E92"/>
  <c r="F92" s="1"/>
  <c r="E92" i="10"/>
  <c r="F92" s="1"/>
  <c r="B10" i="9"/>
  <c r="B35" s="1"/>
  <c r="B54" s="1"/>
  <c r="E16"/>
  <c r="F16" s="1"/>
  <c r="E24"/>
  <c r="F24" s="1"/>
  <c r="E40"/>
  <c r="F40" s="1"/>
  <c r="E9"/>
  <c r="F9" s="1"/>
  <c r="E11"/>
  <c r="F11" s="1"/>
  <c r="C10"/>
  <c r="C35" s="1"/>
  <c r="E13"/>
  <c r="F13" s="1"/>
  <c r="E15"/>
  <c r="F15" s="1"/>
  <c r="E17"/>
  <c r="F17" s="1"/>
  <c r="E19"/>
  <c r="F19" s="1"/>
  <c r="E21"/>
  <c r="F21" s="1"/>
  <c r="E23"/>
  <c r="F23" s="1"/>
  <c r="E25"/>
  <c r="F25" s="1"/>
  <c r="E27"/>
  <c r="F27" s="1"/>
  <c r="E37"/>
  <c r="F37" s="1"/>
  <c r="E39"/>
  <c r="F39" s="1"/>
  <c r="E41"/>
  <c r="F41" s="1"/>
  <c r="D10"/>
  <c r="D35" s="1"/>
  <c r="D54" s="1"/>
  <c r="E14"/>
  <c r="F14" s="1"/>
  <c r="E18"/>
  <c r="F18" s="1"/>
  <c r="E22"/>
  <c r="F22" s="1"/>
  <c r="E26"/>
  <c r="F26" s="1"/>
  <c r="E38"/>
  <c r="F38" s="1"/>
  <c r="C42"/>
  <c r="E42" s="1"/>
  <c r="F42" s="1"/>
  <c r="E81"/>
  <c r="F81" s="1"/>
  <c r="B10" i="1"/>
  <c r="B35" s="1"/>
  <c r="B54" s="1"/>
  <c r="E66" i="9"/>
  <c r="F66" s="1"/>
  <c r="E77"/>
  <c r="F77" s="1"/>
  <c r="B92"/>
  <c r="D92"/>
  <c r="C92"/>
  <c r="C71"/>
  <c r="E71" s="1"/>
  <c r="F71" s="1"/>
  <c r="E90"/>
  <c r="F90" s="1"/>
  <c r="F28" i="20"/>
  <c r="E28"/>
  <c r="F28" i="25"/>
  <c r="E28"/>
  <c r="E28" i="24"/>
  <c r="F28" s="1"/>
  <c r="E28" i="18"/>
  <c r="F28" s="1"/>
  <c r="E28" i="17"/>
  <c r="F28" s="1"/>
  <c r="E28" i="16"/>
  <c r="F28" s="1"/>
  <c r="E28" i="14"/>
  <c r="F28" s="1"/>
  <c r="B90" i="11"/>
  <c r="B86"/>
  <c r="B81"/>
  <c r="B77"/>
  <c r="B66"/>
  <c r="B71" s="1"/>
  <c r="B42"/>
  <c r="F34"/>
  <c r="E28"/>
  <c r="F28" s="1"/>
  <c r="B10"/>
  <c r="B10" i="2" s="1"/>
  <c r="B35" s="1"/>
  <c r="B54" s="1"/>
  <c r="E35" i="9" l="1"/>
  <c r="F35" s="1"/>
  <c r="E10"/>
  <c r="F10" s="1"/>
  <c r="C54"/>
  <c r="E54" s="1"/>
  <c r="F54" s="1"/>
  <c r="B92" i="11"/>
  <c r="B35"/>
  <c r="B54" s="1"/>
  <c r="E92" i="9"/>
  <c r="F92" s="1"/>
  <c r="D91" i="14"/>
  <c r="C91"/>
  <c r="C91" i="11" s="1"/>
  <c r="D89" i="14"/>
  <c r="D89" i="11" s="1"/>
  <c r="C89" i="14"/>
  <c r="C89" i="11" s="1"/>
  <c r="D88" i="14"/>
  <c r="C88"/>
  <c r="C88" i="11" s="1"/>
  <c r="D87" i="14"/>
  <c r="C87"/>
  <c r="D85"/>
  <c r="C85"/>
  <c r="C85" i="11" s="1"/>
  <c r="D84" i="14"/>
  <c r="D84" i="11" s="1"/>
  <c r="C84" i="14"/>
  <c r="D83"/>
  <c r="C83"/>
  <c r="C83" i="11" s="1"/>
  <c r="D82" i="14"/>
  <c r="D82" i="11" s="1"/>
  <c r="C82" i="14"/>
  <c r="D80"/>
  <c r="C80"/>
  <c r="C80" i="11" s="1"/>
  <c r="D79" i="14"/>
  <c r="D79" i="11" s="1"/>
  <c r="C79" i="14"/>
  <c r="C79" i="11" s="1"/>
  <c r="D78" i="14"/>
  <c r="C78"/>
  <c r="D76"/>
  <c r="D76" i="11" s="1"/>
  <c r="C76" i="14"/>
  <c r="C76" i="11" s="1"/>
  <c r="D75" i="14"/>
  <c r="C75"/>
  <c r="C75" i="11" s="1"/>
  <c r="D74" i="14"/>
  <c r="C74"/>
  <c r="D70"/>
  <c r="D70" i="11" s="1"/>
  <c r="C70" i="14"/>
  <c r="C70" i="11" s="1"/>
  <c r="D69" i="14"/>
  <c r="D69" i="11" s="1"/>
  <c r="C69" i="14"/>
  <c r="C69" i="11" s="1"/>
  <c r="D68" i="14"/>
  <c r="D68" i="11" s="1"/>
  <c r="C68" i="14"/>
  <c r="C68" i="11" s="1"/>
  <c r="D67" i="14"/>
  <c r="D67" i="11" s="1"/>
  <c r="C67" i="14"/>
  <c r="D65"/>
  <c r="C65"/>
  <c r="C65" i="11" s="1"/>
  <c r="D64" i="14"/>
  <c r="D64" i="11" s="1"/>
  <c r="C64" i="14"/>
  <c r="C64" i="11" s="1"/>
  <c r="D63" i="14"/>
  <c r="C63"/>
  <c r="C63" i="11" s="1"/>
  <c r="D62" i="14"/>
  <c r="D62" i="11" s="1"/>
  <c r="C62" i="14"/>
  <c r="C62" i="11" s="1"/>
  <c r="D61" i="14"/>
  <c r="C61"/>
  <c r="C61" i="11" s="1"/>
  <c r="D60" i="14"/>
  <c r="D60" i="11" s="1"/>
  <c r="C60" i="14"/>
  <c r="C60" i="11" s="1"/>
  <c r="D59" i="14"/>
  <c r="C59"/>
  <c r="C59" i="11" s="1"/>
  <c r="D58" i="14"/>
  <c r="D58" i="11" s="1"/>
  <c r="C58" i="14"/>
  <c r="D52"/>
  <c r="C52"/>
  <c r="C52" i="11" s="1"/>
  <c r="D50" i="14"/>
  <c r="D50" i="11" s="1"/>
  <c r="C50" i="14"/>
  <c r="C50" i="11" s="1"/>
  <c r="D48" i="14"/>
  <c r="C48"/>
  <c r="C48" i="11" s="1"/>
  <c r="D46" i="14"/>
  <c r="D46" i="11" s="1"/>
  <c r="C46" i="14"/>
  <c r="D44"/>
  <c r="C44"/>
  <c r="C44" i="11" s="1"/>
  <c r="D41" i="14"/>
  <c r="D41" i="11" s="1"/>
  <c r="C41" i="14"/>
  <c r="C41" i="11" s="1"/>
  <c r="D40" i="14"/>
  <c r="C40"/>
  <c r="C40" i="11" s="1"/>
  <c r="D39" i="14"/>
  <c r="D39" i="11" s="1"/>
  <c r="C39" i="14"/>
  <c r="C39" i="11" s="1"/>
  <c r="D38" i="14"/>
  <c r="C38"/>
  <c r="C38" i="11" s="1"/>
  <c r="D37" i="14"/>
  <c r="D37" i="11" s="1"/>
  <c r="C37" i="14"/>
  <c r="F34"/>
  <c r="D33"/>
  <c r="D33" i="11" s="1"/>
  <c r="C33" i="14"/>
  <c r="C33" i="11" s="1"/>
  <c r="F32" i="14"/>
  <c r="D31"/>
  <c r="D31" i="11" s="1"/>
  <c r="C31" i="14"/>
  <c r="F30"/>
  <c r="E29"/>
  <c r="D29"/>
  <c r="D29" i="11" s="1"/>
  <c r="C29" i="14"/>
  <c r="C29" i="11" s="1"/>
  <c r="E27" i="14"/>
  <c r="D27"/>
  <c r="D27" i="11" s="1"/>
  <c r="C27" i="14"/>
  <c r="C27" i="11" s="1"/>
  <c r="E26" i="14"/>
  <c r="D26"/>
  <c r="D26" i="11" s="1"/>
  <c r="C26" i="14"/>
  <c r="C26" i="11" s="1"/>
  <c r="E25" i="14"/>
  <c r="D25"/>
  <c r="D25" i="11" s="1"/>
  <c r="C25" i="14"/>
  <c r="E24"/>
  <c r="D24"/>
  <c r="D24" i="11" s="1"/>
  <c r="C24" i="14"/>
  <c r="C24" i="11" s="1"/>
  <c r="E23" i="14"/>
  <c r="D23"/>
  <c r="D23" i="11" s="1"/>
  <c r="C23" i="14"/>
  <c r="C23" i="11" s="1"/>
  <c r="E22" i="14"/>
  <c r="D22"/>
  <c r="D22" i="11" s="1"/>
  <c r="C22" i="14"/>
  <c r="C22" i="11" s="1"/>
  <c r="E21" i="14"/>
  <c r="D21"/>
  <c r="D21" i="11" s="1"/>
  <c r="C21" i="14"/>
  <c r="C21" i="11" s="1"/>
  <c r="E20" i="14"/>
  <c r="D20"/>
  <c r="D20" i="11" s="1"/>
  <c r="C20" i="14"/>
  <c r="C20" i="11" s="1"/>
  <c r="F19" i="14"/>
  <c r="E19"/>
  <c r="D19"/>
  <c r="D19" i="11" s="1"/>
  <c r="C19" i="14"/>
  <c r="C19" i="11" s="1"/>
  <c r="E18" i="14"/>
  <c r="D18"/>
  <c r="D18" i="11" s="1"/>
  <c r="C18" i="14"/>
  <c r="C18" i="11" s="1"/>
  <c r="E17" i="14"/>
  <c r="D17"/>
  <c r="D17" i="11" s="1"/>
  <c r="C17" i="14"/>
  <c r="C17" i="11" s="1"/>
  <c r="E16" i="14"/>
  <c r="D16"/>
  <c r="D16" i="11" s="1"/>
  <c r="C16" i="14"/>
  <c r="C16" i="11" s="1"/>
  <c r="F15" i="14"/>
  <c r="E15"/>
  <c r="D15"/>
  <c r="D15" i="11" s="1"/>
  <c r="C15" i="14"/>
  <c r="C15" i="11" s="1"/>
  <c r="E14" i="14"/>
  <c r="D14"/>
  <c r="D14" i="11" s="1"/>
  <c r="C14" i="14"/>
  <c r="C14" i="11" s="1"/>
  <c r="E13" i="14"/>
  <c r="D13"/>
  <c r="D13" i="11" s="1"/>
  <c r="C13" i="14"/>
  <c r="C13" i="11" s="1"/>
  <c r="D12" i="14"/>
  <c r="D12" i="11" s="1"/>
  <c r="C12" i="14"/>
  <c r="D11"/>
  <c r="C11"/>
  <c r="C11" i="11" s="1"/>
  <c r="D9" i="14"/>
  <c r="C9"/>
  <c r="C9" i="11" s="1"/>
  <c r="D8" i="14"/>
  <c r="C8"/>
  <c r="C8" i="11" s="1"/>
  <c r="D1" i="14"/>
  <c r="E8" l="1"/>
  <c r="F8" s="1"/>
  <c r="D8" i="11"/>
  <c r="E9" i="14"/>
  <c r="F9" s="1"/>
  <c r="D9" i="11"/>
  <c r="E11" i="14"/>
  <c r="F11" s="1"/>
  <c r="D11" i="11"/>
  <c r="D12" i="2"/>
  <c r="D12" i="1"/>
  <c r="D13" i="2"/>
  <c r="D13" i="1"/>
  <c r="E13" i="11"/>
  <c r="F13" s="1"/>
  <c r="C14" i="2"/>
  <c r="C14" i="4" s="1"/>
  <c r="C14" i="1"/>
  <c r="D15" i="2"/>
  <c r="D15" i="1"/>
  <c r="E15" i="11"/>
  <c r="F15" s="1"/>
  <c r="D16" i="2"/>
  <c r="D16" i="1"/>
  <c r="E16" i="11"/>
  <c r="F16" s="1"/>
  <c r="C17" i="2"/>
  <c r="C17" i="4" s="1"/>
  <c r="C17" i="1"/>
  <c r="D18" i="2"/>
  <c r="E18" i="11"/>
  <c r="F18" s="1"/>
  <c r="D18" i="1"/>
  <c r="C19" i="2"/>
  <c r="C19" i="4" s="1"/>
  <c r="C19" i="1"/>
  <c r="C20" i="2"/>
  <c r="C20" i="4" s="1"/>
  <c r="C20" i="1"/>
  <c r="D21" i="2"/>
  <c r="D21" i="1"/>
  <c r="E21" i="11"/>
  <c r="F21" s="1"/>
  <c r="C22" i="2"/>
  <c r="C22" i="4" s="1"/>
  <c r="C22" i="1"/>
  <c r="D23" i="2"/>
  <c r="D23" i="1"/>
  <c r="E23" i="11"/>
  <c r="F23" s="1"/>
  <c r="C24" i="2"/>
  <c r="C24" i="4" s="1"/>
  <c r="C24" i="1"/>
  <c r="D25" i="2"/>
  <c r="D25" i="1"/>
  <c r="C26" i="2"/>
  <c r="C26" i="4" s="1"/>
  <c r="C26" i="1"/>
  <c r="D27" i="2"/>
  <c r="D27" i="1"/>
  <c r="E27" i="11"/>
  <c r="F27" s="1"/>
  <c r="C29" i="2"/>
  <c r="C29" i="4" s="1"/>
  <c r="C29" i="1"/>
  <c r="E31" i="14"/>
  <c r="F31" s="1"/>
  <c r="C31" i="11"/>
  <c r="D33" i="2"/>
  <c r="D33" i="1"/>
  <c r="E33" i="11"/>
  <c r="F33" s="1"/>
  <c r="C42" i="14"/>
  <c r="C37" i="11"/>
  <c r="C38" i="2"/>
  <c r="C38" i="4" s="1"/>
  <c r="C38" i="1"/>
  <c r="C39" i="2"/>
  <c r="C39" i="4" s="1"/>
  <c r="C39" i="1"/>
  <c r="C40" i="2"/>
  <c r="C40" i="4" s="1"/>
  <c r="C40" i="1"/>
  <c r="C41" i="2"/>
  <c r="C41" i="4" s="1"/>
  <c r="C41" i="1"/>
  <c r="C44" i="2"/>
  <c r="C44" i="4" s="1"/>
  <c r="C44" i="1"/>
  <c r="E46" i="14"/>
  <c r="F46" s="1"/>
  <c r="C46" i="11"/>
  <c r="C48" i="2"/>
  <c r="C48" i="4" s="1"/>
  <c r="C48" i="1"/>
  <c r="C50" i="2"/>
  <c r="C50" i="4" s="1"/>
  <c r="C50" i="1"/>
  <c r="C52" i="2"/>
  <c r="C52" i="4" s="1"/>
  <c r="C52" i="1"/>
  <c r="C66" i="14"/>
  <c r="C58" i="11"/>
  <c r="C59" i="2"/>
  <c r="C59" i="4" s="1"/>
  <c r="C59" i="1"/>
  <c r="C60" i="2"/>
  <c r="C60" i="4" s="1"/>
  <c r="C60" i="1"/>
  <c r="C61" i="2"/>
  <c r="C61" i="4" s="1"/>
  <c r="C61" i="1"/>
  <c r="C62" i="2"/>
  <c r="C62" i="4" s="1"/>
  <c r="C62" i="1"/>
  <c r="C63" i="2"/>
  <c r="C63" i="4" s="1"/>
  <c r="C63" i="1"/>
  <c r="C64" i="2"/>
  <c r="C64" i="4" s="1"/>
  <c r="C64" i="1"/>
  <c r="C65" i="2"/>
  <c r="C65" i="4" s="1"/>
  <c r="C65" i="1"/>
  <c r="E67" i="14"/>
  <c r="F67" s="1"/>
  <c r="C67" i="11"/>
  <c r="C68" i="2"/>
  <c r="C68" i="4" s="1"/>
  <c r="C68" i="1"/>
  <c r="C69" i="2"/>
  <c r="C69" i="4" s="1"/>
  <c r="C69" i="1"/>
  <c r="C70" i="2"/>
  <c r="C70" i="1"/>
  <c r="C77" i="14"/>
  <c r="C74" i="11"/>
  <c r="C75" i="2"/>
  <c r="C75" i="4" s="1"/>
  <c r="C75" i="1"/>
  <c r="C76" i="2"/>
  <c r="C76" i="4" s="1"/>
  <c r="C76" i="1"/>
  <c r="C81" i="14"/>
  <c r="C78" i="11"/>
  <c r="C79" i="2"/>
  <c r="C79" i="4" s="1"/>
  <c r="C79" i="1"/>
  <c r="C80" i="2"/>
  <c r="C80" i="4" s="1"/>
  <c r="C80" i="1"/>
  <c r="C86" i="14"/>
  <c r="C82" i="11"/>
  <c r="C83" i="2"/>
  <c r="C83" i="4" s="1"/>
  <c r="C83" i="1"/>
  <c r="E84" i="14"/>
  <c r="F84" s="1"/>
  <c r="C84" i="11"/>
  <c r="C85" i="2"/>
  <c r="C85" i="4" s="1"/>
  <c r="C85" i="1"/>
  <c r="C90" i="14"/>
  <c r="C87" i="11"/>
  <c r="C88" i="2"/>
  <c r="C88" i="4" s="1"/>
  <c r="C88" i="1"/>
  <c r="C89" i="2"/>
  <c r="C89" i="4" s="1"/>
  <c r="C89" i="1"/>
  <c r="C91" i="2"/>
  <c r="C91" i="4" s="1"/>
  <c r="C91" i="1"/>
  <c r="F17" i="14"/>
  <c r="C8" i="2"/>
  <c r="C8" i="4" s="1"/>
  <c r="C8" i="1"/>
  <c r="C9" i="2"/>
  <c r="C9" i="4" s="1"/>
  <c r="C9" i="1"/>
  <c r="C11" i="2"/>
  <c r="C11" i="4" s="1"/>
  <c r="C11" i="1"/>
  <c r="E12" i="14"/>
  <c r="F12" s="1"/>
  <c r="C12" i="11"/>
  <c r="E12" s="1"/>
  <c r="F12" s="1"/>
  <c r="C13" i="2"/>
  <c r="C13" i="4" s="1"/>
  <c r="C13" i="1"/>
  <c r="D14" i="2"/>
  <c r="E14" i="11"/>
  <c r="F14" s="1"/>
  <c r="D14" i="1"/>
  <c r="E14" s="1"/>
  <c r="F14" s="1"/>
  <c r="C15" i="2"/>
  <c r="C15" i="4" s="1"/>
  <c r="C15" i="1"/>
  <c r="C16" i="2"/>
  <c r="C16" i="4" s="1"/>
  <c r="C16" i="1"/>
  <c r="D17" i="2"/>
  <c r="D17" i="1"/>
  <c r="E17" s="1"/>
  <c r="F17" s="1"/>
  <c r="E17" i="11"/>
  <c r="F17" s="1"/>
  <c r="C18" i="2"/>
  <c r="C18" i="4" s="1"/>
  <c r="C18" i="1"/>
  <c r="D19" i="2"/>
  <c r="D19" i="1"/>
  <c r="E19" s="1"/>
  <c r="F19" s="1"/>
  <c r="E19" i="11"/>
  <c r="F19" s="1"/>
  <c r="D20" i="2"/>
  <c r="D20" i="1"/>
  <c r="E20" s="1"/>
  <c r="F20" s="1"/>
  <c r="E20" i="11"/>
  <c r="F20" s="1"/>
  <c r="C21" i="2"/>
  <c r="C21" i="4" s="1"/>
  <c r="C21" i="1"/>
  <c r="D22" i="2"/>
  <c r="D22" i="1"/>
  <c r="E22" s="1"/>
  <c r="F22" s="1"/>
  <c r="E22" i="11"/>
  <c r="F22" s="1"/>
  <c r="C23" i="2"/>
  <c r="C23" i="4" s="1"/>
  <c r="C23" i="1"/>
  <c r="D24" i="2"/>
  <c r="D24" i="1"/>
  <c r="E24" s="1"/>
  <c r="F24" s="1"/>
  <c r="E24" i="11"/>
  <c r="F24" s="1"/>
  <c r="F25" i="14"/>
  <c r="C25" i="11"/>
  <c r="D26" i="2"/>
  <c r="D26" i="1"/>
  <c r="E26" s="1"/>
  <c r="F26" s="1"/>
  <c r="E26" i="11"/>
  <c r="F26" s="1"/>
  <c r="C27" i="2"/>
  <c r="C27" i="4" s="1"/>
  <c r="C27" i="1"/>
  <c r="D29" i="2"/>
  <c r="D29" i="1"/>
  <c r="E29" s="1"/>
  <c r="F29" s="1"/>
  <c r="E29" i="11"/>
  <c r="F29" s="1"/>
  <c r="D31" i="2"/>
  <c r="D31" i="1"/>
  <c r="E31" i="11"/>
  <c r="F31" s="1"/>
  <c r="C33" i="2"/>
  <c r="C33" i="4" s="1"/>
  <c r="C33" i="1"/>
  <c r="D37" i="2"/>
  <c r="D37" i="1"/>
  <c r="E37" i="11"/>
  <c r="F37" s="1"/>
  <c r="E38" i="14"/>
  <c r="F38" s="1"/>
  <c r="D38" i="11"/>
  <c r="D39" i="2"/>
  <c r="D39" i="1"/>
  <c r="E39" i="11"/>
  <c r="F39" s="1"/>
  <c r="E40" i="14"/>
  <c r="F40" s="1"/>
  <c r="D40" i="11"/>
  <c r="D41" i="2"/>
  <c r="D41" i="1"/>
  <c r="E41" i="11"/>
  <c r="F41" s="1"/>
  <c r="E44" i="14"/>
  <c r="F44" s="1"/>
  <c r="D44" i="11"/>
  <c r="D46" i="2"/>
  <c r="D46" i="1"/>
  <c r="E46" i="11"/>
  <c r="F46" s="1"/>
  <c r="E48" i="14"/>
  <c r="F48" s="1"/>
  <c r="D48" i="11"/>
  <c r="D50" i="2"/>
  <c r="D50" i="1"/>
  <c r="E50" s="1"/>
  <c r="F50" s="1"/>
  <c r="E50" i="11"/>
  <c r="F50" s="1"/>
  <c r="E52" i="14"/>
  <c r="F52" s="1"/>
  <c r="D52" i="11"/>
  <c r="D58" i="2"/>
  <c r="D58" i="1"/>
  <c r="E58" i="11"/>
  <c r="F58" s="1"/>
  <c r="E59" i="14"/>
  <c r="F59" s="1"/>
  <c r="D59" i="11"/>
  <c r="D60" i="2"/>
  <c r="D60" i="1"/>
  <c r="E60" s="1"/>
  <c r="F60" s="1"/>
  <c r="E60" i="11"/>
  <c r="F60" s="1"/>
  <c r="E61" i="14"/>
  <c r="F61" s="1"/>
  <c r="D61" i="11"/>
  <c r="D62" i="2"/>
  <c r="D62" i="1"/>
  <c r="E62" s="1"/>
  <c r="F62" s="1"/>
  <c r="E62" i="11"/>
  <c r="F62" s="1"/>
  <c r="E63" i="14"/>
  <c r="F63" s="1"/>
  <c r="D63" i="11"/>
  <c r="D64" i="2"/>
  <c r="D64" i="1"/>
  <c r="E64" s="1"/>
  <c r="F64" s="1"/>
  <c r="E64" i="11"/>
  <c r="F64" s="1"/>
  <c r="E65" i="14"/>
  <c r="F65" s="1"/>
  <c r="D65" i="11"/>
  <c r="D67" i="2"/>
  <c r="D67" i="1"/>
  <c r="E67" i="11"/>
  <c r="F67" s="1"/>
  <c r="D68" i="2"/>
  <c r="D68" i="1"/>
  <c r="E68" i="11"/>
  <c r="F68" s="1"/>
  <c r="D69" i="2"/>
  <c r="D69" i="1"/>
  <c r="E69" s="1"/>
  <c r="F69" s="1"/>
  <c r="E69" i="11"/>
  <c r="F69" s="1"/>
  <c r="D70" i="2"/>
  <c r="D70" i="1"/>
  <c r="E70" i="11"/>
  <c r="F70" s="1"/>
  <c r="D77" i="14"/>
  <c r="D74" i="11"/>
  <c r="E75" i="14"/>
  <c r="F75" s="1"/>
  <c r="D75" i="11"/>
  <c r="D76" i="2"/>
  <c r="D76" i="1"/>
  <c r="E76" s="1"/>
  <c r="F76" s="1"/>
  <c r="E76" i="11"/>
  <c r="F76" s="1"/>
  <c r="D81" i="14"/>
  <c r="D78" i="11"/>
  <c r="D79" i="2"/>
  <c r="D79" i="1"/>
  <c r="E79" s="1"/>
  <c r="F79" s="1"/>
  <c r="E79" i="11"/>
  <c r="F79" s="1"/>
  <c r="E80" i="14"/>
  <c r="F80" s="1"/>
  <c r="D80" i="11"/>
  <c r="D82" i="2"/>
  <c r="D82" i="1"/>
  <c r="E82" i="11"/>
  <c r="F82" s="1"/>
  <c r="E83" i="14"/>
  <c r="F83" s="1"/>
  <c r="D83" i="11"/>
  <c r="D84" i="2"/>
  <c r="D84" i="1"/>
  <c r="E84" i="11"/>
  <c r="F84" s="1"/>
  <c r="E85" i="14"/>
  <c r="F85" s="1"/>
  <c r="D85" i="11"/>
  <c r="D90" i="14"/>
  <c r="D87" i="11"/>
  <c r="E88" i="14"/>
  <c r="F88" s="1"/>
  <c r="D88" i="11"/>
  <c r="D89" i="2"/>
  <c r="D89" i="1"/>
  <c r="E89" s="1"/>
  <c r="F89" s="1"/>
  <c r="E89" i="11"/>
  <c r="F89" s="1"/>
  <c r="E91" i="14"/>
  <c r="F91" s="1"/>
  <c r="D91" i="11"/>
  <c r="F13" i="14"/>
  <c r="F21"/>
  <c r="F23"/>
  <c r="F27"/>
  <c r="F16"/>
  <c r="F20"/>
  <c r="F24"/>
  <c r="F29"/>
  <c r="D42"/>
  <c r="E39"/>
  <c r="F39" s="1"/>
  <c r="E41"/>
  <c r="F41" s="1"/>
  <c r="E58"/>
  <c r="F58" s="1"/>
  <c r="E60"/>
  <c r="F60" s="1"/>
  <c r="E62"/>
  <c r="F62" s="1"/>
  <c r="E64"/>
  <c r="F64" s="1"/>
  <c r="E76"/>
  <c r="F76" s="1"/>
  <c r="E79"/>
  <c r="F79" s="1"/>
  <c r="E82"/>
  <c r="F82" s="1"/>
  <c r="E89"/>
  <c r="F89" s="1"/>
  <c r="C10"/>
  <c r="F14"/>
  <c r="F18"/>
  <c r="F22"/>
  <c r="F26"/>
  <c r="C35"/>
  <c r="C54" s="1"/>
  <c r="E68"/>
  <c r="F68" s="1"/>
  <c r="E81"/>
  <c r="F81" s="1"/>
  <c r="C71"/>
  <c r="C92"/>
  <c r="E90"/>
  <c r="F90" s="1"/>
  <c r="E42"/>
  <c r="F42" s="1"/>
  <c r="E77"/>
  <c r="F77" s="1"/>
  <c r="E33"/>
  <c r="F33" s="1"/>
  <c r="E50"/>
  <c r="F50" s="1"/>
  <c r="D66"/>
  <c r="E66" s="1"/>
  <c r="F66" s="1"/>
  <c r="E69"/>
  <c r="F69" s="1"/>
  <c r="D86"/>
  <c r="E86" s="1"/>
  <c r="F86" s="1"/>
  <c r="E87"/>
  <c r="F87" s="1"/>
  <c r="D10"/>
  <c r="E10" s="1"/>
  <c r="F10" s="1"/>
  <c r="E37"/>
  <c r="F37" s="1"/>
  <c r="E70"/>
  <c r="F70" s="1"/>
  <c r="E74"/>
  <c r="F74" s="1"/>
  <c r="E78"/>
  <c r="F78" s="1"/>
  <c r="D86" i="11" l="1"/>
  <c r="D88" i="2"/>
  <c r="D88" i="1"/>
  <c r="E88" s="1"/>
  <c r="F88" s="1"/>
  <c r="E88" i="11"/>
  <c r="F88" s="1"/>
  <c r="D87" i="2"/>
  <c r="D87" i="1"/>
  <c r="D90" i="11"/>
  <c r="E87"/>
  <c r="F87" s="1"/>
  <c r="D85" i="2"/>
  <c r="D85" i="1"/>
  <c r="E85" s="1"/>
  <c r="F85" s="1"/>
  <c r="E85" i="11"/>
  <c r="F85" s="1"/>
  <c r="D84" i="4"/>
  <c r="D82"/>
  <c r="D78" i="2"/>
  <c r="D78" i="1"/>
  <c r="E78" i="11"/>
  <c r="F78" s="1"/>
  <c r="D81"/>
  <c r="E76" i="2"/>
  <c r="F76" s="1"/>
  <c r="D76" i="4"/>
  <c r="E76" s="1"/>
  <c r="F76" s="1"/>
  <c r="E70" i="1"/>
  <c r="F70" s="1"/>
  <c r="E69" i="2"/>
  <c r="F69" s="1"/>
  <c r="D69" i="4"/>
  <c r="E69" s="1"/>
  <c r="F69" s="1"/>
  <c r="D67"/>
  <c r="D63" i="2"/>
  <c r="D63" i="1"/>
  <c r="E63" s="1"/>
  <c r="F63" s="1"/>
  <c r="E63" i="11"/>
  <c r="F63" s="1"/>
  <c r="E62" i="2"/>
  <c r="F62" s="1"/>
  <c r="D62" i="4"/>
  <c r="E62" s="1"/>
  <c r="F62" s="1"/>
  <c r="D59" i="2"/>
  <c r="D59" i="1"/>
  <c r="E59" s="1"/>
  <c r="F59" s="1"/>
  <c r="E59" i="11"/>
  <c r="F59" s="1"/>
  <c r="D52" i="2"/>
  <c r="D52" i="1"/>
  <c r="E52" s="1"/>
  <c r="F52" s="1"/>
  <c r="E52" i="11"/>
  <c r="F52" s="1"/>
  <c r="E50" i="2"/>
  <c r="F50" s="1"/>
  <c r="D50" i="4"/>
  <c r="D44" i="2"/>
  <c r="D44" i="1"/>
  <c r="E44" s="1"/>
  <c r="F44" s="1"/>
  <c r="E44" i="11"/>
  <c r="F44" s="1"/>
  <c r="E41" i="2"/>
  <c r="F41" s="1"/>
  <c r="D41" i="4"/>
  <c r="E41" s="1"/>
  <c r="F41" s="1"/>
  <c r="D38" i="2"/>
  <c r="D38" i="1"/>
  <c r="E38" i="11"/>
  <c r="F38" s="1"/>
  <c r="D31" i="4"/>
  <c r="E26" i="2"/>
  <c r="F26" s="1"/>
  <c r="D26" i="4"/>
  <c r="E26" s="1"/>
  <c r="F26" s="1"/>
  <c r="E22" i="2"/>
  <c r="F22" s="1"/>
  <c r="D22" i="4"/>
  <c r="E22" s="1"/>
  <c r="F22" s="1"/>
  <c r="E19" i="2"/>
  <c r="F19" s="1"/>
  <c r="D19" i="4"/>
  <c r="E19" s="1"/>
  <c r="F19" s="1"/>
  <c r="E14" i="2"/>
  <c r="F14" s="1"/>
  <c r="D14" i="4"/>
  <c r="E14" s="1"/>
  <c r="F14" s="1"/>
  <c r="C70"/>
  <c r="C31" i="2"/>
  <c r="C31" i="1"/>
  <c r="E27" i="2"/>
  <c r="F27" s="1"/>
  <c r="D27" i="4"/>
  <c r="E27" s="1"/>
  <c r="F27" s="1"/>
  <c r="E23" i="2"/>
  <c r="F23" s="1"/>
  <c r="D23" i="4"/>
  <c r="E23" s="1"/>
  <c r="F23" s="1"/>
  <c r="E18" i="2"/>
  <c r="F18" s="1"/>
  <c r="D18" i="4"/>
  <c r="E18" s="1"/>
  <c r="F18" s="1"/>
  <c r="E15" i="2"/>
  <c r="F15" s="1"/>
  <c r="D15" i="4"/>
  <c r="E15" s="1"/>
  <c r="F15" s="1"/>
  <c r="D12"/>
  <c r="D42" i="11"/>
  <c r="E33" i="1"/>
  <c r="F33" s="1"/>
  <c r="E21"/>
  <c r="F21" s="1"/>
  <c r="E18"/>
  <c r="F18" s="1"/>
  <c r="E16"/>
  <c r="F16" s="1"/>
  <c r="E13"/>
  <c r="F13" s="1"/>
  <c r="D91" i="2"/>
  <c r="D91" i="1"/>
  <c r="E91" s="1"/>
  <c r="F91" s="1"/>
  <c r="E91" i="11"/>
  <c r="F91" s="1"/>
  <c r="E89" i="2"/>
  <c r="F89" s="1"/>
  <c r="D89" i="4"/>
  <c r="E89" s="1"/>
  <c r="F89" s="1"/>
  <c r="D83" i="2"/>
  <c r="D83" i="1"/>
  <c r="E83" s="1"/>
  <c r="F83" s="1"/>
  <c r="E83" i="11"/>
  <c r="F83" s="1"/>
  <c r="D86" i="1"/>
  <c r="D80" i="2"/>
  <c r="D80" i="1"/>
  <c r="E80" s="1"/>
  <c r="F80" s="1"/>
  <c r="E80" i="11"/>
  <c r="F80" s="1"/>
  <c r="E79" i="2"/>
  <c r="F79" s="1"/>
  <c r="D79" i="4"/>
  <c r="E79" s="1"/>
  <c r="F79" s="1"/>
  <c r="D75" i="2"/>
  <c r="D75" i="1"/>
  <c r="E75" s="1"/>
  <c r="F75" s="1"/>
  <c r="E75" i="11"/>
  <c r="F75" s="1"/>
  <c r="D74" i="2"/>
  <c r="D74" i="1"/>
  <c r="E74" i="11"/>
  <c r="F74" s="1"/>
  <c r="D77"/>
  <c r="E70" i="2"/>
  <c r="F70" s="1"/>
  <c r="D70" i="4"/>
  <c r="E70" s="1"/>
  <c r="F70" s="1"/>
  <c r="E68" i="2"/>
  <c r="F68" s="1"/>
  <c r="D68" i="4"/>
  <c r="E68" s="1"/>
  <c r="F68" s="1"/>
  <c r="D65" i="2"/>
  <c r="D65" i="1"/>
  <c r="E65" s="1"/>
  <c r="F65" s="1"/>
  <c r="E65" i="11"/>
  <c r="F65" s="1"/>
  <c r="E64" i="2"/>
  <c r="F64" s="1"/>
  <c r="D64" i="4"/>
  <c r="E64" s="1"/>
  <c r="F64" s="1"/>
  <c r="D61" i="2"/>
  <c r="D61" i="1"/>
  <c r="D66" s="1"/>
  <c r="E61" i="11"/>
  <c r="F61" s="1"/>
  <c r="E60" i="2"/>
  <c r="F60" s="1"/>
  <c r="D60" i="4"/>
  <c r="E60" s="1"/>
  <c r="F60" s="1"/>
  <c r="D66" i="2"/>
  <c r="D71" s="1"/>
  <c r="D58" i="4"/>
  <c r="D48" i="2"/>
  <c r="D48" i="1"/>
  <c r="E48" s="1"/>
  <c r="F48" s="1"/>
  <c r="E48" i="11"/>
  <c r="F48" s="1"/>
  <c r="D46" i="4"/>
  <c r="D40" i="2"/>
  <c r="D40" i="1"/>
  <c r="D42" s="1"/>
  <c r="E40" i="11"/>
  <c r="F40" s="1"/>
  <c r="E39" i="2"/>
  <c r="F39" s="1"/>
  <c r="D39" i="4"/>
  <c r="E39" s="1"/>
  <c r="F39" s="1"/>
  <c r="D42" i="2"/>
  <c r="D37" i="4"/>
  <c r="E29" i="2"/>
  <c r="F29" s="1"/>
  <c r="D29" i="4"/>
  <c r="E29" s="1"/>
  <c r="F29" s="1"/>
  <c r="C25" i="2"/>
  <c r="C25" i="4" s="1"/>
  <c r="C25" i="1"/>
  <c r="E25" s="1"/>
  <c r="F25" s="1"/>
  <c r="E24" i="2"/>
  <c r="F24" s="1"/>
  <c r="D24" i="4"/>
  <c r="E24" s="1"/>
  <c r="F24" s="1"/>
  <c r="E20" i="2"/>
  <c r="F20" s="1"/>
  <c r="D20" i="4"/>
  <c r="E20" s="1"/>
  <c r="F20" s="1"/>
  <c r="E17" i="2"/>
  <c r="F17" s="1"/>
  <c r="D17" i="4"/>
  <c r="E17" s="1"/>
  <c r="F17" s="1"/>
  <c r="C12" i="2"/>
  <c r="C12" i="4" s="1"/>
  <c r="C12" i="1"/>
  <c r="E12" s="1"/>
  <c r="F12" s="1"/>
  <c r="C87" i="2"/>
  <c r="C87" i="1"/>
  <c r="C90" s="1"/>
  <c r="C90" i="11"/>
  <c r="C84" i="2"/>
  <c r="C84" i="4" s="1"/>
  <c r="C84" i="1"/>
  <c r="C82" i="2"/>
  <c r="C82" i="1"/>
  <c r="C86" s="1"/>
  <c r="C86" i="11"/>
  <c r="E86" s="1"/>
  <c r="F86" s="1"/>
  <c r="C78" i="2"/>
  <c r="C78" i="1"/>
  <c r="C81" i="11"/>
  <c r="C74" i="2"/>
  <c r="C74" i="1"/>
  <c r="C77" s="1"/>
  <c r="C77" i="11"/>
  <c r="C67" i="2"/>
  <c r="C67" i="4" s="1"/>
  <c r="C67" i="1"/>
  <c r="C58" i="2"/>
  <c r="C58" i="1"/>
  <c r="C66" s="1"/>
  <c r="C71" s="1"/>
  <c r="C66" i="11"/>
  <c r="C71" s="1"/>
  <c r="C46" i="2"/>
  <c r="C46" i="4" s="1"/>
  <c r="C46" i="1"/>
  <c r="E46" s="1"/>
  <c r="F46" s="1"/>
  <c r="C37" i="2"/>
  <c r="C37" i="1"/>
  <c r="C42" s="1"/>
  <c r="C42" i="11"/>
  <c r="E33" i="2"/>
  <c r="F33" s="1"/>
  <c r="D33" i="4"/>
  <c r="E25" i="2"/>
  <c r="F25" s="1"/>
  <c r="D25" i="4"/>
  <c r="E21" i="2"/>
  <c r="F21" s="1"/>
  <c r="D21" i="4"/>
  <c r="E21" s="1"/>
  <c r="F21" s="1"/>
  <c r="E16" i="2"/>
  <c r="F16" s="1"/>
  <c r="D16" i="4"/>
  <c r="E16" s="1"/>
  <c r="F16" s="1"/>
  <c r="E13" i="2"/>
  <c r="F13" s="1"/>
  <c r="D13" i="4"/>
  <c r="E13" s="1"/>
  <c r="F13" s="1"/>
  <c r="D11" i="2"/>
  <c r="D11" i="1"/>
  <c r="E11" i="11"/>
  <c r="F11" s="1"/>
  <c r="D10"/>
  <c r="D9" i="2"/>
  <c r="E9" i="11"/>
  <c r="F9" s="1"/>
  <c r="D9" i="1"/>
  <c r="E9" s="1"/>
  <c r="F9" s="1"/>
  <c r="D8" i="2"/>
  <c r="D8" i="1"/>
  <c r="E8" s="1"/>
  <c r="F8" s="1"/>
  <c r="E8" i="11"/>
  <c r="F8" s="1"/>
  <c r="E84" i="1"/>
  <c r="F84" s="1"/>
  <c r="E67"/>
  <c r="F67" s="1"/>
  <c r="D66" i="11"/>
  <c r="C10"/>
  <c r="C10" i="4"/>
  <c r="E68" i="1"/>
  <c r="F68" s="1"/>
  <c r="E61"/>
  <c r="F61" s="1"/>
  <c r="E41"/>
  <c r="F41" s="1"/>
  <c r="E40"/>
  <c r="F40" s="1"/>
  <c r="E39"/>
  <c r="F39" s="1"/>
  <c r="E38"/>
  <c r="F38" s="1"/>
  <c r="E27"/>
  <c r="F27" s="1"/>
  <c r="E25" i="11"/>
  <c r="F25" s="1"/>
  <c r="E23" i="1"/>
  <c r="F23" s="1"/>
  <c r="E15"/>
  <c r="F15" s="1"/>
  <c r="D35" i="14"/>
  <c r="D92"/>
  <c r="E92" s="1"/>
  <c r="F92" s="1"/>
  <c r="D71"/>
  <c r="E71" s="1"/>
  <c r="F71" s="1"/>
  <c r="E25" i="4" l="1"/>
  <c r="F25" s="1"/>
  <c r="E66" i="1"/>
  <c r="F66" s="1"/>
  <c r="D71"/>
  <c r="E71" s="1"/>
  <c r="F71" s="1"/>
  <c r="E8" i="2"/>
  <c r="F8" s="1"/>
  <c r="D8" i="4"/>
  <c r="E8" s="1"/>
  <c r="F8" s="1"/>
  <c r="D10" i="2"/>
  <c r="E10" i="11"/>
  <c r="F10" s="1"/>
  <c r="D35"/>
  <c r="D10" i="1"/>
  <c r="E11"/>
  <c r="F11" s="1"/>
  <c r="E33" i="4"/>
  <c r="F33" s="1"/>
  <c r="C42" i="2"/>
  <c r="E42" s="1"/>
  <c r="F42" s="1"/>
  <c r="C37" i="4"/>
  <c r="C42" s="1"/>
  <c r="C77" i="2"/>
  <c r="C74" i="4"/>
  <c r="C77" s="1"/>
  <c r="E78" i="1"/>
  <c r="F78" s="1"/>
  <c r="C81"/>
  <c r="C92" s="1"/>
  <c r="C86" i="2"/>
  <c r="C82" i="4"/>
  <c r="C86" s="1"/>
  <c r="E48" i="2"/>
  <c r="F48" s="1"/>
  <c r="D48" i="4"/>
  <c r="E48" s="1"/>
  <c r="F48" s="1"/>
  <c r="E61" i="2"/>
  <c r="F61" s="1"/>
  <c r="D61" i="4"/>
  <c r="E61" s="1"/>
  <c r="F61" s="1"/>
  <c r="D77" i="1"/>
  <c r="E77" s="1"/>
  <c r="F77" s="1"/>
  <c r="E74"/>
  <c r="F74" s="1"/>
  <c r="E75" i="2"/>
  <c r="F75" s="1"/>
  <c r="D75" i="4"/>
  <c r="E75" s="1"/>
  <c r="F75" s="1"/>
  <c r="E83" i="2"/>
  <c r="F83" s="1"/>
  <c r="D83" i="4"/>
  <c r="E83" s="1"/>
  <c r="F83" s="1"/>
  <c r="E31" i="1"/>
  <c r="F31" s="1"/>
  <c r="E38" i="2"/>
  <c r="F38" s="1"/>
  <c r="D38" i="4"/>
  <c r="E38" s="1"/>
  <c r="F38" s="1"/>
  <c r="E50"/>
  <c r="F50" s="1"/>
  <c r="E52" i="2"/>
  <c r="F52" s="1"/>
  <c r="D52" i="4"/>
  <c r="E52" s="1"/>
  <c r="F52" s="1"/>
  <c r="E63" i="2"/>
  <c r="F63" s="1"/>
  <c r="D63" i="4"/>
  <c r="E63" s="1"/>
  <c r="F63" s="1"/>
  <c r="D81" i="2"/>
  <c r="E78"/>
  <c r="F78" s="1"/>
  <c r="D78" i="4"/>
  <c r="E85" i="2"/>
  <c r="F85" s="1"/>
  <c r="D85" i="4"/>
  <c r="E85" s="1"/>
  <c r="F85" s="1"/>
  <c r="D92" i="11"/>
  <c r="E90"/>
  <c r="F90" s="1"/>
  <c r="E87" i="2"/>
  <c r="F87" s="1"/>
  <c r="D90"/>
  <c r="D87" i="4"/>
  <c r="E37" i="2"/>
  <c r="F37" s="1"/>
  <c r="E46" i="4"/>
  <c r="F46" s="1"/>
  <c r="E77" i="11"/>
  <c r="F77" s="1"/>
  <c r="E82" i="1"/>
  <c r="F82" s="1"/>
  <c r="E42" i="11"/>
  <c r="F42" s="1"/>
  <c r="E12" i="4"/>
  <c r="F12" s="1"/>
  <c r="E37" i="1"/>
  <c r="F37" s="1"/>
  <c r="E58"/>
  <c r="F58" s="1"/>
  <c r="E67" i="2"/>
  <c r="F67" s="1"/>
  <c r="E82"/>
  <c r="F82" s="1"/>
  <c r="E84" i="4"/>
  <c r="F84" s="1"/>
  <c r="C10" i="2"/>
  <c r="C35" i="11"/>
  <c r="C54" s="1"/>
  <c r="D71"/>
  <c r="E66"/>
  <c r="F66" s="1"/>
  <c r="E9" i="2"/>
  <c r="F9" s="1"/>
  <c r="D9" i="4"/>
  <c r="E9" s="1"/>
  <c r="F9" s="1"/>
  <c r="E11" i="2"/>
  <c r="F11" s="1"/>
  <c r="D11" i="4"/>
  <c r="C66" i="2"/>
  <c r="E66" s="1"/>
  <c r="F66" s="1"/>
  <c r="C58" i="4"/>
  <c r="C66" s="1"/>
  <c r="C71" s="1"/>
  <c r="C81" i="2"/>
  <c r="C78" i="4"/>
  <c r="C81" s="1"/>
  <c r="C90" i="2"/>
  <c r="C92" s="1"/>
  <c r="C87" i="4"/>
  <c r="C90" s="1"/>
  <c r="C92" s="1"/>
  <c r="E40" i="2"/>
  <c r="F40" s="1"/>
  <c r="D40" i="4"/>
  <c r="E40" s="1"/>
  <c r="F40" s="1"/>
  <c r="E65" i="2"/>
  <c r="F65" s="1"/>
  <c r="D65" i="4"/>
  <c r="E65" s="1"/>
  <c r="F65" s="1"/>
  <c r="D77" i="2"/>
  <c r="E77" s="1"/>
  <c r="F77" s="1"/>
  <c r="E74"/>
  <c r="F74" s="1"/>
  <c r="D74" i="4"/>
  <c r="E80" i="2"/>
  <c r="F80" s="1"/>
  <c r="D80" i="4"/>
  <c r="E80" s="1"/>
  <c r="F80" s="1"/>
  <c r="E91" i="2"/>
  <c r="F91" s="1"/>
  <c r="D91" i="4"/>
  <c r="E91" s="1"/>
  <c r="F91" s="1"/>
  <c r="C31"/>
  <c r="C35" s="1"/>
  <c r="C54" s="1"/>
  <c r="C35" i="2"/>
  <c r="C54" s="1"/>
  <c r="E44"/>
  <c r="F44" s="1"/>
  <c r="D44" i="4"/>
  <c r="E44" s="1"/>
  <c r="F44" s="1"/>
  <c r="E59" i="2"/>
  <c r="F59" s="1"/>
  <c r="D59" i="4"/>
  <c r="E59" s="1"/>
  <c r="F59" s="1"/>
  <c r="D86"/>
  <c r="E86" s="1"/>
  <c r="F86" s="1"/>
  <c r="E82"/>
  <c r="F82" s="1"/>
  <c r="E87" i="1"/>
  <c r="F87" s="1"/>
  <c r="D90"/>
  <c r="E88" i="2"/>
  <c r="F88" s="1"/>
  <c r="D88" i="4"/>
  <c r="E88" s="1"/>
  <c r="F88" s="1"/>
  <c r="E42" i="1"/>
  <c r="F42" s="1"/>
  <c r="E71" i="11"/>
  <c r="F71" s="1"/>
  <c r="C92"/>
  <c r="E46" i="2"/>
  <c r="F46" s="1"/>
  <c r="E58"/>
  <c r="F58" s="1"/>
  <c r="E86" i="1"/>
  <c r="F86" s="1"/>
  <c r="C10"/>
  <c r="C35" s="1"/>
  <c r="C54" s="1"/>
  <c r="E12" i="2"/>
  <c r="F12" s="1"/>
  <c r="E31"/>
  <c r="F31" s="1"/>
  <c r="E67" i="4"/>
  <c r="F67" s="1"/>
  <c r="E81" i="11"/>
  <c r="F81" s="1"/>
  <c r="D81" i="1"/>
  <c r="E81" s="1"/>
  <c r="F81" s="1"/>
  <c r="D86" i="2"/>
  <c r="E86" s="1"/>
  <c r="F86" s="1"/>
  <c r="E84"/>
  <c r="F84" s="1"/>
  <c r="E35" i="14"/>
  <c r="F35" s="1"/>
  <c r="D54"/>
  <c r="E54" s="1"/>
  <c r="F54" s="1"/>
  <c r="E37" i="4" l="1"/>
  <c r="F37" s="1"/>
  <c r="E92" i="11"/>
  <c r="F92" s="1"/>
  <c r="E58" i="4"/>
  <c r="F58" s="1"/>
  <c r="E31"/>
  <c r="F31" s="1"/>
  <c r="E90" i="1"/>
  <c r="F90" s="1"/>
  <c r="D92"/>
  <c r="E92" s="1"/>
  <c r="F92" s="1"/>
  <c r="D77" i="4"/>
  <c r="E77" s="1"/>
  <c r="F77" s="1"/>
  <c r="E74"/>
  <c r="F74" s="1"/>
  <c r="D90"/>
  <c r="E87"/>
  <c r="F87" s="1"/>
  <c r="E35" i="11"/>
  <c r="F35" s="1"/>
  <c r="D54"/>
  <c r="E54" s="1"/>
  <c r="F54" s="1"/>
  <c r="D35" i="2"/>
  <c r="E10"/>
  <c r="F10" s="1"/>
  <c r="D66" i="4"/>
  <c r="E11"/>
  <c r="F11" s="1"/>
  <c r="D10"/>
  <c r="E90" i="2"/>
  <c r="F90" s="1"/>
  <c r="D92"/>
  <c r="E92" s="1"/>
  <c r="F92" s="1"/>
  <c r="E78" i="4"/>
  <c r="F78" s="1"/>
  <c r="D81"/>
  <c r="E81" s="1"/>
  <c r="F81" s="1"/>
  <c r="D35" i="1"/>
  <c r="E10"/>
  <c r="F10" s="1"/>
  <c r="C71" i="2"/>
  <c r="E71" s="1"/>
  <c r="F71" s="1"/>
  <c r="E81"/>
  <c r="F81" s="1"/>
  <c r="D42" i="4"/>
  <c r="E42" s="1"/>
  <c r="F42" s="1"/>
  <c r="D54" i="1" l="1"/>
  <c r="E54" s="1"/>
  <c r="F54" s="1"/>
  <c r="E35"/>
  <c r="F35" s="1"/>
  <c r="D54" i="2"/>
  <c r="E54" s="1"/>
  <c r="F54" s="1"/>
  <c r="E35"/>
  <c r="F35" s="1"/>
  <c r="E90" i="4"/>
  <c r="F90" s="1"/>
  <c r="D92"/>
  <c r="E92" s="1"/>
  <c r="F92" s="1"/>
  <c r="E10"/>
  <c r="F10" s="1"/>
  <c r="D35"/>
  <c r="D71"/>
  <c r="E71" s="1"/>
  <c r="F71" s="1"/>
  <c r="E66"/>
  <c r="F66" s="1"/>
  <c r="E35" l="1"/>
  <c r="F35" s="1"/>
  <c r="D54"/>
  <c r="E54" s="1"/>
  <c r="F54" s="1"/>
</calcChain>
</file>

<file path=xl/sharedStrings.xml><?xml version="1.0" encoding="utf-8"?>
<sst xmlns="http://schemas.openxmlformats.org/spreadsheetml/2006/main" count="5517" uniqueCount="162">
  <si>
    <t>Board of Regents</t>
  </si>
  <si>
    <t>Institution:</t>
  </si>
  <si>
    <t>Form BOR-1</t>
  </si>
  <si>
    <t>Revenue/Expenditure Data</t>
  </si>
  <si>
    <t>Revenue/Expenditure</t>
  </si>
  <si>
    <t>Actual</t>
  </si>
  <si>
    <t>Budgeted</t>
  </si>
  <si>
    <t>Over/(Under)</t>
  </si>
  <si>
    <t>%</t>
  </si>
  <si>
    <t>2011-2012</t>
  </si>
  <si>
    <t>2012-2013</t>
  </si>
  <si>
    <t>Budgeted       2011-12</t>
  </si>
  <si>
    <t>Change</t>
  </si>
  <si>
    <t>Revenues By Source:</t>
  </si>
  <si>
    <t>State Funds:</t>
  </si>
  <si>
    <t xml:space="preserve">     General Fund Direct</t>
  </si>
  <si>
    <t xml:space="preserve">     General Fund  - Restoration Amount</t>
  </si>
  <si>
    <t xml:space="preserve">     Statutory Dedicated: </t>
  </si>
  <si>
    <t xml:space="preserve">           Higher Education Initiatives Fund</t>
  </si>
  <si>
    <t xml:space="preserve">           Support Education in Louisiana First (SELF)</t>
  </si>
  <si>
    <t xml:space="preserve">           Tobacco Tax Health Care Fund</t>
  </si>
  <si>
    <t xml:space="preserve">           Calcasieu Parish Fund</t>
  </si>
  <si>
    <t xml:space="preserve">           Calcasieu Parish Higher Education Improvement Fund</t>
  </si>
  <si>
    <t xml:space="preserve">           Pari-Mutiel Live Racing Facility Gaming Control Fund</t>
  </si>
  <si>
    <t xml:space="preserve">           Southern University Agricultural Program Fund</t>
  </si>
  <si>
    <t xml:space="preserve">           Equine Fund</t>
  </si>
  <si>
    <t xml:space="preserve">           Fireman Training Fund</t>
  </si>
  <si>
    <t xml:space="preserve">           Two Percent Fire Insurance Fund</t>
  </si>
  <si>
    <t xml:space="preserve">           Health Excellence Fund</t>
  </si>
  <si>
    <t xml:space="preserve">           La. Educational Quality Support Fund (LEQSF)</t>
  </si>
  <si>
    <t xml:space="preserve">           Proprietary School Fund</t>
  </si>
  <si>
    <t xml:space="preserve">           Workforce Rapid Response</t>
  </si>
  <si>
    <t xml:space="preserve">           Rockefeller Scholarship Fund</t>
  </si>
  <si>
    <t xml:space="preserve">           Orleans Excellence Fund</t>
  </si>
  <si>
    <t xml:space="preserve">           TOPS Fund</t>
  </si>
  <si>
    <t xml:space="preserve">           Overcollections Fund</t>
  </si>
  <si>
    <t xml:space="preserve">    Funds Due From Management Board or Regents:</t>
  </si>
  <si>
    <t xml:space="preserve">          Other </t>
  </si>
  <si>
    <t xml:space="preserve">    Funds Due to Institutions:</t>
  </si>
  <si>
    <t xml:space="preserve">    Other </t>
  </si>
  <si>
    <t>Total State Funds</t>
  </si>
  <si>
    <t>Revenue Over Expenditures :</t>
  </si>
  <si>
    <t xml:space="preserve">     State Funds</t>
  </si>
  <si>
    <t xml:space="preserve">     Interagency Transfers</t>
  </si>
  <si>
    <t xml:space="preserve">     Self Generated Funds</t>
  </si>
  <si>
    <t xml:space="preserve">     Federal Funds</t>
  </si>
  <si>
    <t xml:space="preserve">     Interim Emergency Board</t>
  </si>
  <si>
    <t>Total Revenue Over Expenditures</t>
  </si>
  <si>
    <t xml:space="preserve"> </t>
  </si>
  <si>
    <t>Interagency Transfers</t>
  </si>
  <si>
    <t>Non-Recurring Self-Generated Carry Forward</t>
  </si>
  <si>
    <t>Self Generated Funds</t>
  </si>
  <si>
    <t>Federal Funds</t>
  </si>
  <si>
    <t>Interim Emergency Board</t>
  </si>
  <si>
    <t>Total Revenues</t>
  </si>
  <si>
    <t>Expenditures by Function:</t>
  </si>
  <si>
    <t xml:space="preserve">  Instruction</t>
  </si>
  <si>
    <t xml:space="preserve">  Research</t>
  </si>
  <si>
    <t xml:space="preserve">  Public Service</t>
  </si>
  <si>
    <t xml:space="preserve">  Academic Support**</t>
  </si>
  <si>
    <t xml:space="preserve">  Student Services</t>
  </si>
  <si>
    <t xml:space="preserve">  Institutional Services</t>
  </si>
  <si>
    <t xml:space="preserve">  Scholarships/Fellowships</t>
  </si>
  <si>
    <t xml:space="preserve">  Plant Operations/Maintenance</t>
  </si>
  <si>
    <t>Total E&amp;G Expenditures</t>
  </si>
  <si>
    <t xml:space="preserve">  Hospital</t>
  </si>
  <si>
    <t xml:space="preserve">  Transfers out of agency</t>
  </si>
  <si>
    <t xml:space="preserve">  Athletics</t>
  </si>
  <si>
    <t xml:space="preserve">  Other</t>
  </si>
  <si>
    <t>Total Expenditures</t>
  </si>
  <si>
    <t>Expenditures by Object:</t>
  </si>
  <si>
    <t xml:space="preserve">  Salaries</t>
  </si>
  <si>
    <t xml:space="preserve">  Other Compensation</t>
  </si>
  <si>
    <t xml:space="preserve">  Related Benefits</t>
  </si>
  <si>
    <t>Total Personal Services</t>
  </si>
  <si>
    <t xml:space="preserve">  Travel</t>
  </si>
  <si>
    <t xml:space="preserve">  Operating Services</t>
  </si>
  <si>
    <t xml:space="preserve">  Supplies</t>
  </si>
  <si>
    <t>Total Operating Expenses</t>
  </si>
  <si>
    <t xml:space="preserve">  Professional Services</t>
  </si>
  <si>
    <t xml:space="preserve">  Other Charges</t>
  </si>
  <si>
    <t xml:space="preserve">  Debt Services</t>
  </si>
  <si>
    <t xml:space="preserve">  Interagency Transfers</t>
  </si>
  <si>
    <t>Total Other Charges</t>
  </si>
  <si>
    <t xml:space="preserve">  General Acquisitions</t>
  </si>
  <si>
    <t xml:space="preserve">  Library Acquisitions</t>
  </si>
  <si>
    <t xml:space="preserve">  Major Repairs</t>
  </si>
  <si>
    <t>Total Acquisitions and Major Repairs</t>
  </si>
  <si>
    <t xml:space="preserve">  Unallotted</t>
  </si>
  <si>
    <t xml:space="preserve">           Medical &amp; Allied Health Scholarship &amp; Loan Fund</t>
  </si>
  <si>
    <t>LCTCS Board of Supervisors</t>
  </si>
  <si>
    <t xml:space="preserve">  </t>
  </si>
  <si>
    <t>LCTCS ONLINE</t>
  </si>
  <si>
    <t>Bossier Parish Community College</t>
  </si>
  <si>
    <t>Delgado Community College</t>
  </si>
  <si>
    <t>2011-2012*</t>
  </si>
  <si>
    <t>Fletcher Technical Community College</t>
  </si>
  <si>
    <t>LOUISIANA DELTA COMMUNITY COLLEGE</t>
  </si>
  <si>
    <t>Nunez Community College</t>
  </si>
  <si>
    <t>River Parishes Community College</t>
  </si>
  <si>
    <t>Central Louisiana Technical Community College</t>
  </si>
  <si>
    <t>Louisiana Technical College</t>
  </si>
  <si>
    <t>LCTC System</t>
  </si>
  <si>
    <t>LSU Board of Supervisors and System Office</t>
  </si>
  <si>
    <t xml:space="preserve">Louisiana State University </t>
  </si>
  <si>
    <t>Louisiana State University at Alexandria</t>
  </si>
  <si>
    <t>Paul M. Hebert Law Center</t>
  </si>
  <si>
    <t>Louisiana State University Shreveport</t>
  </si>
  <si>
    <t xml:space="preserve">  Other (Transfers of NDSL Loan Fund &amp; Plant Funds)</t>
  </si>
  <si>
    <t>LSU Health Sciences Center-New Orleans</t>
  </si>
  <si>
    <t>LSU AGRICULTURAL CENTER</t>
  </si>
  <si>
    <t>Pennington Biomedical Research Center</t>
  </si>
  <si>
    <t>LSUHSC-S E A CONWAY MEDICAL CENTER</t>
  </si>
  <si>
    <t>LSUHSC - S Huey P. Long Medical Center</t>
  </si>
  <si>
    <t>LSU System</t>
  </si>
  <si>
    <t>LSU Eunice</t>
  </si>
  <si>
    <t>Southern University at New Orleans</t>
  </si>
  <si>
    <t>S. U. Board and System Administration</t>
  </si>
  <si>
    <t xml:space="preserve">Southern University and A&amp;M College </t>
  </si>
  <si>
    <t>Southern University - Shreveport</t>
  </si>
  <si>
    <t>Southern University Ag Center</t>
  </si>
  <si>
    <t xml:space="preserve">SOUTHERN UNIVERSITY LAW CENTER </t>
  </si>
  <si>
    <t>Southern System</t>
  </si>
  <si>
    <t>Sowela Technical Community College</t>
  </si>
  <si>
    <t xml:space="preserve">  Grambling State University</t>
  </si>
  <si>
    <t>University of Louisiana Board Office</t>
  </si>
  <si>
    <t>Louisiana Tech University</t>
  </si>
  <si>
    <t>McNeese State University</t>
  </si>
  <si>
    <t>Nicholls State University</t>
  </si>
  <si>
    <t>Northwestern State University</t>
  </si>
  <si>
    <t>Higher Education Initiatives Fund</t>
  </si>
  <si>
    <t>Support Education in Louisiana First (SELF)</t>
  </si>
  <si>
    <t>Tobacco Tax Health Care Fund</t>
  </si>
  <si>
    <t>Calcasieu Parish Fund</t>
  </si>
  <si>
    <t>Calcasieu Parish Higher Education Improvement Fund</t>
  </si>
  <si>
    <t>Pari-Mutiel Live Racing Facility Gaming Control Fund</t>
  </si>
  <si>
    <t>Southern University Agricultural Program Fund</t>
  </si>
  <si>
    <t>Equine Fund</t>
  </si>
  <si>
    <t>Fireman Training Fund</t>
  </si>
  <si>
    <t>Two Percent Fire Insurance Fund</t>
  </si>
  <si>
    <t>Health Excellence Fund</t>
  </si>
  <si>
    <t>La. Educational Quality Support Fund (LEQSF)</t>
  </si>
  <si>
    <t>Proprietary School Fund</t>
  </si>
  <si>
    <t>Workforce Rapid Response</t>
  </si>
  <si>
    <t>Rockefeller Scholarship Fund</t>
  </si>
  <si>
    <t>Orleans Excellence Fund</t>
  </si>
  <si>
    <t>TOPS Fund</t>
  </si>
  <si>
    <t>Overcollections Fund</t>
  </si>
  <si>
    <t>University of New Orleans</t>
  </si>
  <si>
    <t>University of Louisiana at Lafayette</t>
  </si>
  <si>
    <t>University of Louisiana at Monroe</t>
  </si>
  <si>
    <t>South Louisiana Community College</t>
  </si>
  <si>
    <t>University of LA System</t>
  </si>
  <si>
    <t>Office of Student Financial Assistance</t>
  </si>
  <si>
    <t>Louisiana Universities Marine Consortium (LUMCON)</t>
  </si>
  <si>
    <t>Northshore Technical Community College</t>
  </si>
  <si>
    <t>2 Year Institutions</t>
  </si>
  <si>
    <t>4 Year Institutions</t>
  </si>
  <si>
    <t>2 Year &amp; 4 Year Institutions</t>
  </si>
  <si>
    <t>Higher Education Summary</t>
  </si>
  <si>
    <t xml:space="preserve">Southeastern LA Univ. </t>
  </si>
  <si>
    <t>LSUHSC-SHREVEPORT</t>
  </si>
</sst>
</file>

<file path=xl/styles.xml><?xml version="1.0" encoding="utf-8"?>
<styleSheet xmlns="http://schemas.openxmlformats.org/spreadsheetml/2006/main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%;[Red]\(#,##0.00%\)"/>
    <numFmt numFmtId="165" formatCode="&quot;$&quot;#,##0"/>
    <numFmt numFmtId="166" formatCode="0_);[Red]\(0\)"/>
    <numFmt numFmtId="167" formatCode="0.000000%"/>
    <numFmt numFmtId="168" formatCode="_(* #,##0_);_(* \(#,##0\);_(* &quot;-&quot;??_);_(@_)"/>
    <numFmt numFmtId="169" formatCode="&quot;$&quot;#,##0_);[Red]\(&quot;$&quot;#,##0\);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name val="Arial"/>
      <family val="2"/>
    </font>
    <font>
      <sz val="36"/>
      <name val="Arial"/>
      <family val="2"/>
    </font>
    <font>
      <sz val="36"/>
      <color theme="1"/>
      <name val="Calibri"/>
      <family val="2"/>
      <scheme val="minor"/>
    </font>
    <font>
      <b/>
      <sz val="30"/>
      <name val="Arial"/>
      <family val="2"/>
    </font>
    <font>
      <sz val="24"/>
      <name val="Arial"/>
      <family val="2"/>
    </font>
    <font>
      <b/>
      <sz val="20"/>
      <name val="Arial"/>
      <family val="2"/>
    </font>
    <font>
      <sz val="20"/>
      <color theme="1"/>
      <name val="Calibri"/>
      <family val="2"/>
      <scheme val="minor"/>
    </font>
    <font>
      <sz val="20"/>
      <name val="Arial"/>
      <family val="2"/>
    </font>
    <font>
      <b/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4"/>
      <name val="Arial"/>
      <family val="2"/>
    </font>
    <font>
      <b/>
      <sz val="24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36"/>
      <color indexed="8"/>
      <name val="Calibri"/>
      <family val="2"/>
    </font>
    <font>
      <sz val="20"/>
      <color indexed="8"/>
      <name val="Calibri"/>
      <family val="2"/>
    </font>
    <font>
      <b/>
      <sz val="20"/>
      <color indexed="8"/>
      <name val="Calibri"/>
      <family val="2"/>
    </font>
    <font>
      <sz val="24"/>
      <color indexed="8"/>
      <name val="Calibri"/>
      <family val="2"/>
    </font>
    <font>
      <sz val="12"/>
      <color indexed="8"/>
      <name val="Calibri"/>
      <family val="2"/>
    </font>
    <font>
      <b/>
      <sz val="36"/>
      <color indexed="10"/>
      <name val="Arial"/>
      <family val="2"/>
    </font>
    <font>
      <sz val="24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8"/>
      </right>
      <top style="thick">
        <color indexed="64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ck">
        <color indexed="64"/>
      </top>
      <bottom/>
      <diagonal/>
    </border>
    <border>
      <left style="thick">
        <color indexed="64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64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indexed="64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/>
      <bottom style="medium">
        <color indexed="64"/>
      </bottom>
      <diagonal/>
    </border>
    <border>
      <left style="thick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8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8">
    <xf numFmtId="0" fontId="0" fillId="0" borderId="0" xfId="0"/>
    <xf numFmtId="3" fontId="2" fillId="0" borderId="0" xfId="0" applyNumberFormat="1" applyFont="1" applyAlignment="1" applyProtection="1"/>
    <xf numFmtId="6" fontId="3" fillId="0" borderId="0" xfId="0" applyNumberFormat="1" applyFont="1" applyAlignment="1" applyProtection="1"/>
    <xf numFmtId="0" fontId="4" fillId="0" borderId="0" xfId="0" applyFont="1" applyProtection="1"/>
    <xf numFmtId="6" fontId="5" fillId="0" borderId="0" xfId="0" applyNumberFormat="1" applyFont="1" applyBorder="1" applyAlignment="1" applyProtection="1">
      <alignment horizontal="centerContinuous" vertical="justify"/>
    </xf>
    <xf numFmtId="0" fontId="6" fillId="0" borderId="1" xfId="0" applyNumberFormat="1" applyFont="1" applyBorder="1" applyAlignment="1" applyProtection="1"/>
    <xf numFmtId="164" fontId="4" fillId="0" borderId="1" xfId="0" applyNumberFormat="1" applyFont="1" applyBorder="1" applyProtection="1"/>
    <xf numFmtId="0" fontId="4" fillId="0" borderId="0" xfId="0" applyFont="1"/>
    <xf numFmtId="164" fontId="3" fillId="0" borderId="0" xfId="0" applyNumberFormat="1" applyFont="1" applyAlignment="1" applyProtection="1"/>
    <xf numFmtId="3" fontId="2" fillId="0" borderId="2" xfId="0" applyNumberFormat="1" applyFont="1" applyBorder="1" applyAlignment="1" applyProtection="1"/>
    <xf numFmtId="6" fontId="3" fillId="0" borderId="2" xfId="0" applyNumberFormat="1" applyFont="1" applyBorder="1" applyAlignment="1" applyProtection="1"/>
    <xf numFmtId="164" fontId="3" fillId="0" borderId="2" xfId="0" applyNumberFormat="1" applyFont="1" applyBorder="1" applyAlignment="1" applyProtection="1"/>
    <xf numFmtId="3" fontId="7" fillId="0" borderId="3" xfId="0" applyNumberFormat="1" applyFont="1" applyBorder="1" applyAlignment="1" applyProtection="1"/>
    <xf numFmtId="6" fontId="7" fillId="0" borderId="4" xfId="0" applyNumberFormat="1" applyFont="1" applyBorder="1" applyAlignment="1" applyProtection="1">
      <alignment horizontal="center"/>
    </xf>
    <xf numFmtId="6" fontId="7" fillId="0" borderId="5" xfId="0" applyNumberFormat="1" applyFont="1" applyBorder="1" applyAlignment="1" applyProtection="1">
      <alignment horizontal="center"/>
    </xf>
    <xf numFmtId="164" fontId="7" fillId="0" borderId="5" xfId="0" applyNumberFormat="1" applyFont="1" applyBorder="1" applyAlignment="1" applyProtection="1">
      <alignment horizontal="center"/>
    </xf>
    <xf numFmtId="0" fontId="8" fillId="0" borderId="0" xfId="0" applyFont="1"/>
    <xf numFmtId="3" fontId="9" fillId="0" borderId="6" xfId="0" applyNumberFormat="1" applyFont="1" applyBorder="1" applyAlignment="1" applyProtection="1">
      <alignment wrapText="1"/>
    </xf>
    <xf numFmtId="6" fontId="7" fillId="0" borderId="7" xfId="0" applyNumberFormat="1" applyFont="1" applyBorder="1" applyAlignment="1" applyProtection="1">
      <alignment horizontal="center" wrapText="1"/>
    </xf>
    <xf numFmtId="164" fontId="7" fillId="0" borderId="7" xfId="0" applyNumberFormat="1" applyFont="1" applyBorder="1" applyAlignment="1" applyProtection="1">
      <alignment horizontal="center" wrapText="1"/>
    </xf>
    <xf numFmtId="0" fontId="8" fillId="0" borderId="0" xfId="0" applyFont="1" applyAlignment="1">
      <alignment wrapText="1"/>
    </xf>
    <xf numFmtId="3" fontId="7" fillId="0" borderId="8" xfId="0" applyNumberFormat="1" applyFont="1" applyBorder="1" applyAlignment="1" applyProtection="1"/>
    <xf numFmtId="6" fontId="9" fillId="0" borderId="4" xfId="0" applyNumberFormat="1" applyFont="1" applyBorder="1" applyAlignment="1" applyProtection="1"/>
    <xf numFmtId="164" fontId="9" fillId="0" borderId="9" xfId="0" applyNumberFormat="1" applyFont="1" applyBorder="1" applyAlignment="1" applyProtection="1"/>
    <xf numFmtId="164" fontId="9" fillId="0" borderId="4" xfId="0" applyNumberFormat="1" applyFont="1" applyBorder="1" applyAlignment="1" applyProtection="1"/>
    <xf numFmtId="0" fontId="9" fillId="0" borderId="6" xfId="0" applyNumberFormat="1" applyFont="1" applyBorder="1" applyAlignment="1" applyProtection="1"/>
    <xf numFmtId="6" fontId="9" fillId="0" borderId="7" xfId="0" applyNumberFormat="1" applyFont="1" applyBorder="1" applyAlignment="1" applyProtection="1"/>
    <xf numFmtId="164" fontId="9" fillId="0" borderId="10" xfId="0" applyNumberFormat="1" applyFont="1" applyBorder="1" applyAlignment="1" applyProtection="1">
      <alignment horizontal="right"/>
    </xf>
    <xf numFmtId="0" fontId="9" fillId="0" borderId="11" xfId="0" applyNumberFormat="1" applyFont="1" applyBorder="1" applyAlignment="1" applyProtection="1"/>
    <xf numFmtId="6" fontId="9" fillId="0" borderId="12" xfId="0" applyNumberFormat="1" applyFont="1" applyBorder="1" applyAlignment="1" applyProtection="1"/>
    <xf numFmtId="0" fontId="9" fillId="0" borderId="4" xfId="0" applyNumberFormat="1" applyFont="1" applyBorder="1" applyAlignment="1" applyProtection="1"/>
    <xf numFmtId="6" fontId="9" fillId="0" borderId="9" xfId="0" applyNumberFormat="1" applyFont="1" applyBorder="1" applyAlignment="1" applyProtection="1"/>
    <xf numFmtId="0" fontId="9" fillId="0" borderId="9" xfId="0" applyNumberFormat="1" applyFont="1" applyBorder="1" applyAlignment="1" applyProtection="1"/>
    <xf numFmtId="0" fontId="9" fillId="0" borderId="13" xfId="0" applyNumberFormat="1" applyFont="1" applyBorder="1" applyAlignment="1" applyProtection="1"/>
    <xf numFmtId="0" fontId="7" fillId="0" borderId="4" xfId="0" applyNumberFormat="1" applyFont="1" applyBorder="1" applyAlignment="1" applyProtection="1"/>
    <xf numFmtId="0" fontId="7" fillId="0" borderId="9" xfId="0" applyNumberFormat="1" applyFont="1" applyBorder="1" applyAlignment="1" applyProtection="1"/>
    <xf numFmtId="0" fontId="7" fillId="0" borderId="13" xfId="0" applyNumberFormat="1" applyFont="1" applyBorder="1" applyAlignment="1" applyProtection="1"/>
    <xf numFmtId="6" fontId="7" fillId="0" borderId="9" xfId="0" applyNumberFormat="1" applyFont="1" applyBorder="1" applyAlignment="1" applyProtection="1"/>
    <xf numFmtId="164" fontId="7" fillId="0" borderId="10" xfId="0" applyNumberFormat="1" applyFont="1" applyBorder="1" applyAlignment="1" applyProtection="1">
      <alignment horizontal="right"/>
    </xf>
    <xf numFmtId="0" fontId="10" fillId="0" borderId="0" xfId="0" applyFont="1"/>
    <xf numFmtId="0" fontId="9" fillId="0" borderId="7" xfId="0" applyNumberFormat="1" applyFont="1" applyBorder="1" applyAlignment="1" applyProtection="1"/>
    <xf numFmtId="0" fontId="9" fillId="0" borderId="12" xfId="0" applyNumberFormat="1" applyFont="1" applyBorder="1" applyAlignment="1" applyProtection="1"/>
    <xf numFmtId="0" fontId="9" fillId="0" borderId="10" xfId="0" applyNumberFormat="1" applyFont="1" applyBorder="1" applyAlignment="1" applyProtection="1"/>
    <xf numFmtId="6" fontId="7" fillId="0" borderId="4" xfId="0" applyNumberFormat="1" applyFont="1" applyBorder="1" applyAlignment="1" applyProtection="1"/>
    <xf numFmtId="0" fontId="7" fillId="0" borderId="7" xfId="0" applyNumberFormat="1" applyFont="1" applyBorder="1" applyAlignment="1" applyProtection="1"/>
    <xf numFmtId="6" fontId="7" fillId="0" borderId="7" xfId="0" applyNumberFormat="1" applyFont="1" applyBorder="1" applyAlignment="1" applyProtection="1"/>
    <xf numFmtId="0" fontId="7" fillId="0" borderId="10" xfId="0" applyNumberFormat="1" applyFont="1" applyBorder="1" applyAlignment="1" applyProtection="1"/>
    <xf numFmtId="6" fontId="7" fillId="0" borderId="10" xfId="0" applyNumberFormat="1" applyFont="1" applyBorder="1" applyAlignment="1" applyProtection="1"/>
    <xf numFmtId="164" fontId="9" fillId="0" borderId="4" xfId="0" applyNumberFormat="1" applyFont="1" applyBorder="1" applyAlignment="1" applyProtection="1">
      <alignment horizontal="right"/>
    </xf>
    <xf numFmtId="3" fontId="7" fillId="0" borderId="4" xfId="0" applyNumberFormat="1" applyFont="1" applyBorder="1" applyAlignment="1" applyProtection="1"/>
    <xf numFmtId="3" fontId="9" fillId="0" borderId="9" xfId="0" applyNumberFormat="1" applyFont="1" applyBorder="1" applyAlignment="1" applyProtection="1"/>
    <xf numFmtId="3" fontId="9" fillId="0" borderId="4" xfId="0" applyNumberFormat="1" applyFont="1" applyBorder="1" applyAlignment="1" applyProtection="1"/>
    <xf numFmtId="3" fontId="7" fillId="0" borderId="9" xfId="0" applyNumberFormat="1" applyFont="1" applyBorder="1" applyAlignment="1" applyProtection="1"/>
    <xf numFmtId="3" fontId="7" fillId="0" borderId="12" xfId="0" applyNumberFormat="1" applyFont="1" applyBorder="1" applyAlignment="1" applyProtection="1"/>
    <xf numFmtId="6" fontId="7" fillId="0" borderId="12" xfId="0" applyNumberFormat="1" applyFont="1" applyBorder="1" applyAlignment="1" applyProtection="1"/>
    <xf numFmtId="0" fontId="7" fillId="0" borderId="12" xfId="0" applyNumberFormat="1" applyFont="1" applyBorder="1" applyAlignment="1" applyProtection="1"/>
    <xf numFmtId="3" fontId="7" fillId="0" borderId="14" xfId="0" applyNumberFormat="1" applyFont="1" applyBorder="1" applyAlignment="1" applyProtection="1"/>
    <xf numFmtId="6" fontId="7" fillId="0" borderId="14" xfId="0" applyNumberFormat="1" applyFont="1" applyBorder="1" applyAlignment="1" applyProtection="1"/>
    <xf numFmtId="6" fontId="7" fillId="0" borderId="15" xfId="0" applyNumberFormat="1" applyFont="1" applyBorder="1" applyAlignment="1" applyProtection="1"/>
    <xf numFmtId="164" fontId="7" fillId="0" borderId="15" xfId="0" applyNumberFormat="1" applyFont="1" applyBorder="1" applyAlignment="1" applyProtection="1">
      <alignment horizontal="right"/>
    </xf>
    <xf numFmtId="3" fontId="6" fillId="0" borderId="0" xfId="0" applyNumberFormat="1" applyFont="1" applyBorder="1" applyAlignment="1" applyProtection="1"/>
    <xf numFmtId="6" fontId="6" fillId="0" borderId="0" xfId="0" applyNumberFormat="1" applyFont="1" applyBorder="1" applyAlignment="1" applyProtection="1"/>
    <xf numFmtId="164" fontId="6" fillId="0" borderId="0" xfId="0" applyNumberFormat="1" applyFont="1" applyBorder="1" applyAlignment="1" applyProtection="1"/>
    <xf numFmtId="0" fontId="11" fillId="0" borderId="0" xfId="0" applyFont="1" applyProtection="1"/>
    <xf numFmtId="0" fontId="11" fillId="0" borderId="0" xfId="0" applyFont="1"/>
    <xf numFmtId="3" fontId="6" fillId="0" borderId="0" xfId="0" applyNumberFormat="1" applyFont="1" applyAlignment="1" applyProtection="1"/>
    <xf numFmtId="6" fontId="6" fillId="0" borderId="0" xfId="0" applyNumberFormat="1" applyFont="1" applyAlignment="1" applyProtection="1"/>
    <xf numFmtId="164" fontId="6" fillId="0" borderId="0" xfId="0" applyNumberFormat="1" applyFont="1" applyAlignment="1" applyProtection="1"/>
    <xf numFmtId="3" fontId="12" fillId="0" borderId="0" xfId="0" applyNumberFormat="1" applyFont="1" applyAlignment="1"/>
    <xf numFmtId="6" fontId="12" fillId="0" borderId="0" xfId="0" applyNumberFormat="1" applyFont="1" applyAlignment="1"/>
    <xf numFmtId="164" fontId="12" fillId="0" borderId="0" xfId="0" applyNumberFormat="1" applyFont="1" applyAlignment="1" applyProtection="1">
      <protection locked="0"/>
    </xf>
    <xf numFmtId="0" fontId="13" fillId="0" borderId="0" xfId="0" applyFont="1"/>
    <xf numFmtId="6" fontId="13" fillId="0" borderId="0" xfId="0" applyNumberFormat="1" applyFont="1"/>
    <xf numFmtId="164" fontId="13" fillId="0" borderId="0" xfId="0" applyNumberFormat="1" applyFont="1"/>
    <xf numFmtId="9" fontId="9" fillId="0" borderId="10" xfId="3" applyFont="1" applyBorder="1" applyAlignment="1" applyProtection="1">
      <alignment horizontal="right"/>
    </xf>
    <xf numFmtId="9" fontId="7" fillId="0" borderId="10" xfId="3" applyFont="1" applyBorder="1" applyAlignment="1" applyProtection="1">
      <alignment horizontal="right"/>
    </xf>
    <xf numFmtId="9" fontId="9" fillId="0" borderId="9" xfId="3" applyFont="1" applyBorder="1" applyAlignment="1" applyProtection="1"/>
    <xf numFmtId="9" fontId="9" fillId="0" borderId="4" xfId="3" applyFont="1" applyBorder="1" applyAlignment="1" applyProtection="1">
      <alignment horizontal="right"/>
    </xf>
    <xf numFmtId="9" fontId="9" fillId="0" borderId="4" xfId="3" applyFont="1" applyBorder="1" applyAlignment="1" applyProtection="1"/>
    <xf numFmtId="9" fontId="7" fillId="0" borderId="15" xfId="3" applyFont="1" applyBorder="1" applyAlignment="1" applyProtection="1">
      <alignment horizontal="right"/>
    </xf>
    <xf numFmtId="165" fontId="3" fillId="0" borderId="0" xfId="2" applyNumberFormat="1" applyFont="1" applyAlignment="1" applyProtection="1"/>
    <xf numFmtId="165" fontId="3" fillId="0" borderId="2" xfId="2" applyNumberFormat="1" applyFont="1" applyBorder="1" applyAlignment="1" applyProtection="1"/>
    <xf numFmtId="165" fontId="7" fillId="0" borderId="5" xfId="2" applyNumberFormat="1" applyFont="1" applyBorder="1" applyAlignment="1" applyProtection="1">
      <alignment horizontal="center"/>
    </xf>
    <xf numFmtId="165" fontId="7" fillId="0" borderId="7" xfId="2" applyNumberFormat="1" applyFont="1" applyBorder="1" applyAlignment="1" applyProtection="1">
      <alignment horizontal="center" wrapText="1"/>
    </xf>
    <xf numFmtId="165" fontId="9" fillId="0" borderId="4" xfId="2" applyNumberFormat="1" applyFont="1" applyBorder="1" applyAlignment="1" applyProtection="1"/>
    <xf numFmtId="165" fontId="9" fillId="0" borderId="7" xfId="2" applyNumberFormat="1" applyFont="1" applyBorder="1" applyAlignment="1" applyProtection="1"/>
    <xf numFmtId="165" fontId="9" fillId="0" borderId="12" xfId="2" applyNumberFormat="1" applyFont="1" applyBorder="1" applyAlignment="1" applyProtection="1"/>
    <xf numFmtId="165" fontId="9" fillId="0" borderId="13" xfId="2" applyNumberFormat="1" applyFont="1" applyBorder="1" applyAlignment="1" applyProtection="1"/>
    <xf numFmtId="165" fontId="9" fillId="0" borderId="9" xfId="2" applyNumberFormat="1" applyFont="1" applyBorder="1" applyAlignment="1" applyProtection="1"/>
    <xf numFmtId="165" fontId="7" fillId="0" borderId="9" xfId="2" applyNumberFormat="1" applyFont="1" applyBorder="1" applyAlignment="1" applyProtection="1"/>
    <xf numFmtId="165" fontId="7" fillId="0" borderId="4" xfId="2" applyNumberFormat="1" applyFont="1" applyBorder="1" applyAlignment="1" applyProtection="1"/>
    <xf numFmtId="165" fontId="7" fillId="0" borderId="7" xfId="2" applyNumberFormat="1" applyFont="1" applyBorder="1" applyAlignment="1" applyProtection="1"/>
    <xf numFmtId="165" fontId="7" fillId="0" borderId="10" xfId="2" applyNumberFormat="1" applyFont="1" applyBorder="1" applyAlignment="1" applyProtection="1"/>
    <xf numFmtId="165" fontId="7" fillId="0" borderId="12" xfId="2" applyNumberFormat="1" applyFont="1" applyBorder="1" applyAlignment="1" applyProtection="1"/>
    <xf numFmtId="165" fontId="7" fillId="0" borderId="14" xfId="2" applyNumberFormat="1" applyFont="1" applyBorder="1" applyAlignment="1" applyProtection="1"/>
    <xf numFmtId="165" fontId="7" fillId="0" borderId="15" xfId="2" applyNumberFormat="1" applyFont="1" applyBorder="1" applyAlignment="1" applyProtection="1"/>
    <xf numFmtId="165" fontId="6" fillId="0" borderId="0" xfId="2" applyNumberFormat="1" applyFont="1" applyBorder="1" applyAlignment="1" applyProtection="1"/>
    <xf numFmtId="165" fontId="6" fillId="0" borderId="0" xfId="2" applyNumberFormat="1" applyFont="1" applyAlignment="1" applyProtection="1"/>
    <xf numFmtId="165" fontId="12" fillId="0" borderId="0" xfId="2" applyNumberFormat="1" applyFont="1" applyAlignment="1"/>
    <xf numFmtId="165" fontId="13" fillId="0" borderId="0" xfId="2" applyNumberFormat="1" applyFont="1"/>
    <xf numFmtId="6" fontId="5" fillId="0" borderId="0" xfId="2" applyNumberFormat="1" applyFont="1" applyBorder="1" applyAlignment="1" applyProtection="1">
      <alignment horizontal="centerContinuous" vertical="justify"/>
    </xf>
    <xf numFmtId="6" fontId="3" fillId="0" borderId="0" xfId="2" applyNumberFormat="1" applyFont="1" applyAlignment="1" applyProtection="1"/>
    <xf numFmtId="6" fontId="3" fillId="0" borderId="2" xfId="2" applyNumberFormat="1" applyFont="1" applyBorder="1" applyAlignment="1" applyProtection="1"/>
    <xf numFmtId="6" fontId="7" fillId="0" borderId="5" xfId="2" applyNumberFormat="1" applyFont="1" applyBorder="1" applyAlignment="1" applyProtection="1">
      <alignment horizontal="center"/>
    </xf>
    <xf numFmtId="6" fontId="7" fillId="0" borderId="7" xfId="2" applyNumberFormat="1" applyFont="1" applyBorder="1" applyAlignment="1" applyProtection="1">
      <alignment horizontal="center" wrapText="1"/>
    </xf>
    <xf numFmtId="6" fontId="9" fillId="0" borderId="4" xfId="2" applyNumberFormat="1" applyFont="1" applyBorder="1" applyAlignment="1" applyProtection="1"/>
    <xf numFmtId="6" fontId="9" fillId="0" borderId="7" xfId="2" applyNumberFormat="1" applyFont="1" applyBorder="1" applyAlignment="1" applyProtection="1"/>
    <xf numFmtId="6" fontId="9" fillId="0" borderId="12" xfId="2" applyNumberFormat="1" applyFont="1" applyBorder="1" applyAlignment="1" applyProtection="1"/>
    <xf numFmtId="6" fontId="9" fillId="0" borderId="9" xfId="2" applyNumberFormat="1" applyFont="1" applyBorder="1" applyAlignment="1" applyProtection="1"/>
    <xf numFmtId="6" fontId="7" fillId="0" borderId="9" xfId="2" applyNumberFormat="1" applyFont="1" applyBorder="1" applyAlignment="1" applyProtection="1"/>
    <xf numFmtId="6" fontId="7" fillId="0" borderId="4" xfId="2" applyNumberFormat="1" applyFont="1" applyBorder="1" applyAlignment="1" applyProtection="1"/>
    <xf numFmtId="6" fontId="7" fillId="0" borderId="7" xfId="2" applyNumberFormat="1" applyFont="1" applyBorder="1" applyAlignment="1" applyProtection="1"/>
    <xf numFmtId="6" fontId="7" fillId="0" borderId="10" xfId="2" applyNumberFormat="1" applyFont="1" applyBorder="1" applyAlignment="1" applyProtection="1"/>
    <xf numFmtId="6" fontId="7" fillId="0" borderId="12" xfId="2" applyNumberFormat="1" applyFont="1" applyBorder="1" applyAlignment="1" applyProtection="1"/>
    <xf numFmtId="6" fontId="7" fillId="0" borderId="14" xfId="2" applyNumberFormat="1" applyFont="1" applyBorder="1" applyAlignment="1" applyProtection="1"/>
    <xf numFmtId="6" fontId="6" fillId="0" borderId="0" xfId="2" applyNumberFormat="1" applyFont="1" applyBorder="1" applyAlignment="1" applyProtection="1"/>
    <xf numFmtId="6" fontId="6" fillId="0" borderId="0" xfId="2" applyNumberFormat="1" applyFont="1" applyAlignment="1" applyProtection="1"/>
    <xf numFmtId="6" fontId="12" fillId="0" borderId="0" xfId="2" applyNumberFormat="1" applyFont="1" applyAlignment="1"/>
    <xf numFmtId="6" fontId="13" fillId="0" borderId="0" xfId="2" applyNumberFormat="1" applyFont="1"/>
    <xf numFmtId="9" fontId="6" fillId="0" borderId="1" xfId="3" applyFont="1" applyBorder="1" applyAlignment="1" applyProtection="1"/>
    <xf numFmtId="9" fontId="3" fillId="0" borderId="0" xfId="3" applyFont="1" applyAlignment="1" applyProtection="1"/>
    <xf numFmtId="9" fontId="3" fillId="0" borderId="2" xfId="3" applyFont="1" applyBorder="1" applyAlignment="1" applyProtection="1"/>
    <xf numFmtId="9" fontId="7" fillId="0" borderId="5" xfId="3" applyFont="1" applyBorder="1" applyAlignment="1" applyProtection="1">
      <alignment horizontal="center"/>
    </xf>
    <xf numFmtId="9" fontId="7" fillId="0" borderId="7" xfId="3" applyFont="1" applyBorder="1" applyAlignment="1" applyProtection="1">
      <alignment horizontal="center" wrapText="1"/>
    </xf>
    <xf numFmtId="9" fontId="6" fillId="0" borderId="0" xfId="3" applyFont="1" applyBorder="1" applyAlignment="1" applyProtection="1"/>
    <xf numFmtId="9" fontId="6" fillId="0" borderId="0" xfId="3" applyFont="1" applyAlignment="1" applyProtection="1"/>
    <xf numFmtId="9" fontId="12" fillId="0" borderId="0" xfId="3" applyFont="1" applyAlignment="1" applyProtection="1">
      <protection locked="0"/>
    </xf>
    <xf numFmtId="9" fontId="13" fillId="0" borderId="0" xfId="3" applyFont="1"/>
    <xf numFmtId="166" fontId="8" fillId="0" borderId="0" xfId="3" applyNumberFormat="1" applyFont="1"/>
    <xf numFmtId="6" fontId="2" fillId="0" borderId="0" xfId="0" applyNumberFormat="1" applyFont="1" applyAlignment="1" applyProtection="1"/>
    <xf numFmtId="0" fontId="14" fillId="0" borderId="0" xfId="0" applyFont="1" applyProtection="1"/>
    <xf numFmtId="0" fontId="15" fillId="0" borderId="1" xfId="0" applyNumberFormat="1" applyFont="1" applyBorder="1" applyAlignment="1" applyProtection="1"/>
    <xf numFmtId="164" fontId="14" fillId="0" borderId="1" xfId="0" applyNumberFormat="1" applyFont="1" applyBorder="1" applyProtection="1"/>
    <xf numFmtId="0" fontId="14" fillId="0" borderId="0" xfId="0" applyFont="1"/>
    <xf numFmtId="164" fontId="2" fillId="0" borderId="0" xfId="0" applyNumberFormat="1" applyFont="1" applyAlignment="1" applyProtection="1"/>
    <xf numFmtId="6" fontId="2" fillId="0" borderId="2" xfId="0" applyNumberFormat="1" applyFont="1" applyBorder="1" applyAlignment="1" applyProtection="1"/>
    <xf numFmtId="164" fontId="2" fillId="0" borderId="2" xfId="0" applyNumberFormat="1" applyFont="1" applyBorder="1" applyAlignment="1" applyProtection="1"/>
    <xf numFmtId="3" fontId="7" fillId="0" borderId="6" xfId="0" applyNumberFormat="1" applyFont="1" applyBorder="1" applyAlignment="1" applyProtection="1">
      <alignment wrapText="1"/>
    </xf>
    <xf numFmtId="0" fontId="10" fillId="0" borderId="0" xfId="0" applyFont="1" applyAlignment="1">
      <alignment wrapText="1"/>
    </xf>
    <xf numFmtId="164" fontId="7" fillId="0" borderId="9" xfId="0" applyNumberFormat="1" applyFont="1" applyBorder="1" applyAlignment="1" applyProtection="1"/>
    <xf numFmtId="164" fontId="7" fillId="0" borderId="4" xfId="0" applyNumberFormat="1" applyFont="1" applyBorder="1" applyAlignment="1" applyProtection="1"/>
    <xf numFmtId="0" fontId="7" fillId="0" borderId="6" xfId="0" applyNumberFormat="1" applyFont="1" applyBorder="1" applyAlignment="1" applyProtection="1"/>
    <xf numFmtId="0" fontId="7" fillId="0" borderId="11" xfId="0" applyNumberFormat="1" applyFont="1" applyBorder="1" applyAlignment="1" applyProtection="1"/>
    <xf numFmtId="0" fontId="7" fillId="0" borderId="13" xfId="0" applyNumberFormat="1" applyFont="1" applyFill="1" applyBorder="1" applyAlignment="1" applyProtection="1"/>
    <xf numFmtId="0" fontId="7" fillId="0" borderId="4" xfId="0" applyNumberFormat="1" applyFont="1" applyFill="1" applyBorder="1" applyAlignment="1" applyProtection="1"/>
    <xf numFmtId="0" fontId="7" fillId="0" borderId="9" xfId="0" applyNumberFormat="1" applyFont="1" applyFill="1" applyBorder="1" applyAlignment="1" applyProtection="1"/>
    <xf numFmtId="0" fontId="7" fillId="0" borderId="7" xfId="0" applyNumberFormat="1" applyFont="1" applyFill="1" applyBorder="1" applyAlignment="1" applyProtection="1"/>
    <xf numFmtId="0" fontId="7" fillId="0" borderId="12" xfId="0" applyNumberFormat="1" applyFont="1" applyFill="1" applyBorder="1" applyAlignment="1" applyProtection="1"/>
    <xf numFmtId="164" fontId="7" fillId="0" borderId="4" xfId="0" applyNumberFormat="1" applyFont="1" applyBorder="1" applyAlignment="1" applyProtection="1">
      <alignment horizontal="right"/>
    </xf>
    <xf numFmtId="3" fontId="15" fillId="0" borderId="0" xfId="0" applyNumberFormat="1" applyFont="1" applyBorder="1" applyAlignment="1" applyProtection="1"/>
    <xf numFmtId="6" fontId="15" fillId="0" borderId="0" xfId="0" applyNumberFormat="1" applyFont="1" applyBorder="1" applyAlignment="1" applyProtection="1"/>
    <xf numFmtId="164" fontId="15" fillId="0" borderId="0" xfId="0" applyNumberFormat="1" applyFont="1" applyBorder="1" applyAlignment="1" applyProtection="1"/>
    <xf numFmtId="0" fontId="16" fillId="0" borderId="0" xfId="0" applyFont="1" applyProtection="1"/>
    <xf numFmtId="0" fontId="16" fillId="0" borderId="0" xfId="0" applyFont="1"/>
    <xf numFmtId="3" fontId="17" fillId="0" borderId="0" xfId="0" applyNumberFormat="1" applyFont="1" applyAlignment="1"/>
    <xf numFmtId="6" fontId="17" fillId="0" borderId="0" xfId="0" applyNumberFormat="1" applyFont="1" applyAlignment="1"/>
    <xf numFmtId="164" fontId="17" fillId="0" borderId="0" xfId="0" applyNumberFormat="1" applyFont="1" applyAlignment="1" applyProtection="1">
      <protection locked="0"/>
    </xf>
    <xf numFmtId="0" fontId="18" fillId="0" borderId="0" xfId="0" applyFont="1"/>
    <xf numFmtId="6" fontId="18" fillId="0" borderId="0" xfId="0" applyNumberFormat="1" applyFont="1"/>
    <xf numFmtId="164" fontId="18" fillId="0" borderId="0" xfId="0" applyNumberFormat="1" applyFont="1"/>
    <xf numFmtId="6" fontId="8" fillId="0" borderId="0" xfId="0" applyNumberFormat="1" applyFont="1"/>
    <xf numFmtId="6" fontId="5" fillId="0" borderId="0" xfId="0" applyNumberFormat="1" applyFont="1" applyBorder="1" applyAlignment="1" applyProtection="1"/>
    <xf numFmtId="0" fontId="19" fillId="0" borderId="0" xfId="0" applyFont="1"/>
    <xf numFmtId="164" fontId="19" fillId="0" borderId="1" xfId="0" applyNumberFormat="1" applyFont="1" applyBorder="1" applyProtection="1"/>
    <xf numFmtId="0" fontId="19" fillId="0" borderId="0" xfId="0" applyFont="1" applyProtection="1"/>
    <xf numFmtId="0" fontId="20" fillId="0" borderId="0" xfId="0" applyFont="1"/>
    <xf numFmtId="0" fontId="20" fillId="0" borderId="0" xfId="0" applyFont="1" applyAlignment="1">
      <alignment wrapText="1"/>
    </xf>
    <xf numFmtId="0" fontId="21" fillId="0" borderId="0" xfId="0" applyFont="1"/>
    <xf numFmtId="0" fontId="22" fillId="0" borderId="0" xfId="0" applyFont="1" applyProtection="1"/>
    <xf numFmtId="0" fontId="22" fillId="0" borderId="0" xfId="0" applyFont="1"/>
    <xf numFmtId="0" fontId="23" fillId="0" borderId="0" xfId="0" applyFont="1"/>
    <xf numFmtId="6" fontId="23" fillId="0" borderId="0" xfId="0" applyNumberFormat="1" applyFont="1"/>
    <xf numFmtId="164" fontId="23" fillId="0" borderId="0" xfId="0" applyNumberFormat="1" applyFont="1"/>
    <xf numFmtId="6" fontId="10" fillId="0" borderId="0" xfId="0" applyNumberFormat="1" applyFont="1"/>
    <xf numFmtId="6" fontId="11" fillId="0" borderId="0" xfId="0" applyNumberFormat="1" applyFont="1" applyProtection="1"/>
    <xf numFmtId="0" fontId="4" fillId="0" borderId="1" xfId="0" applyFont="1" applyBorder="1" applyProtection="1"/>
    <xf numFmtId="0" fontId="4" fillId="0" borderId="1" xfId="0" applyFont="1" applyBorder="1"/>
    <xf numFmtId="8" fontId="8" fillId="0" borderId="0" xfId="0" applyNumberFormat="1" applyFont="1"/>
    <xf numFmtId="0" fontId="19" fillId="0" borderId="1" xfId="0" applyFont="1" applyBorder="1"/>
    <xf numFmtId="0" fontId="9" fillId="0" borderId="1" xfId="0" applyNumberFormat="1" applyFont="1" applyBorder="1" applyAlignment="1" applyProtection="1"/>
    <xf numFmtId="0" fontId="19" fillId="0" borderId="1" xfId="0" applyFont="1" applyBorder="1" applyProtection="1"/>
    <xf numFmtId="6" fontId="24" fillId="0" borderId="0" xfId="0" applyNumberFormat="1" applyFont="1" applyAlignment="1" applyProtection="1">
      <alignment horizontal="center"/>
    </xf>
    <xf numFmtId="164" fontId="4" fillId="0" borderId="0" xfId="0" applyNumberFormat="1" applyFont="1" applyBorder="1" applyProtection="1"/>
    <xf numFmtId="0" fontId="15" fillId="0" borderId="1" xfId="0" applyNumberFormat="1" applyFont="1" applyBorder="1" applyAlignment="1" applyProtection="1">
      <alignment horizontal="left"/>
    </xf>
    <xf numFmtId="0" fontId="6" fillId="0" borderId="0" xfId="0" applyNumberFormat="1" applyFont="1" applyBorder="1" applyAlignment="1" applyProtection="1"/>
    <xf numFmtId="0" fontId="4" fillId="0" borderId="0" xfId="0" applyFont="1" applyBorder="1" applyProtection="1"/>
    <xf numFmtId="167" fontId="10" fillId="0" borderId="0" xfId="3" applyNumberFormat="1" applyFont="1"/>
    <xf numFmtId="168" fontId="8" fillId="0" borderId="0" xfId="1" applyNumberFormat="1" applyFont="1"/>
    <xf numFmtId="3" fontId="15" fillId="0" borderId="3" xfId="0" applyNumberFormat="1" applyFont="1" applyBorder="1" applyAlignment="1" applyProtection="1"/>
    <xf numFmtId="3" fontId="15" fillId="0" borderId="8" xfId="0" applyNumberFormat="1" applyFont="1" applyBorder="1" applyAlignment="1" applyProtection="1"/>
    <xf numFmtId="6" fontId="6" fillId="0" borderId="4" xfId="0" applyNumberFormat="1" applyFont="1" applyBorder="1" applyAlignment="1" applyProtection="1"/>
    <xf numFmtId="164" fontId="6" fillId="0" borderId="9" xfId="0" applyNumberFormat="1" applyFont="1" applyBorder="1" applyAlignment="1" applyProtection="1"/>
    <xf numFmtId="164" fontId="6" fillId="0" borderId="4" xfId="0" applyNumberFormat="1" applyFont="1" applyBorder="1" applyAlignment="1" applyProtection="1"/>
    <xf numFmtId="0" fontId="6" fillId="0" borderId="6" xfId="0" applyNumberFormat="1" applyFont="1" applyBorder="1" applyAlignment="1" applyProtection="1"/>
    <xf numFmtId="6" fontId="6" fillId="0" borderId="7" xfId="0" applyNumberFormat="1" applyFont="1" applyBorder="1" applyAlignment="1" applyProtection="1"/>
    <xf numFmtId="164" fontId="6" fillId="0" borderId="10" xfId="0" applyNumberFormat="1" applyFont="1" applyBorder="1" applyAlignment="1" applyProtection="1">
      <alignment horizontal="right"/>
    </xf>
    <xf numFmtId="0" fontId="6" fillId="0" borderId="11" xfId="0" applyNumberFormat="1" applyFont="1" applyBorder="1" applyAlignment="1" applyProtection="1"/>
    <xf numFmtId="6" fontId="6" fillId="0" borderId="12" xfId="0" applyNumberFormat="1" applyFont="1" applyBorder="1" applyAlignment="1" applyProtection="1"/>
    <xf numFmtId="0" fontId="6" fillId="0" borderId="4" xfId="0" applyNumberFormat="1" applyFont="1" applyBorder="1" applyAlignment="1" applyProtection="1"/>
    <xf numFmtId="6" fontId="6" fillId="0" borderId="9" xfId="0" applyNumberFormat="1" applyFont="1" applyBorder="1" applyAlignment="1" applyProtection="1"/>
    <xf numFmtId="0" fontId="6" fillId="0" borderId="9" xfId="0" applyNumberFormat="1" applyFont="1" applyBorder="1" applyAlignment="1" applyProtection="1">
      <alignment horizontal="left" indent="1"/>
    </xf>
    <xf numFmtId="0" fontId="6" fillId="0" borderId="13" xfId="0" applyNumberFormat="1" applyFont="1" applyBorder="1" applyAlignment="1" applyProtection="1">
      <alignment horizontal="left" indent="1"/>
    </xf>
    <xf numFmtId="0" fontId="15" fillId="0" borderId="4" xfId="0" applyNumberFormat="1" applyFont="1" applyBorder="1" applyAlignment="1" applyProtection="1"/>
    <xf numFmtId="0" fontId="15" fillId="0" borderId="9" xfId="0" applyNumberFormat="1" applyFont="1" applyBorder="1" applyAlignment="1" applyProtection="1"/>
    <xf numFmtId="0" fontId="6" fillId="0" borderId="9" xfId="0" applyNumberFormat="1" applyFont="1" applyBorder="1" applyAlignment="1" applyProtection="1"/>
    <xf numFmtId="0" fontId="15" fillId="0" borderId="13" xfId="0" applyNumberFormat="1" applyFont="1" applyBorder="1" applyAlignment="1" applyProtection="1"/>
    <xf numFmtId="6" fontId="15" fillId="0" borderId="9" xfId="0" applyNumberFormat="1" applyFont="1" applyBorder="1" applyAlignment="1" applyProtection="1"/>
    <xf numFmtId="164" fontId="15" fillId="0" borderId="10" xfId="0" applyNumberFormat="1" applyFont="1" applyBorder="1" applyAlignment="1" applyProtection="1">
      <alignment horizontal="right"/>
    </xf>
    <xf numFmtId="0" fontId="6" fillId="0" borderId="7" xfId="0" applyNumberFormat="1" applyFont="1" applyBorder="1" applyAlignment="1" applyProtection="1"/>
    <xf numFmtId="0" fontId="6" fillId="0" borderId="12" xfId="0" applyNumberFormat="1" applyFont="1" applyBorder="1" applyAlignment="1" applyProtection="1"/>
    <xf numFmtId="0" fontId="6" fillId="0" borderId="10" xfId="0" applyNumberFormat="1" applyFont="1" applyBorder="1" applyAlignment="1" applyProtection="1"/>
    <xf numFmtId="6" fontId="15" fillId="0" borderId="4" xfId="0" applyNumberFormat="1" applyFont="1" applyBorder="1" applyAlignment="1" applyProtection="1"/>
    <xf numFmtId="0" fontId="15" fillId="0" borderId="7" xfId="0" applyNumberFormat="1" applyFont="1" applyBorder="1" applyAlignment="1" applyProtection="1"/>
    <xf numFmtId="6" fontId="15" fillId="0" borderId="7" xfId="0" applyNumberFormat="1" applyFont="1" applyBorder="1" applyAlignment="1" applyProtection="1"/>
    <xf numFmtId="0" fontId="15" fillId="0" borderId="10" xfId="0" applyNumberFormat="1" applyFont="1" applyBorder="1" applyAlignment="1" applyProtection="1"/>
    <xf numFmtId="6" fontId="15" fillId="0" borderId="10" xfId="0" applyNumberFormat="1" applyFont="1" applyBorder="1" applyAlignment="1" applyProtection="1"/>
    <xf numFmtId="164" fontId="6" fillId="0" borderId="4" xfId="0" applyNumberFormat="1" applyFont="1" applyBorder="1" applyAlignment="1" applyProtection="1">
      <alignment horizontal="right"/>
    </xf>
    <xf numFmtId="3" fontId="15" fillId="0" borderId="4" xfId="0" applyNumberFormat="1" applyFont="1" applyBorder="1" applyAlignment="1" applyProtection="1"/>
    <xf numFmtId="3" fontId="6" fillId="0" borderId="9" xfId="0" applyNumberFormat="1" applyFont="1" applyBorder="1" applyAlignment="1" applyProtection="1"/>
    <xf numFmtId="3" fontId="6" fillId="0" borderId="4" xfId="0" applyNumberFormat="1" applyFont="1" applyBorder="1" applyAlignment="1" applyProtection="1"/>
    <xf numFmtId="3" fontId="15" fillId="0" borderId="9" xfId="0" applyNumberFormat="1" applyFont="1" applyBorder="1" applyAlignment="1" applyProtection="1"/>
    <xf numFmtId="3" fontId="15" fillId="0" borderId="12" xfId="0" applyNumberFormat="1" applyFont="1" applyBorder="1" applyAlignment="1" applyProtection="1"/>
    <xf numFmtId="6" fontId="15" fillId="0" borderId="12" xfId="0" applyNumberFormat="1" applyFont="1" applyBorder="1" applyAlignment="1" applyProtection="1"/>
    <xf numFmtId="0" fontId="15" fillId="0" borderId="12" xfId="0" applyNumberFormat="1" applyFont="1" applyBorder="1" applyAlignment="1" applyProtection="1"/>
    <xf numFmtId="3" fontId="15" fillId="0" borderId="14" xfId="0" applyNumberFormat="1" applyFont="1" applyBorder="1" applyAlignment="1" applyProtection="1"/>
    <xf numFmtId="6" fontId="15" fillId="0" borderId="14" xfId="0" applyNumberFormat="1" applyFont="1" applyBorder="1" applyAlignment="1" applyProtection="1"/>
    <xf numFmtId="6" fontId="15" fillId="0" borderId="15" xfId="0" applyNumberFormat="1" applyFont="1" applyBorder="1" applyAlignment="1" applyProtection="1"/>
    <xf numFmtId="164" fontId="15" fillId="0" borderId="15" xfId="0" applyNumberFormat="1" applyFont="1" applyBorder="1" applyAlignment="1" applyProtection="1">
      <alignment horizontal="right"/>
    </xf>
    <xf numFmtId="3" fontId="6" fillId="0" borderId="0" xfId="0" applyNumberFormat="1" applyFont="1" applyFill="1" applyBorder="1" applyAlignment="1" applyProtection="1"/>
    <xf numFmtId="6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0" fontId="11" fillId="0" borderId="0" xfId="0" applyFont="1" applyFill="1" applyProtection="1"/>
    <xf numFmtId="0" fontId="11" fillId="0" borderId="0" xfId="0" applyFont="1" applyFill="1"/>
    <xf numFmtId="169" fontId="6" fillId="0" borderId="0" xfId="0" applyNumberFormat="1" applyFont="1" applyBorder="1" applyAlignment="1" applyProtection="1"/>
    <xf numFmtId="0" fontId="25" fillId="0" borderId="1" xfId="0" applyFont="1" applyBorder="1" applyProtection="1"/>
    <xf numFmtId="164" fontId="19" fillId="0" borderId="0" xfId="0" applyNumberFormat="1" applyFont="1" applyBorder="1" applyProtection="1"/>
    <xf numFmtId="6" fontId="7" fillId="0" borderId="13" xfId="0" applyNumberFormat="1" applyFont="1" applyBorder="1" applyAlignment="1" applyProtection="1"/>
    <xf numFmtId="0" fontId="4" fillId="0" borderId="0" xfId="0" applyFont="1" applyBorder="1"/>
    <xf numFmtId="0" fontId="9" fillId="0" borderId="16" xfId="0" applyNumberFormat="1" applyFont="1" applyBorder="1" applyAlignment="1" applyProtection="1"/>
    <xf numFmtId="6" fontId="9" fillId="0" borderId="17" xfId="0" applyNumberFormat="1" applyFont="1" applyBorder="1" applyAlignment="1" applyProtection="1"/>
    <xf numFmtId="6" fontId="9" fillId="0" borderId="13" xfId="0" applyNumberFormat="1" applyFont="1" applyBorder="1" applyAlignment="1" applyProtection="1"/>
    <xf numFmtId="6" fontId="9" fillId="0" borderId="4" xfId="0" applyNumberFormat="1" applyFont="1" applyBorder="1" applyAlignment="1" applyProtection="1"/>
    <xf numFmtId="6" fontId="9" fillId="0" borderId="7" xfId="0" applyNumberFormat="1" applyFont="1" applyBorder="1" applyAlignment="1" applyProtection="1"/>
    <xf numFmtId="6" fontId="9" fillId="0" borderId="12" xfId="0" applyNumberFormat="1" applyFont="1" applyBorder="1" applyAlignment="1" applyProtection="1"/>
    <xf numFmtId="6" fontId="9" fillId="0" borderId="9" xfId="0" applyNumberFormat="1" applyFont="1" applyBorder="1" applyAlignment="1" applyProtection="1"/>
    <xf numFmtId="6" fontId="7" fillId="0" borderId="9" xfId="0" applyNumberFormat="1" applyFont="1" applyBorder="1" applyAlignment="1" applyProtection="1"/>
    <xf numFmtId="6" fontId="7" fillId="0" borderId="4" xfId="0" applyNumberFormat="1" applyFont="1" applyBorder="1" applyAlignment="1" applyProtection="1"/>
    <xf numFmtId="6" fontId="7" fillId="0" borderId="7" xfId="0" applyNumberFormat="1" applyFont="1" applyBorder="1" applyAlignment="1" applyProtection="1"/>
    <xf numFmtId="6" fontId="7" fillId="0" borderId="10" xfId="0" applyNumberFormat="1" applyFont="1" applyBorder="1" applyAlignment="1" applyProtection="1"/>
    <xf numFmtId="6" fontId="7" fillId="0" borderId="12" xfId="0" applyNumberFormat="1" applyFont="1" applyBorder="1" applyAlignment="1" applyProtection="1"/>
    <xf numFmtId="6" fontId="7" fillId="0" borderId="14" xfId="0" applyNumberFormat="1" applyFont="1" applyBorder="1" applyAlignment="1" applyProtection="1"/>
    <xf numFmtId="165" fontId="12" fillId="0" borderId="0" xfId="0" applyNumberFormat="1" applyFont="1" applyAlignment="1"/>
    <xf numFmtId="165" fontId="3" fillId="0" borderId="0" xfId="0" applyNumberFormat="1" applyFont="1" applyAlignment="1" applyProtection="1"/>
    <xf numFmtId="165" fontId="3" fillId="0" borderId="2" xfId="0" applyNumberFormat="1" applyFont="1" applyBorder="1" applyAlignment="1" applyProtection="1"/>
    <xf numFmtId="6" fontId="9" fillId="0" borderId="4" xfId="0" applyNumberFormat="1" applyFont="1" applyBorder="1" applyAlignment="1" applyProtection="1"/>
    <xf numFmtId="6" fontId="9" fillId="0" borderId="7" xfId="0" applyNumberFormat="1" applyFont="1" applyBorder="1" applyAlignment="1" applyProtection="1"/>
    <xf numFmtId="6" fontId="9" fillId="0" borderId="12" xfId="0" applyNumberFormat="1" applyFont="1" applyBorder="1" applyAlignment="1" applyProtection="1"/>
    <xf numFmtId="6" fontId="9" fillId="0" borderId="9" xfId="0" applyNumberFormat="1" applyFont="1" applyBorder="1" applyAlignment="1" applyProtection="1"/>
    <xf numFmtId="6" fontId="7" fillId="0" borderId="9" xfId="0" applyNumberFormat="1" applyFont="1" applyBorder="1" applyAlignment="1" applyProtection="1"/>
    <xf numFmtId="6" fontId="7" fillId="0" borderId="4" xfId="0" applyNumberFormat="1" applyFont="1" applyBorder="1" applyAlignment="1" applyProtection="1"/>
    <xf numFmtId="6" fontId="7" fillId="0" borderId="7" xfId="0" applyNumberFormat="1" applyFont="1" applyBorder="1" applyAlignment="1" applyProtection="1"/>
    <xf numFmtId="6" fontId="7" fillId="0" borderId="10" xfId="0" applyNumberFormat="1" applyFont="1" applyBorder="1" applyAlignment="1" applyProtection="1"/>
    <xf numFmtId="6" fontId="7" fillId="0" borderId="12" xfId="0" applyNumberFormat="1" applyFont="1" applyBorder="1" applyAlignment="1" applyProtection="1"/>
    <xf numFmtId="6" fontId="7" fillId="0" borderId="14" xfId="0" applyNumberFormat="1" applyFont="1" applyBorder="1" applyAlignment="1" applyProtection="1"/>
    <xf numFmtId="165" fontId="7" fillId="0" borderId="4" xfId="0" applyNumberFormat="1" applyFont="1" applyBorder="1" applyAlignment="1" applyProtection="1">
      <alignment horizontal="center"/>
    </xf>
    <xf numFmtId="165" fontId="7" fillId="0" borderId="7" xfId="0" applyNumberFormat="1" applyFont="1" applyBorder="1" applyAlignment="1" applyProtection="1">
      <alignment horizontal="center" wrapText="1"/>
    </xf>
    <xf numFmtId="165" fontId="9" fillId="0" borderId="4" xfId="0" applyNumberFormat="1" applyFont="1" applyBorder="1" applyAlignment="1" applyProtection="1"/>
    <xf numFmtId="165" fontId="9" fillId="0" borderId="7" xfId="0" applyNumberFormat="1" applyFont="1" applyBorder="1" applyAlignment="1" applyProtection="1"/>
    <xf numFmtId="165" fontId="9" fillId="0" borderId="12" xfId="0" applyNumberFormat="1" applyFont="1" applyBorder="1" applyAlignment="1" applyProtection="1"/>
    <xf numFmtId="165" fontId="9" fillId="0" borderId="13" xfId="0" applyNumberFormat="1" applyFont="1" applyBorder="1" applyAlignment="1" applyProtection="1"/>
    <xf numFmtId="165" fontId="9" fillId="0" borderId="9" xfId="0" applyNumberFormat="1" applyFont="1" applyBorder="1" applyAlignment="1" applyProtection="1"/>
    <xf numFmtId="165" fontId="7" fillId="0" borderId="9" xfId="0" applyNumberFormat="1" applyFont="1" applyBorder="1" applyAlignment="1" applyProtection="1"/>
    <xf numFmtId="165" fontId="7" fillId="0" borderId="4" xfId="0" applyNumberFormat="1" applyFont="1" applyBorder="1" applyAlignment="1" applyProtection="1"/>
    <xf numFmtId="165" fontId="7" fillId="0" borderId="7" xfId="0" applyNumberFormat="1" applyFont="1" applyBorder="1" applyAlignment="1" applyProtection="1"/>
    <xf numFmtId="165" fontId="7" fillId="0" borderId="10" xfId="0" applyNumberFormat="1" applyFont="1" applyBorder="1" applyAlignment="1" applyProtection="1"/>
    <xf numFmtId="165" fontId="7" fillId="0" borderId="12" xfId="0" applyNumberFormat="1" applyFont="1" applyBorder="1" applyAlignment="1" applyProtection="1"/>
    <xf numFmtId="165" fontId="7" fillId="0" borderId="14" xfId="0" applyNumberFormat="1" applyFont="1" applyBorder="1" applyAlignment="1" applyProtection="1"/>
    <xf numFmtId="165" fontId="6" fillId="0" borderId="0" xfId="0" applyNumberFormat="1" applyFont="1" applyBorder="1" applyAlignment="1" applyProtection="1"/>
    <xf numFmtId="165" fontId="6" fillId="0" borderId="0" xfId="0" applyNumberFormat="1" applyFont="1" applyAlignment="1" applyProtection="1"/>
    <xf numFmtId="165" fontId="13" fillId="0" borderId="0" xfId="0" applyNumberFormat="1" applyFont="1"/>
    <xf numFmtId="6" fontId="7" fillId="0" borderId="9" xfId="0" applyNumberFormat="1" applyFont="1" applyFill="1" applyBorder="1" applyAlignment="1" applyProtection="1"/>
    <xf numFmtId="6" fontId="7" fillId="0" borderId="7" xfId="0" applyNumberFormat="1" applyFont="1" applyFill="1" applyBorder="1" applyAlignment="1" applyProtection="1"/>
    <xf numFmtId="6" fontId="7" fillId="0" borderId="4" xfId="0" applyNumberFormat="1" applyFont="1" applyFill="1" applyBorder="1" applyAlignment="1" applyProtection="1"/>
    <xf numFmtId="6" fontId="9" fillId="0" borderId="7" xfId="0" applyNumberFormat="1" applyFont="1" applyFill="1" applyBorder="1" applyAlignment="1" applyProtection="1"/>
    <xf numFmtId="6" fontId="9" fillId="0" borderId="12" xfId="0" applyNumberFormat="1" applyFont="1" applyFill="1" applyBorder="1" applyAlignment="1" applyProtection="1"/>
    <xf numFmtId="6" fontId="9" fillId="0" borderId="4" xfId="0" applyNumberFormat="1" applyFont="1" applyFill="1" applyBorder="1" applyAlignment="1" applyProtection="1"/>
    <xf numFmtId="6" fontId="7" fillId="0" borderId="12" xfId="0" applyNumberFormat="1" applyFont="1" applyFill="1" applyBorder="1" applyAlignment="1" applyProtection="1"/>
    <xf numFmtId="6" fontId="9" fillId="0" borderId="9" xfId="0" applyNumberFormat="1" applyFont="1" applyFill="1" applyBorder="1" applyAlignment="1" applyProtection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_Analyst/Budget%202013/Budget%20Forms/SUNOELECTRONIC%20SUBMISSION%20FY12-13revis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_Analyst/Budget%202013/Budget%20Forms/BRCC%20ElectronicSubmission%20FY13_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.parker\AppData\Local\Microsoft\Windows\Temporary%20Internet%20Files\Content.Outlook\NJT8I2GW\ElectronicSubmission%20(3)-Revise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-6"/>
      <sheetName val="ATH-1 Actual"/>
      <sheetName val="ATH-2-Actual"/>
      <sheetName val="ATH-1 11-12 Bgt"/>
      <sheetName val="ATH-2 11-12 Bgt"/>
      <sheetName val="ATH-1 12-13 Bgt"/>
      <sheetName val="ATH-2 12-13 Bgt"/>
      <sheetName val="Sheet2"/>
      <sheetName val="Sheet14"/>
    </sheetNames>
    <sheetDataSet>
      <sheetData sheetId="0">
        <row r="7">
          <cell r="H7">
            <v>9456342</v>
          </cell>
          <cell r="J7">
            <v>10144007</v>
          </cell>
        </row>
        <row r="18">
          <cell r="H18">
            <v>1313303</v>
          </cell>
          <cell r="J18">
            <v>953412.5</v>
          </cell>
        </row>
        <row r="22">
          <cell r="H22">
            <v>0</v>
          </cell>
          <cell r="J22">
            <v>0</v>
          </cell>
        </row>
        <row r="29">
          <cell r="H29">
            <v>0</v>
          </cell>
          <cell r="J29">
            <v>0</v>
          </cell>
        </row>
        <row r="31">
          <cell r="H31">
            <v>9231194</v>
          </cell>
          <cell r="J31">
            <v>7479337</v>
          </cell>
        </row>
        <row r="37">
          <cell r="H37">
            <v>534251</v>
          </cell>
          <cell r="J37">
            <v>544468</v>
          </cell>
        </row>
        <row r="41">
          <cell r="H41">
            <v>50000</v>
          </cell>
          <cell r="J41">
            <v>50000</v>
          </cell>
        </row>
        <row r="60">
          <cell r="H60">
            <v>0</v>
          </cell>
          <cell r="J60">
            <v>0</v>
          </cell>
        </row>
        <row r="68">
          <cell r="H68">
            <v>0</v>
          </cell>
          <cell r="J68">
            <v>0</v>
          </cell>
        </row>
        <row r="84">
          <cell r="H84">
            <v>0</v>
          </cell>
          <cell r="J84">
            <v>0</v>
          </cell>
        </row>
        <row r="87">
          <cell r="J87">
            <v>100000</v>
          </cell>
        </row>
        <row r="100">
          <cell r="H100">
            <v>951217</v>
          </cell>
        </row>
      </sheetData>
      <sheetData sheetId="1">
        <row r="7">
          <cell r="H7">
            <v>6748931</v>
          </cell>
          <cell r="J7">
            <v>6301112</v>
          </cell>
        </row>
        <row r="9">
          <cell r="H9">
            <v>2092169</v>
          </cell>
          <cell r="J9">
            <v>2230594</v>
          </cell>
        </row>
        <row r="14">
          <cell r="H14">
            <v>1000</v>
          </cell>
        </row>
        <row r="27">
          <cell r="H27">
            <v>0</v>
          </cell>
          <cell r="J27">
            <v>0</v>
          </cell>
        </row>
        <row r="44">
          <cell r="H44">
            <v>8842100</v>
          </cell>
          <cell r="J44">
            <v>8531706</v>
          </cell>
        </row>
      </sheetData>
      <sheetData sheetId="2">
        <row r="27">
          <cell r="F27">
            <v>0</v>
          </cell>
          <cell r="H27">
            <v>0</v>
          </cell>
          <cell r="J27">
            <v>0</v>
          </cell>
        </row>
        <row r="44">
          <cell r="H44">
            <v>0</v>
          </cell>
          <cell r="J44">
            <v>0</v>
          </cell>
        </row>
      </sheetData>
      <sheetData sheetId="3">
        <row r="27">
          <cell r="F27">
            <v>0</v>
          </cell>
          <cell r="H27">
            <v>0</v>
          </cell>
          <cell r="J27">
            <v>0</v>
          </cell>
        </row>
        <row r="44">
          <cell r="H44">
            <v>0</v>
          </cell>
          <cell r="J44">
            <v>0</v>
          </cell>
        </row>
      </sheetData>
      <sheetData sheetId="4">
        <row r="7">
          <cell r="H7">
            <v>1634045</v>
          </cell>
          <cell r="J7">
            <v>1262230</v>
          </cell>
        </row>
        <row r="9">
          <cell r="H9">
            <v>506554</v>
          </cell>
          <cell r="J9">
            <v>446829</v>
          </cell>
        </row>
        <row r="14">
          <cell r="H14">
            <v>0</v>
          </cell>
        </row>
        <row r="16">
          <cell r="H16">
            <v>11000</v>
          </cell>
        </row>
        <row r="27">
          <cell r="H27">
            <v>0</v>
          </cell>
          <cell r="J27">
            <v>0</v>
          </cell>
        </row>
        <row r="31">
          <cell r="H31">
            <v>20000</v>
          </cell>
        </row>
        <row r="44">
          <cell r="H44">
            <v>2171599</v>
          </cell>
          <cell r="J44">
            <v>1709059</v>
          </cell>
        </row>
      </sheetData>
      <sheetData sheetId="5">
        <row r="7">
          <cell r="H7">
            <v>651250</v>
          </cell>
          <cell r="J7">
            <v>580613</v>
          </cell>
        </row>
        <row r="9">
          <cell r="H9">
            <v>201888</v>
          </cell>
          <cell r="J9">
            <v>205536</v>
          </cell>
        </row>
        <row r="16">
          <cell r="H16">
            <v>9000</v>
          </cell>
        </row>
        <row r="27">
          <cell r="H27">
            <v>0</v>
          </cell>
          <cell r="J27">
            <v>0</v>
          </cell>
        </row>
        <row r="44">
          <cell r="H44">
            <v>862138</v>
          </cell>
          <cell r="J44">
            <v>786149</v>
          </cell>
        </row>
      </sheetData>
      <sheetData sheetId="6">
        <row r="7">
          <cell r="H7">
            <v>3185471</v>
          </cell>
          <cell r="J7">
            <v>2695240</v>
          </cell>
        </row>
        <row r="9">
          <cell r="H9">
            <v>1737496</v>
          </cell>
          <cell r="J9">
            <v>1469923</v>
          </cell>
        </row>
        <row r="12">
          <cell r="J12">
            <v>17191</v>
          </cell>
        </row>
        <row r="14">
          <cell r="H14">
            <v>800269</v>
          </cell>
          <cell r="J14">
            <v>1016561</v>
          </cell>
        </row>
        <row r="16">
          <cell r="H16">
            <v>108166</v>
          </cell>
          <cell r="J16">
            <v>120000</v>
          </cell>
        </row>
        <row r="27">
          <cell r="H27">
            <v>0</v>
          </cell>
          <cell r="J27">
            <v>156652</v>
          </cell>
        </row>
        <row r="29">
          <cell r="H29">
            <v>776911</v>
          </cell>
          <cell r="J29">
            <v>128950</v>
          </cell>
        </row>
        <row r="31">
          <cell r="J31">
            <v>10000</v>
          </cell>
        </row>
        <row r="39">
          <cell r="J39">
            <v>437347</v>
          </cell>
        </row>
        <row r="44">
          <cell r="H44">
            <v>6608313</v>
          </cell>
          <cell r="J44">
            <v>6051864</v>
          </cell>
        </row>
      </sheetData>
      <sheetData sheetId="7">
        <row r="27">
          <cell r="F27">
            <v>0</v>
          </cell>
          <cell r="H27">
            <v>0</v>
          </cell>
          <cell r="J27">
            <v>0</v>
          </cell>
        </row>
        <row r="29">
          <cell r="H29">
            <v>515372</v>
          </cell>
          <cell r="J29">
            <v>202628</v>
          </cell>
        </row>
        <row r="44">
          <cell r="H44">
            <v>515372</v>
          </cell>
          <cell r="J44">
            <v>202628</v>
          </cell>
        </row>
      </sheetData>
      <sheetData sheetId="8">
        <row r="7">
          <cell r="H7">
            <v>317937</v>
          </cell>
          <cell r="J7">
            <v>462147</v>
          </cell>
        </row>
        <row r="9">
          <cell r="H9">
            <v>82688</v>
          </cell>
          <cell r="J9">
            <v>175689</v>
          </cell>
        </row>
        <row r="14">
          <cell r="H14">
            <v>980000</v>
          </cell>
          <cell r="J14">
            <v>700000</v>
          </cell>
        </row>
        <row r="16">
          <cell r="H16">
            <v>16500</v>
          </cell>
        </row>
        <row r="27">
          <cell r="H27">
            <v>0</v>
          </cell>
          <cell r="J27">
            <v>0</v>
          </cell>
        </row>
        <row r="44">
          <cell r="H44">
            <v>1397125</v>
          </cell>
          <cell r="J44">
            <v>1337836</v>
          </cell>
        </row>
      </sheetData>
      <sheetData sheetId="9">
        <row r="27">
          <cell r="F27">
            <v>0</v>
          </cell>
          <cell r="H27">
            <v>0</v>
          </cell>
          <cell r="J27">
            <v>0</v>
          </cell>
        </row>
        <row r="44">
          <cell r="H44">
            <v>0</v>
          </cell>
          <cell r="J44">
            <v>0</v>
          </cell>
        </row>
      </sheetData>
      <sheetData sheetId="10">
        <row r="27">
          <cell r="F27">
            <v>0</v>
          </cell>
          <cell r="H27">
            <v>0</v>
          </cell>
          <cell r="J27">
            <v>0</v>
          </cell>
        </row>
        <row r="39">
          <cell r="H39">
            <v>694832</v>
          </cell>
          <cell r="J39">
            <v>207149</v>
          </cell>
        </row>
        <row r="44">
          <cell r="H44">
            <v>694832</v>
          </cell>
          <cell r="J44">
            <v>207149</v>
          </cell>
        </row>
      </sheetData>
      <sheetData sheetId="11">
        <row r="21">
          <cell r="U21">
            <v>0</v>
          </cell>
          <cell r="V21">
            <v>444832</v>
          </cell>
          <cell r="W21">
            <v>444832</v>
          </cell>
        </row>
        <row r="23">
          <cell r="V23">
            <v>0</v>
          </cell>
          <cell r="W23">
            <v>0</v>
          </cell>
        </row>
        <row r="40">
          <cell r="AB40">
            <v>0</v>
          </cell>
          <cell r="AC40">
            <v>0</v>
          </cell>
        </row>
      </sheetData>
      <sheetData sheetId="12">
        <row r="27">
          <cell r="F27">
            <v>0</v>
          </cell>
          <cell r="H27">
            <v>0</v>
          </cell>
          <cell r="J27">
            <v>0</v>
          </cell>
        </row>
        <row r="44">
          <cell r="H44">
            <v>0</v>
          </cell>
          <cell r="J44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-6"/>
      <sheetName val="ATH-1 Actual"/>
      <sheetName val="ATH-2-Actual"/>
      <sheetName val="ATH-1 11-12 Bgt"/>
      <sheetName val="ATH-2 11-12 Bgt"/>
      <sheetName val="ATH-1 12-13 Bgt"/>
      <sheetName val="ATH-2 12-13 Bgt"/>
      <sheetName val="Sheet1"/>
    </sheetNames>
    <sheetDataSet>
      <sheetData sheetId="0">
        <row r="2">
          <cell r="B2" t="str">
            <v>Baton Rouge Community College</v>
          </cell>
        </row>
        <row r="7">
          <cell r="H7">
            <v>16461000</v>
          </cell>
          <cell r="J7">
            <v>15790065</v>
          </cell>
        </row>
        <row r="18">
          <cell r="H18">
            <v>887544</v>
          </cell>
          <cell r="J18">
            <v>962564</v>
          </cell>
        </row>
        <row r="22">
          <cell r="H22">
            <v>189327</v>
          </cell>
          <cell r="J22">
            <v>217585</v>
          </cell>
        </row>
        <row r="29">
          <cell r="H29">
            <v>104600</v>
          </cell>
          <cell r="J29">
            <v>150405</v>
          </cell>
        </row>
        <row r="31">
          <cell r="H31">
            <v>11118298</v>
          </cell>
          <cell r="J31">
            <v>9843390</v>
          </cell>
        </row>
        <row r="37">
          <cell r="H37">
            <v>470057</v>
          </cell>
          <cell r="J37">
            <v>479046</v>
          </cell>
        </row>
        <row r="60">
          <cell r="H60">
            <v>0</v>
          </cell>
          <cell r="J60">
            <v>0</v>
          </cell>
        </row>
        <row r="68">
          <cell r="H68">
            <v>0</v>
          </cell>
          <cell r="J68">
            <v>0</v>
          </cell>
        </row>
        <row r="84">
          <cell r="H84">
            <v>0</v>
          </cell>
          <cell r="J84">
            <v>0</v>
          </cell>
        </row>
      </sheetData>
      <sheetData sheetId="1">
        <row r="7">
          <cell r="F7">
            <v>9484099.4299999997</v>
          </cell>
          <cell r="H7">
            <v>10085856</v>
          </cell>
          <cell r="J7">
            <v>9052301</v>
          </cell>
        </row>
        <row r="9">
          <cell r="H9">
            <v>2523147</v>
          </cell>
          <cell r="J9">
            <v>2111670</v>
          </cell>
        </row>
        <row r="12">
          <cell r="H12">
            <v>7200</v>
          </cell>
          <cell r="J12">
            <v>8500</v>
          </cell>
        </row>
        <row r="14">
          <cell r="H14">
            <v>42600</v>
          </cell>
          <cell r="J14">
            <v>72627</v>
          </cell>
        </row>
        <row r="16">
          <cell r="H16">
            <v>33960</v>
          </cell>
          <cell r="J16">
            <v>54250</v>
          </cell>
        </row>
        <row r="27">
          <cell r="H27">
            <v>1000</v>
          </cell>
          <cell r="J27">
            <v>3000</v>
          </cell>
        </row>
        <row r="44">
          <cell r="H44">
            <v>12693763</v>
          </cell>
          <cell r="J44">
            <v>11302348</v>
          </cell>
        </row>
      </sheetData>
      <sheetData sheetId="2">
        <row r="27">
          <cell r="F27">
            <v>0</v>
          </cell>
          <cell r="H27">
            <v>0</v>
          </cell>
          <cell r="J27">
            <v>0</v>
          </cell>
        </row>
        <row r="44">
          <cell r="H44">
            <v>0</v>
          </cell>
          <cell r="J44">
            <v>0</v>
          </cell>
        </row>
      </sheetData>
      <sheetData sheetId="3">
        <row r="27">
          <cell r="F27">
            <v>0</v>
          </cell>
          <cell r="H27">
            <v>0</v>
          </cell>
          <cell r="J27">
            <v>0</v>
          </cell>
        </row>
        <row r="44">
          <cell r="H44">
            <v>0</v>
          </cell>
          <cell r="J44">
            <v>0</v>
          </cell>
        </row>
      </sheetData>
      <sheetData sheetId="4">
        <row r="7">
          <cell r="F7">
            <v>2943270</v>
          </cell>
          <cell r="H7">
            <v>3002827</v>
          </cell>
          <cell r="J7">
            <v>2956276</v>
          </cell>
        </row>
        <row r="9">
          <cell r="H9">
            <v>745448</v>
          </cell>
          <cell r="J9">
            <v>725801</v>
          </cell>
        </row>
        <row r="12">
          <cell r="H12">
            <v>13550</v>
          </cell>
          <cell r="J12">
            <v>36500</v>
          </cell>
        </row>
        <row r="14">
          <cell r="H14">
            <v>337675</v>
          </cell>
          <cell r="J14">
            <v>107887</v>
          </cell>
        </row>
        <row r="16">
          <cell r="H16">
            <v>12730</v>
          </cell>
          <cell r="J16">
            <v>18900</v>
          </cell>
        </row>
        <row r="27">
          <cell r="H27">
            <v>0</v>
          </cell>
          <cell r="J27">
            <v>0</v>
          </cell>
        </row>
        <row r="44">
          <cell r="H44">
            <v>4112230</v>
          </cell>
          <cell r="J44">
            <v>3845364</v>
          </cell>
        </row>
      </sheetData>
      <sheetData sheetId="5">
        <row r="7">
          <cell r="F7">
            <v>1972713.57</v>
          </cell>
          <cell r="H7">
            <v>1853203</v>
          </cell>
          <cell r="J7">
            <v>2440126</v>
          </cell>
        </row>
        <row r="9">
          <cell r="H9">
            <v>477023</v>
          </cell>
          <cell r="J9">
            <v>599912</v>
          </cell>
        </row>
        <row r="12">
          <cell r="H12">
            <v>23122</v>
          </cell>
          <cell r="J12">
            <v>22000</v>
          </cell>
        </row>
        <row r="14">
          <cell r="H14">
            <v>61850</v>
          </cell>
          <cell r="J14">
            <v>50050</v>
          </cell>
        </row>
        <row r="16">
          <cell r="H16">
            <v>5650</v>
          </cell>
          <cell r="J16">
            <v>12560</v>
          </cell>
        </row>
        <row r="27">
          <cell r="H27">
            <v>0</v>
          </cell>
          <cell r="J27">
            <v>0</v>
          </cell>
        </row>
        <row r="29">
          <cell r="H29">
            <v>20000</v>
          </cell>
        </row>
        <row r="44">
          <cell r="H44">
            <v>2440848</v>
          </cell>
          <cell r="J44">
            <v>3124648</v>
          </cell>
        </row>
      </sheetData>
      <sheetData sheetId="6">
        <row r="7">
          <cell r="F7">
            <v>2711524</v>
          </cell>
          <cell r="H7">
            <v>2930635</v>
          </cell>
          <cell r="J7">
            <v>2649495</v>
          </cell>
        </row>
        <row r="9">
          <cell r="H9">
            <v>865337</v>
          </cell>
          <cell r="J9">
            <v>674244</v>
          </cell>
        </row>
        <row r="12">
          <cell r="H12">
            <v>45900</v>
          </cell>
          <cell r="J12">
            <v>34015</v>
          </cell>
        </row>
        <row r="14">
          <cell r="H14">
            <v>767531</v>
          </cell>
          <cell r="J14">
            <v>966977</v>
          </cell>
        </row>
        <row r="16">
          <cell r="H16">
            <v>54310</v>
          </cell>
          <cell r="J16">
            <v>32330</v>
          </cell>
        </row>
        <row r="27">
          <cell r="H27">
            <v>82000</v>
          </cell>
          <cell r="J27">
            <v>22000</v>
          </cell>
        </row>
        <row r="29">
          <cell r="H29">
            <v>171300</v>
          </cell>
          <cell r="J29">
            <v>156300</v>
          </cell>
        </row>
        <row r="32">
          <cell r="H32">
            <v>5000</v>
          </cell>
          <cell r="J32">
            <v>10000</v>
          </cell>
        </row>
        <row r="44">
          <cell r="H44">
            <v>4922013</v>
          </cell>
          <cell r="J44">
            <v>4545361</v>
          </cell>
        </row>
      </sheetData>
      <sheetData sheetId="7">
        <row r="9">
          <cell r="F9">
            <v>9908</v>
          </cell>
          <cell r="H9">
            <v>5000</v>
          </cell>
          <cell r="J9">
            <v>5000</v>
          </cell>
        </row>
        <row r="27">
          <cell r="H27">
            <v>0</v>
          </cell>
          <cell r="J27">
            <v>0</v>
          </cell>
        </row>
        <row r="29">
          <cell r="H29">
            <v>180000</v>
          </cell>
          <cell r="J29">
            <v>180000</v>
          </cell>
        </row>
        <row r="44">
          <cell r="H44">
            <v>185000</v>
          </cell>
          <cell r="J44">
            <v>185000</v>
          </cell>
        </row>
      </sheetData>
      <sheetData sheetId="8">
        <row r="7">
          <cell r="F7">
            <v>1399782</v>
          </cell>
          <cell r="H7">
            <v>1687606</v>
          </cell>
          <cell r="J7">
            <v>1482391</v>
          </cell>
        </row>
        <row r="9">
          <cell r="H9">
            <v>398465</v>
          </cell>
          <cell r="J9">
            <v>388311</v>
          </cell>
        </row>
        <row r="12">
          <cell r="H12">
            <v>6000</v>
          </cell>
          <cell r="J12">
            <v>8000</v>
          </cell>
        </row>
        <row r="14">
          <cell r="H14">
            <v>1911543</v>
          </cell>
          <cell r="J14">
            <v>1643264</v>
          </cell>
        </row>
        <row r="16">
          <cell r="H16">
            <v>116190</v>
          </cell>
          <cell r="J16">
            <v>143200</v>
          </cell>
        </row>
        <row r="27">
          <cell r="H27">
            <v>0</v>
          </cell>
          <cell r="J27">
            <v>0</v>
          </cell>
        </row>
        <row r="32">
          <cell r="J32">
            <v>18000</v>
          </cell>
        </row>
        <row r="44">
          <cell r="H44">
            <v>4119804</v>
          </cell>
          <cell r="J44">
            <v>3683166</v>
          </cell>
        </row>
      </sheetData>
      <sheetData sheetId="9">
        <row r="27">
          <cell r="F27">
            <v>0</v>
          </cell>
          <cell r="H27">
            <v>0</v>
          </cell>
          <cell r="J27">
            <v>0</v>
          </cell>
        </row>
        <row r="44">
          <cell r="H44">
            <v>0</v>
          </cell>
          <cell r="J44">
            <v>0</v>
          </cell>
        </row>
      </sheetData>
      <sheetData sheetId="10">
        <row r="27">
          <cell r="F27">
            <v>0</v>
          </cell>
          <cell r="H27">
            <v>0</v>
          </cell>
          <cell r="J27">
            <v>0</v>
          </cell>
        </row>
        <row r="39">
          <cell r="H39">
            <v>757168</v>
          </cell>
          <cell r="J39">
            <v>757168</v>
          </cell>
        </row>
        <row r="44">
          <cell r="H44">
            <v>757168</v>
          </cell>
          <cell r="J44">
            <v>757168</v>
          </cell>
        </row>
      </sheetData>
      <sheetData sheetId="11">
        <row r="21">
          <cell r="U21">
            <v>0</v>
          </cell>
          <cell r="V21">
            <v>0</v>
          </cell>
          <cell r="W21">
            <v>0</v>
          </cell>
        </row>
        <row r="23">
          <cell r="V23">
            <v>0</v>
          </cell>
          <cell r="W23">
            <v>0</v>
          </cell>
        </row>
        <row r="40">
          <cell r="AB40">
            <v>0</v>
          </cell>
          <cell r="AC40">
            <v>0</v>
          </cell>
        </row>
      </sheetData>
      <sheetData sheetId="12">
        <row r="27">
          <cell r="F27">
            <v>0</v>
          </cell>
          <cell r="H27">
            <v>0</v>
          </cell>
          <cell r="J27">
            <v>0</v>
          </cell>
        </row>
        <row r="44">
          <cell r="H44">
            <v>0</v>
          </cell>
          <cell r="J44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-6"/>
      <sheetName val="ATH-1 Actual"/>
      <sheetName val="ATH-1 11-12 Bgt"/>
      <sheetName val="ATH-2-Actual"/>
      <sheetName val="ATH-2 11-12 Bgt"/>
      <sheetName val="ATH-1 12-13 Bgt"/>
      <sheetName val="ATH-2 12-13 Bgt"/>
    </sheetNames>
    <sheetDataSet>
      <sheetData sheetId="0">
        <row r="7">
          <cell r="H7">
            <v>12799629</v>
          </cell>
        </row>
        <row r="18">
          <cell r="H18">
            <v>637672</v>
          </cell>
        </row>
        <row r="22">
          <cell r="H22">
            <v>521410</v>
          </cell>
        </row>
        <row r="29">
          <cell r="H29">
            <v>109807</v>
          </cell>
        </row>
        <row r="31">
          <cell r="H31">
            <v>15841331</v>
          </cell>
        </row>
        <row r="37">
          <cell r="H37">
            <v>658555</v>
          </cell>
        </row>
        <row r="60">
          <cell r="H60">
            <v>0</v>
          </cell>
        </row>
        <row r="68">
          <cell r="H68">
            <v>0</v>
          </cell>
        </row>
        <row r="84">
          <cell r="H84">
            <v>0</v>
          </cell>
        </row>
      </sheetData>
      <sheetData sheetId="1">
        <row r="7">
          <cell r="H7">
            <v>8331643</v>
          </cell>
        </row>
        <row r="8">
          <cell r="H8">
            <v>1661000</v>
          </cell>
        </row>
        <row r="9">
          <cell r="H9">
            <v>4220280</v>
          </cell>
        </row>
        <row r="12">
          <cell r="H12">
            <v>54990</v>
          </cell>
        </row>
        <row r="14">
          <cell r="H14">
            <v>317669</v>
          </cell>
        </row>
        <row r="16">
          <cell r="H16">
            <v>503300</v>
          </cell>
        </row>
        <row r="27">
          <cell r="H27">
            <v>943632</v>
          </cell>
        </row>
        <row r="29">
          <cell r="H29">
            <v>112440</v>
          </cell>
        </row>
        <row r="32">
          <cell r="H32">
            <v>187200</v>
          </cell>
        </row>
        <row r="44">
          <cell r="H44">
            <v>16332154</v>
          </cell>
        </row>
      </sheetData>
      <sheetData sheetId="2">
        <row r="27">
          <cell r="H27">
            <v>0</v>
          </cell>
        </row>
        <row r="44">
          <cell r="H44">
            <v>0</v>
          </cell>
        </row>
      </sheetData>
      <sheetData sheetId="3">
        <row r="27">
          <cell r="H27">
            <v>0</v>
          </cell>
        </row>
        <row r="44">
          <cell r="H44">
            <v>0</v>
          </cell>
        </row>
      </sheetData>
      <sheetData sheetId="4">
        <row r="7">
          <cell r="H7">
            <v>803691</v>
          </cell>
        </row>
        <row r="8">
          <cell r="H8">
            <v>160000</v>
          </cell>
        </row>
        <row r="9">
          <cell r="H9">
            <v>326221</v>
          </cell>
        </row>
        <row r="12">
          <cell r="H12">
            <v>12500</v>
          </cell>
        </row>
        <row r="14">
          <cell r="H14">
            <v>269440</v>
          </cell>
        </row>
        <row r="16">
          <cell r="H16">
            <v>58750</v>
          </cell>
        </row>
        <row r="27">
          <cell r="H27">
            <v>0</v>
          </cell>
        </row>
        <row r="31">
          <cell r="H31">
            <v>55000</v>
          </cell>
        </row>
        <row r="32">
          <cell r="H32">
            <v>146706</v>
          </cell>
        </row>
        <row r="44">
          <cell r="H44">
            <v>1832308</v>
          </cell>
        </row>
      </sheetData>
      <sheetData sheetId="5">
        <row r="7">
          <cell r="H7">
            <v>1717100</v>
          </cell>
        </row>
        <row r="8">
          <cell r="H8">
            <v>59000</v>
          </cell>
        </row>
        <row r="9">
          <cell r="H9">
            <v>750055</v>
          </cell>
        </row>
        <row r="12">
          <cell r="H12">
            <v>24700</v>
          </cell>
        </row>
        <row r="14">
          <cell r="H14">
            <v>131900</v>
          </cell>
        </row>
        <row r="16">
          <cell r="H16">
            <v>86200</v>
          </cell>
        </row>
        <row r="27">
          <cell r="H27">
            <v>5000</v>
          </cell>
        </row>
        <row r="32">
          <cell r="H32">
            <v>37600</v>
          </cell>
        </row>
        <row r="44">
          <cell r="H44">
            <v>2811555</v>
          </cell>
        </row>
      </sheetData>
      <sheetData sheetId="6">
        <row r="7">
          <cell r="H7">
            <v>2217753</v>
          </cell>
        </row>
        <row r="8">
          <cell r="H8">
            <v>55000</v>
          </cell>
        </row>
        <row r="9">
          <cell r="H9">
            <v>1021595</v>
          </cell>
        </row>
        <row r="12">
          <cell r="H12">
            <v>89440</v>
          </cell>
        </row>
        <row r="14">
          <cell r="H14">
            <v>322000</v>
          </cell>
        </row>
        <row r="16">
          <cell r="H16">
            <v>92850</v>
          </cell>
        </row>
        <row r="27">
          <cell r="H27">
            <v>108950</v>
          </cell>
        </row>
        <row r="29">
          <cell r="H29">
            <v>225500</v>
          </cell>
        </row>
        <row r="32">
          <cell r="H32">
            <v>104399</v>
          </cell>
        </row>
        <row r="44">
          <cell r="H44">
            <v>4237487</v>
          </cell>
        </row>
      </sheetData>
      <sheetData sheetId="7">
        <row r="27">
          <cell r="H27">
            <v>0</v>
          </cell>
        </row>
        <row r="29">
          <cell r="H29">
            <v>525000</v>
          </cell>
        </row>
        <row r="44">
          <cell r="H44">
            <v>525000</v>
          </cell>
        </row>
      </sheetData>
      <sheetData sheetId="8">
        <row r="7">
          <cell r="H7">
            <v>532820</v>
          </cell>
        </row>
        <row r="8">
          <cell r="H8">
            <v>5000</v>
          </cell>
        </row>
        <row r="9">
          <cell r="H9">
            <v>301205</v>
          </cell>
        </row>
        <row r="12">
          <cell r="H12">
            <v>1200</v>
          </cell>
        </row>
        <row r="14">
          <cell r="H14">
            <v>2400122</v>
          </cell>
        </row>
        <row r="16">
          <cell r="H16">
            <v>238780</v>
          </cell>
        </row>
        <row r="27">
          <cell r="H27">
            <v>70600</v>
          </cell>
        </row>
        <row r="32">
          <cell r="H32">
            <v>286000</v>
          </cell>
        </row>
        <row r="44">
          <cell r="H44">
            <v>3835727</v>
          </cell>
        </row>
      </sheetData>
      <sheetData sheetId="9">
        <row r="27">
          <cell r="H27">
            <v>0</v>
          </cell>
        </row>
        <row r="44">
          <cell r="H44">
            <v>0</v>
          </cell>
        </row>
      </sheetData>
      <sheetData sheetId="10">
        <row r="27">
          <cell r="H27">
            <v>0</v>
          </cell>
        </row>
        <row r="39">
          <cell r="H39">
            <v>994173</v>
          </cell>
        </row>
        <row r="44">
          <cell r="H44">
            <v>994173</v>
          </cell>
        </row>
      </sheetData>
      <sheetData sheetId="11">
        <row r="13">
          <cell r="V13">
            <v>0</v>
          </cell>
        </row>
        <row r="21">
          <cell r="V21">
            <v>0</v>
          </cell>
        </row>
        <row r="23">
          <cell r="V23">
            <v>0</v>
          </cell>
        </row>
        <row r="40">
          <cell r="AB40">
            <v>0</v>
          </cell>
        </row>
      </sheetData>
      <sheetData sheetId="12">
        <row r="27">
          <cell r="H27">
            <v>0</v>
          </cell>
        </row>
        <row r="44">
          <cell r="H44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topLeftCell="A28" zoomScale="70" zoomScaleNormal="70" workbookViewId="0">
      <selection activeCell="B54" sqref="B54"/>
    </sheetView>
  </sheetViews>
  <sheetFormatPr defaultRowHeight="15.75"/>
  <cols>
    <col min="1" max="1" width="121.140625" style="71" customWidth="1"/>
    <col min="2" max="2" width="32.7109375" style="72" customWidth="1"/>
    <col min="3" max="5" width="32.85546875" style="72" customWidth="1"/>
    <col min="6" max="6" width="25.5703125" style="73" customWidth="1"/>
    <col min="7" max="7" width="30.28515625" style="71" customWidth="1"/>
    <col min="8" max="8" width="25.140625" style="71" customWidth="1"/>
    <col min="9" max="256" width="9.140625" style="71"/>
    <col min="257" max="257" width="121.140625" style="71" customWidth="1"/>
    <col min="258" max="258" width="32.7109375" style="71" customWidth="1"/>
    <col min="259" max="261" width="32.85546875" style="71" customWidth="1"/>
    <col min="262" max="262" width="25.5703125" style="71" customWidth="1"/>
    <col min="263" max="263" width="30.28515625" style="71" customWidth="1"/>
    <col min="264" max="264" width="25.140625" style="71" customWidth="1"/>
    <col min="265" max="512" width="9.140625" style="71"/>
    <col min="513" max="513" width="121.140625" style="71" customWidth="1"/>
    <col min="514" max="514" width="32.7109375" style="71" customWidth="1"/>
    <col min="515" max="517" width="32.85546875" style="71" customWidth="1"/>
    <col min="518" max="518" width="25.5703125" style="71" customWidth="1"/>
    <col min="519" max="519" width="30.28515625" style="71" customWidth="1"/>
    <col min="520" max="520" width="25.140625" style="71" customWidth="1"/>
    <col min="521" max="768" width="9.140625" style="71"/>
    <col min="769" max="769" width="121.140625" style="71" customWidth="1"/>
    <col min="770" max="770" width="32.7109375" style="71" customWidth="1"/>
    <col min="771" max="773" width="32.85546875" style="71" customWidth="1"/>
    <col min="774" max="774" width="25.5703125" style="71" customWidth="1"/>
    <col min="775" max="775" width="30.28515625" style="71" customWidth="1"/>
    <col min="776" max="776" width="25.140625" style="71" customWidth="1"/>
    <col min="777" max="1024" width="9.140625" style="71"/>
    <col min="1025" max="1025" width="121.140625" style="71" customWidth="1"/>
    <col min="1026" max="1026" width="32.7109375" style="71" customWidth="1"/>
    <col min="1027" max="1029" width="32.85546875" style="71" customWidth="1"/>
    <col min="1030" max="1030" width="25.5703125" style="71" customWidth="1"/>
    <col min="1031" max="1031" width="30.28515625" style="71" customWidth="1"/>
    <col min="1032" max="1032" width="25.140625" style="71" customWidth="1"/>
    <col min="1033" max="1280" width="9.140625" style="71"/>
    <col min="1281" max="1281" width="121.140625" style="71" customWidth="1"/>
    <col min="1282" max="1282" width="32.7109375" style="71" customWidth="1"/>
    <col min="1283" max="1285" width="32.85546875" style="71" customWidth="1"/>
    <col min="1286" max="1286" width="25.5703125" style="71" customWidth="1"/>
    <col min="1287" max="1287" width="30.28515625" style="71" customWidth="1"/>
    <col min="1288" max="1288" width="25.140625" style="71" customWidth="1"/>
    <col min="1289" max="1536" width="9.140625" style="71"/>
    <col min="1537" max="1537" width="121.140625" style="71" customWidth="1"/>
    <col min="1538" max="1538" width="32.7109375" style="71" customWidth="1"/>
    <col min="1539" max="1541" width="32.85546875" style="71" customWidth="1"/>
    <col min="1542" max="1542" width="25.5703125" style="71" customWidth="1"/>
    <col min="1543" max="1543" width="30.28515625" style="71" customWidth="1"/>
    <col min="1544" max="1544" width="25.140625" style="71" customWidth="1"/>
    <col min="1545" max="1792" width="9.140625" style="71"/>
    <col min="1793" max="1793" width="121.140625" style="71" customWidth="1"/>
    <col min="1794" max="1794" width="32.7109375" style="71" customWidth="1"/>
    <col min="1795" max="1797" width="32.85546875" style="71" customWidth="1"/>
    <col min="1798" max="1798" width="25.5703125" style="71" customWidth="1"/>
    <col min="1799" max="1799" width="30.28515625" style="71" customWidth="1"/>
    <col min="1800" max="1800" width="25.140625" style="71" customWidth="1"/>
    <col min="1801" max="2048" width="9.140625" style="71"/>
    <col min="2049" max="2049" width="121.140625" style="71" customWidth="1"/>
    <col min="2050" max="2050" width="32.7109375" style="71" customWidth="1"/>
    <col min="2051" max="2053" width="32.85546875" style="71" customWidth="1"/>
    <col min="2054" max="2054" width="25.5703125" style="71" customWidth="1"/>
    <col min="2055" max="2055" width="30.28515625" style="71" customWidth="1"/>
    <col min="2056" max="2056" width="25.140625" style="71" customWidth="1"/>
    <col min="2057" max="2304" width="9.140625" style="71"/>
    <col min="2305" max="2305" width="121.140625" style="71" customWidth="1"/>
    <col min="2306" max="2306" width="32.7109375" style="71" customWidth="1"/>
    <col min="2307" max="2309" width="32.85546875" style="71" customWidth="1"/>
    <col min="2310" max="2310" width="25.5703125" style="71" customWidth="1"/>
    <col min="2311" max="2311" width="30.28515625" style="71" customWidth="1"/>
    <col min="2312" max="2312" width="25.140625" style="71" customWidth="1"/>
    <col min="2313" max="2560" width="9.140625" style="71"/>
    <col min="2561" max="2561" width="121.140625" style="71" customWidth="1"/>
    <col min="2562" max="2562" width="32.7109375" style="71" customWidth="1"/>
    <col min="2563" max="2565" width="32.85546875" style="71" customWidth="1"/>
    <col min="2566" max="2566" width="25.5703125" style="71" customWidth="1"/>
    <col min="2567" max="2567" width="30.28515625" style="71" customWidth="1"/>
    <col min="2568" max="2568" width="25.140625" style="71" customWidth="1"/>
    <col min="2569" max="2816" width="9.140625" style="71"/>
    <col min="2817" max="2817" width="121.140625" style="71" customWidth="1"/>
    <col min="2818" max="2818" width="32.7109375" style="71" customWidth="1"/>
    <col min="2819" max="2821" width="32.85546875" style="71" customWidth="1"/>
    <col min="2822" max="2822" width="25.5703125" style="71" customWidth="1"/>
    <col min="2823" max="2823" width="30.28515625" style="71" customWidth="1"/>
    <col min="2824" max="2824" width="25.140625" style="71" customWidth="1"/>
    <col min="2825" max="3072" width="9.140625" style="71"/>
    <col min="3073" max="3073" width="121.140625" style="71" customWidth="1"/>
    <col min="3074" max="3074" width="32.7109375" style="71" customWidth="1"/>
    <col min="3075" max="3077" width="32.85546875" style="71" customWidth="1"/>
    <col min="3078" max="3078" width="25.5703125" style="71" customWidth="1"/>
    <col min="3079" max="3079" width="30.28515625" style="71" customWidth="1"/>
    <col min="3080" max="3080" width="25.140625" style="71" customWidth="1"/>
    <col min="3081" max="3328" width="9.140625" style="71"/>
    <col min="3329" max="3329" width="121.140625" style="71" customWidth="1"/>
    <col min="3330" max="3330" width="32.7109375" style="71" customWidth="1"/>
    <col min="3331" max="3333" width="32.85546875" style="71" customWidth="1"/>
    <col min="3334" max="3334" width="25.5703125" style="71" customWidth="1"/>
    <col min="3335" max="3335" width="30.28515625" style="71" customWidth="1"/>
    <col min="3336" max="3336" width="25.140625" style="71" customWidth="1"/>
    <col min="3337" max="3584" width="9.140625" style="71"/>
    <col min="3585" max="3585" width="121.140625" style="71" customWidth="1"/>
    <col min="3586" max="3586" width="32.7109375" style="71" customWidth="1"/>
    <col min="3587" max="3589" width="32.85546875" style="71" customWidth="1"/>
    <col min="3590" max="3590" width="25.5703125" style="71" customWidth="1"/>
    <col min="3591" max="3591" width="30.28515625" style="71" customWidth="1"/>
    <col min="3592" max="3592" width="25.140625" style="71" customWidth="1"/>
    <col min="3593" max="3840" width="9.140625" style="71"/>
    <col min="3841" max="3841" width="121.140625" style="71" customWidth="1"/>
    <col min="3842" max="3842" width="32.7109375" style="71" customWidth="1"/>
    <col min="3843" max="3845" width="32.85546875" style="71" customWidth="1"/>
    <col min="3846" max="3846" width="25.5703125" style="71" customWidth="1"/>
    <col min="3847" max="3847" width="30.28515625" style="71" customWidth="1"/>
    <col min="3848" max="3848" width="25.140625" style="71" customWidth="1"/>
    <col min="3849" max="4096" width="9.140625" style="71"/>
    <col min="4097" max="4097" width="121.140625" style="71" customWidth="1"/>
    <col min="4098" max="4098" width="32.7109375" style="71" customWidth="1"/>
    <col min="4099" max="4101" width="32.85546875" style="71" customWidth="1"/>
    <col min="4102" max="4102" width="25.5703125" style="71" customWidth="1"/>
    <col min="4103" max="4103" width="30.28515625" style="71" customWidth="1"/>
    <col min="4104" max="4104" width="25.140625" style="71" customWidth="1"/>
    <col min="4105" max="4352" width="9.140625" style="71"/>
    <col min="4353" max="4353" width="121.140625" style="71" customWidth="1"/>
    <col min="4354" max="4354" width="32.7109375" style="71" customWidth="1"/>
    <col min="4355" max="4357" width="32.85546875" style="71" customWidth="1"/>
    <col min="4358" max="4358" width="25.5703125" style="71" customWidth="1"/>
    <col min="4359" max="4359" width="30.28515625" style="71" customWidth="1"/>
    <col min="4360" max="4360" width="25.140625" style="71" customWidth="1"/>
    <col min="4361" max="4608" width="9.140625" style="71"/>
    <col min="4609" max="4609" width="121.140625" style="71" customWidth="1"/>
    <col min="4610" max="4610" width="32.7109375" style="71" customWidth="1"/>
    <col min="4611" max="4613" width="32.85546875" style="71" customWidth="1"/>
    <col min="4614" max="4614" width="25.5703125" style="71" customWidth="1"/>
    <col min="4615" max="4615" width="30.28515625" style="71" customWidth="1"/>
    <col min="4616" max="4616" width="25.140625" style="71" customWidth="1"/>
    <col min="4617" max="4864" width="9.140625" style="71"/>
    <col min="4865" max="4865" width="121.140625" style="71" customWidth="1"/>
    <col min="4866" max="4866" width="32.7109375" style="71" customWidth="1"/>
    <col min="4867" max="4869" width="32.85546875" style="71" customWidth="1"/>
    <col min="4870" max="4870" width="25.5703125" style="71" customWidth="1"/>
    <col min="4871" max="4871" width="30.28515625" style="71" customWidth="1"/>
    <col min="4872" max="4872" width="25.140625" style="71" customWidth="1"/>
    <col min="4873" max="5120" width="9.140625" style="71"/>
    <col min="5121" max="5121" width="121.140625" style="71" customWidth="1"/>
    <col min="5122" max="5122" width="32.7109375" style="71" customWidth="1"/>
    <col min="5123" max="5125" width="32.85546875" style="71" customWidth="1"/>
    <col min="5126" max="5126" width="25.5703125" style="71" customWidth="1"/>
    <col min="5127" max="5127" width="30.28515625" style="71" customWidth="1"/>
    <col min="5128" max="5128" width="25.140625" style="71" customWidth="1"/>
    <col min="5129" max="5376" width="9.140625" style="71"/>
    <col min="5377" max="5377" width="121.140625" style="71" customWidth="1"/>
    <col min="5378" max="5378" width="32.7109375" style="71" customWidth="1"/>
    <col min="5379" max="5381" width="32.85546875" style="71" customWidth="1"/>
    <col min="5382" max="5382" width="25.5703125" style="71" customWidth="1"/>
    <col min="5383" max="5383" width="30.28515625" style="71" customWidth="1"/>
    <col min="5384" max="5384" width="25.140625" style="71" customWidth="1"/>
    <col min="5385" max="5632" width="9.140625" style="71"/>
    <col min="5633" max="5633" width="121.140625" style="71" customWidth="1"/>
    <col min="5634" max="5634" width="32.7109375" style="71" customWidth="1"/>
    <col min="5635" max="5637" width="32.85546875" style="71" customWidth="1"/>
    <col min="5638" max="5638" width="25.5703125" style="71" customWidth="1"/>
    <col min="5639" max="5639" width="30.28515625" style="71" customWidth="1"/>
    <col min="5640" max="5640" width="25.140625" style="71" customWidth="1"/>
    <col min="5641" max="5888" width="9.140625" style="71"/>
    <col min="5889" max="5889" width="121.140625" style="71" customWidth="1"/>
    <col min="5890" max="5890" width="32.7109375" style="71" customWidth="1"/>
    <col min="5891" max="5893" width="32.85546875" style="71" customWidth="1"/>
    <col min="5894" max="5894" width="25.5703125" style="71" customWidth="1"/>
    <col min="5895" max="5895" width="30.28515625" style="71" customWidth="1"/>
    <col min="5896" max="5896" width="25.140625" style="71" customWidth="1"/>
    <col min="5897" max="6144" width="9.140625" style="71"/>
    <col min="6145" max="6145" width="121.140625" style="71" customWidth="1"/>
    <col min="6146" max="6146" width="32.7109375" style="71" customWidth="1"/>
    <col min="6147" max="6149" width="32.85546875" style="71" customWidth="1"/>
    <col min="6150" max="6150" width="25.5703125" style="71" customWidth="1"/>
    <col min="6151" max="6151" width="30.28515625" style="71" customWidth="1"/>
    <col min="6152" max="6152" width="25.140625" style="71" customWidth="1"/>
    <col min="6153" max="6400" width="9.140625" style="71"/>
    <col min="6401" max="6401" width="121.140625" style="71" customWidth="1"/>
    <col min="6402" max="6402" width="32.7109375" style="71" customWidth="1"/>
    <col min="6403" max="6405" width="32.85546875" style="71" customWidth="1"/>
    <col min="6406" max="6406" width="25.5703125" style="71" customWidth="1"/>
    <col min="6407" max="6407" width="30.28515625" style="71" customWidth="1"/>
    <col min="6408" max="6408" width="25.140625" style="71" customWidth="1"/>
    <col min="6409" max="6656" width="9.140625" style="71"/>
    <col min="6657" max="6657" width="121.140625" style="71" customWidth="1"/>
    <col min="6658" max="6658" width="32.7109375" style="71" customWidth="1"/>
    <col min="6659" max="6661" width="32.85546875" style="71" customWidth="1"/>
    <col min="6662" max="6662" width="25.5703125" style="71" customWidth="1"/>
    <col min="6663" max="6663" width="30.28515625" style="71" customWidth="1"/>
    <col min="6664" max="6664" width="25.140625" style="71" customWidth="1"/>
    <col min="6665" max="6912" width="9.140625" style="71"/>
    <col min="6913" max="6913" width="121.140625" style="71" customWidth="1"/>
    <col min="6914" max="6914" width="32.7109375" style="71" customWidth="1"/>
    <col min="6915" max="6917" width="32.85546875" style="71" customWidth="1"/>
    <col min="6918" max="6918" width="25.5703125" style="71" customWidth="1"/>
    <col min="6919" max="6919" width="30.28515625" style="71" customWidth="1"/>
    <col min="6920" max="6920" width="25.140625" style="71" customWidth="1"/>
    <col min="6921" max="7168" width="9.140625" style="71"/>
    <col min="7169" max="7169" width="121.140625" style="71" customWidth="1"/>
    <col min="7170" max="7170" width="32.7109375" style="71" customWidth="1"/>
    <col min="7171" max="7173" width="32.85546875" style="71" customWidth="1"/>
    <col min="7174" max="7174" width="25.5703125" style="71" customWidth="1"/>
    <col min="7175" max="7175" width="30.28515625" style="71" customWidth="1"/>
    <col min="7176" max="7176" width="25.140625" style="71" customWidth="1"/>
    <col min="7177" max="7424" width="9.140625" style="71"/>
    <col min="7425" max="7425" width="121.140625" style="71" customWidth="1"/>
    <col min="7426" max="7426" width="32.7109375" style="71" customWidth="1"/>
    <col min="7427" max="7429" width="32.85546875" style="71" customWidth="1"/>
    <col min="7430" max="7430" width="25.5703125" style="71" customWidth="1"/>
    <col min="7431" max="7431" width="30.28515625" style="71" customWidth="1"/>
    <col min="7432" max="7432" width="25.140625" style="71" customWidth="1"/>
    <col min="7433" max="7680" width="9.140625" style="71"/>
    <col min="7681" max="7681" width="121.140625" style="71" customWidth="1"/>
    <col min="7682" max="7682" width="32.7109375" style="71" customWidth="1"/>
    <col min="7683" max="7685" width="32.85546875" style="71" customWidth="1"/>
    <col min="7686" max="7686" width="25.5703125" style="71" customWidth="1"/>
    <col min="7687" max="7687" width="30.28515625" style="71" customWidth="1"/>
    <col min="7688" max="7688" width="25.140625" style="71" customWidth="1"/>
    <col min="7689" max="7936" width="9.140625" style="71"/>
    <col min="7937" max="7937" width="121.140625" style="71" customWidth="1"/>
    <col min="7938" max="7938" width="32.7109375" style="71" customWidth="1"/>
    <col min="7939" max="7941" width="32.85546875" style="71" customWidth="1"/>
    <col min="7942" max="7942" width="25.5703125" style="71" customWidth="1"/>
    <col min="7943" max="7943" width="30.28515625" style="71" customWidth="1"/>
    <col min="7944" max="7944" width="25.140625" style="71" customWidth="1"/>
    <col min="7945" max="8192" width="9.140625" style="71"/>
    <col min="8193" max="8193" width="121.140625" style="71" customWidth="1"/>
    <col min="8194" max="8194" width="32.7109375" style="71" customWidth="1"/>
    <col min="8195" max="8197" width="32.85546875" style="71" customWidth="1"/>
    <col min="8198" max="8198" width="25.5703125" style="71" customWidth="1"/>
    <col min="8199" max="8199" width="30.28515625" style="71" customWidth="1"/>
    <col min="8200" max="8200" width="25.140625" style="71" customWidth="1"/>
    <col min="8201" max="8448" width="9.140625" style="71"/>
    <col min="8449" max="8449" width="121.140625" style="71" customWidth="1"/>
    <col min="8450" max="8450" width="32.7109375" style="71" customWidth="1"/>
    <col min="8451" max="8453" width="32.85546875" style="71" customWidth="1"/>
    <col min="8454" max="8454" width="25.5703125" style="71" customWidth="1"/>
    <col min="8455" max="8455" width="30.28515625" style="71" customWidth="1"/>
    <col min="8456" max="8456" width="25.140625" style="71" customWidth="1"/>
    <col min="8457" max="8704" width="9.140625" style="71"/>
    <col min="8705" max="8705" width="121.140625" style="71" customWidth="1"/>
    <col min="8706" max="8706" width="32.7109375" style="71" customWidth="1"/>
    <col min="8707" max="8709" width="32.85546875" style="71" customWidth="1"/>
    <col min="8710" max="8710" width="25.5703125" style="71" customWidth="1"/>
    <col min="8711" max="8711" width="30.28515625" style="71" customWidth="1"/>
    <col min="8712" max="8712" width="25.140625" style="71" customWidth="1"/>
    <col min="8713" max="8960" width="9.140625" style="71"/>
    <col min="8961" max="8961" width="121.140625" style="71" customWidth="1"/>
    <col min="8962" max="8962" width="32.7109375" style="71" customWidth="1"/>
    <col min="8963" max="8965" width="32.85546875" style="71" customWidth="1"/>
    <col min="8966" max="8966" width="25.5703125" style="71" customWidth="1"/>
    <col min="8967" max="8967" width="30.28515625" style="71" customWidth="1"/>
    <col min="8968" max="8968" width="25.140625" style="71" customWidth="1"/>
    <col min="8969" max="9216" width="9.140625" style="71"/>
    <col min="9217" max="9217" width="121.140625" style="71" customWidth="1"/>
    <col min="9218" max="9218" width="32.7109375" style="71" customWidth="1"/>
    <col min="9219" max="9221" width="32.85546875" style="71" customWidth="1"/>
    <col min="9222" max="9222" width="25.5703125" style="71" customWidth="1"/>
    <col min="9223" max="9223" width="30.28515625" style="71" customWidth="1"/>
    <col min="9224" max="9224" width="25.140625" style="71" customWidth="1"/>
    <col min="9225" max="9472" width="9.140625" style="71"/>
    <col min="9473" max="9473" width="121.140625" style="71" customWidth="1"/>
    <col min="9474" max="9474" width="32.7109375" style="71" customWidth="1"/>
    <col min="9475" max="9477" width="32.85546875" style="71" customWidth="1"/>
    <col min="9478" max="9478" width="25.5703125" style="71" customWidth="1"/>
    <col min="9479" max="9479" width="30.28515625" style="71" customWidth="1"/>
    <col min="9480" max="9480" width="25.140625" style="71" customWidth="1"/>
    <col min="9481" max="9728" width="9.140625" style="71"/>
    <col min="9729" max="9729" width="121.140625" style="71" customWidth="1"/>
    <col min="9730" max="9730" width="32.7109375" style="71" customWidth="1"/>
    <col min="9731" max="9733" width="32.85546875" style="71" customWidth="1"/>
    <col min="9734" max="9734" width="25.5703125" style="71" customWidth="1"/>
    <col min="9735" max="9735" width="30.28515625" style="71" customWidth="1"/>
    <col min="9736" max="9736" width="25.140625" style="71" customWidth="1"/>
    <col min="9737" max="9984" width="9.140625" style="71"/>
    <col min="9985" max="9985" width="121.140625" style="71" customWidth="1"/>
    <col min="9986" max="9986" width="32.7109375" style="71" customWidth="1"/>
    <col min="9987" max="9989" width="32.85546875" style="71" customWidth="1"/>
    <col min="9990" max="9990" width="25.5703125" style="71" customWidth="1"/>
    <col min="9991" max="9991" width="30.28515625" style="71" customWidth="1"/>
    <col min="9992" max="9992" width="25.140625" style="71" customWidth="1"/>
    <col min="9993" max="10240" width="9.140625" style="71"/>
    <col min="10241" max="10241" width="121.140625" style="71" customWidth="1"/>
    <col min="10242" max="10242" width="32.7109375" style="71" customWidth="1"/>
    <col min="10243" max="10245" width="32.85546875" style="71" customWidth="1"/>
    <col min="10246" max="10246" width="25.5703125" style="71" customWidth="1"/>
    <col min="10247" max="10247" width="30.28515625" style="71" customWidth="1"/>
    <col min="10248" max="10248" width="25.140625" style="71" customWidth="1"/>
    <col min="10249" max="10496" width="9.140625" style="71"/>
    <col min="10497" max="10497" width="121.140625" style="71" customWidth="1"/>
    <col min="10498" max="10498" width="32.7109375" style="71" customWidth="1"/>
    <col min="10499" max="10501" width="32.85546875" style="71" customWidth="1"/>
    <col min="10502" max="10502" width="25.5703125" style="71" customWidth="1"/>
    <col min="10503" max="10503" width="30.28515625" style="71" customWidth="1"/>
    <col min="10504" max="10504" width="25.140625" style="71" customWidth="1"/>
    <col min="10505" max="10752" width="9.140625" style="71"/>
    <col min="10753" max="10753" width="121.140625" style="71" customWidth="1"/>
    <col min="10754" max="10754" width="32.7109375" style="71" customWidth="1"/>
    <col min="10755" max="10757" width="32.85546875" style="71" customWidth="1"/>
    <col min="10758" max="10758" width="25.5703125" style="71" customWidth="1"/>
    <col min="10759" max="10759" width="30.28515625" style="71" customWidth="1"/>
    <col min="10760" max="10760" width="25.140625" style="71" customWidth="1"/>
    <col min="10761" max="11008" width="9.140625" style="71"/>
    <col min="11009" max="11009" width="121.140625" style="71" customWidth="1"/>
    <col min="11010" max="11010" width="32.7109375" style="71" customWidth="1"/>
    <col min="11011" max="11013" width="32.85546875" style="71" customWidth="1"/>
    <col min="11014" max="11014" width="25.5703125" style="71" customWidth="1"/>
    <col min="11015" max="11015" width="30.28515625" style="71" customWidth="1"/>
    <col min="11016" max="11016" width="25.140625" style="71" customWidth="1"/>
    <col min="11017" max="11264" width="9.140625" style="71"/>
    <col min="11265" max="11265" width="121.140625" style="71" customWidth="1"/>
    <col min="11266" max="11266" width="32.7109375" style="71" customWidth="1"/>
    <col min="11267" max="11269" width="32.85546875" style="71" customWidth="1"/>
    <col min="11270" max="11270" width="25.5703125" style="71" customWidth="1"/>
    <col min="11271" max="11271" width="30.28515625" style="71" customWidth="1"/>
    <col min="11272" max="11272" width="25.140625" style="71" customWidth="1"/>
    <col min="11273" max="11520" width="9.140625" style="71"/>
    <col min="11521" max="11521" width="121.140625" style="71" customWidth="1"/>
    <col min="11522" max="11522" width="32.7109375" style="71" customWidth="1"/>
    <col min="11523" max="11525" width="32.85546875" style="71" customWidth="1"/>
    <col min="11526" max="11526" width="25.5703125" style="71" customWidth="1"/>
    <col min="11527" max="11527" width="30.28515625" style="71" customWidth="1"/>
    <col min="11528" max="11528" width="25.140625" style="71" customWidth="1"/>
    <col min="11529" max="11776" width="9.140625" style="71"/>
    <col min="11777" max="11777" width="121.140625" style="71" customWidth="1"/>
    <col min="11778" max="11778" width="32.7109375" style="71" customWidth="1"/>
    <col min="11779" max="11781" width="32.85546875" style="71" customWidth="1"/>
    <col min="11782" max="11782" width="25.5703125" style="71" customWidth="1"/>
    <col min="11783" max="11783" width="30.28515625" style="71" customWidth="1"/>
    <col min="11784" max="11784" width="25.140625" style="71" customWidth="1"/>
    <col min="11785" max="12032" width="9.140625" style="71"/>
    <col min="12033" max="12033" width="121.140625" style="71" customWidth="1"/>
    <col min="12034" max="12034" width="32.7109375" style="71" customWidth="1"/>
    <col min="12035" max="12037" width="32.85546875" style="71" customWidth="1"/>
    <col min="12038" max="12038" width="25.5703125" style="71" customWidth="1"/>
    <col min="12039" max="12039" width="30.28515625" style="71" customWidth="1"/>
    <col min="12040" max="12040" width="25.140625" style="71" customWidth="1"/>
    <col min="12041" max="12288" width="9.140625" style="71"/>
    <col min="12289" max="12289" width="121.140625" style="71" customWidth="1"/>
    <col min="12290" max="12290" width="32.7109375" style="71" customWidth="1"/>
    <col min="12291" max="12293" width="32.85546875" style="71" customWidth="1"/>
    <col min="12294" max="12294" width="25.5703125" style="71" customWidth="1"/>
    <col min="12295" max="12295" width="30.28515625" style="71" customWidth="1"/>
    <col min="12296" max="12296" width="25.140625" style="71" customWidth="1"/>
    <col min="12297" max="12544" width="9.140625" style="71"/>
    <col min="12545" max="12545" width="121.140625" style="71" customWidth="1"/>
    <col min="12546" max="12546" width="32.7109375" style="71" customWidth="1"/>
    <col min="12547" max="12549" width="32.85546875" style="71" customWidth="1"/>
    <col min="12550" max="12550" width="25.5703125" style="71" customWidth="1"/>
    <col min="12551" max="12551" width="30.28515625" style="71" customWidth="1"/>
    <col min="12552" max="12552" width="25.140625" style="71" customWidth="1"/>
    <col min="12553" max="12800" width="9.140625" style="71"/>
    <col min="12801" max="12801" width="121.140625" style="71" customWidth="1"/>
    <col min="12802" max="12802" width="32.7109375" style="71" customWidth="1"/>
    <col min="12803" max="12805" width="32.85546875" style="71" customWidth="1"/>
    <col min="12806" max="12806" width="25.5703125" style="71" customWidth="1"/>
    <col min="12807" max="12807" width="30.28515625" style="71" customWidth="1"/>
    <col min="12808" max="12808" width="25.140625" style="71" customWidth="1"/>
    <col min="12809" max="13056" width="9.140625" style="71"/>
    <col min="13057" max="13057" width="121.140625" style="71" customWidth="1"/>
    <col min="13058" max="13058" width="32.7109375" style="71" customWidth="1"/>
    <col min="13059" max="13061" width="32.85546875" style="71" customWidth="1"/>
    <col min="13062" max="13062" width="25.5703125" style="71" customWidth="1"/>
    <col min="13063" max="13063" width="30.28515625" style="71" customWidth="1"/>
    <col min="13064" max="13064" width="25.140625" style="71" customWidth="1"/>
    <col min="13065" max="13312" width="9.140625" style="71"/>
    <col min="13313" max="13313" width="121.140625" style="71" customWidth="1"/>
    <col min="13314" max="13314" width="32.7109375" style="71" customWidth="1"/>
    <col min="13315" max="13317" width="32.85546875" style="71" customWidth="1"/>
    <col min="13318" max="13318" width="25.5703125" style="71" customWidth="1"/>
    <col min="13319" max="13319" width="30.28515625" style="71" customWidth="1"/>
    <col min="13320" max="13320" width="25.140625" style="71" customWidth="1"/>
    <col min="13321" max="13568" width="9.140625" style="71"/>
    <col min="13569" max="13569" width="121.140625" style="71" customWidth="1"/>
    <col min="13570" max="13570" width="32.7109375" style="71" customWidth="1"/>
    <col min="13571" max="13573" width="32.85546875" style="71" customWidth="1"/>
    <col min="13574" max="13574" width="25.5703125" style="71" customWidth="1"/>
    <col min="13575" max="13575" width="30.28515625" style="71" customWidth="1"/>
    <col min="13576" max="13576" width="25.140625" style="71" customWidth="1"/>
    <col min="13577" max="13824" width="9.140625" style="71"/>
    <col min="13825" max="13825" width="121.140625" style="71" customWidth="1"/>
    <col min="13826" max="13826" width="32.7109375" style="71" customWidth="1"/>
    <col min="13827" max="13829" width="32.85546875" style="71" customWidth="1"/>
    <col min="13830" max="13830" width="25.5703125" style="71" customWidth="1"/>
    <col min="13831" max="13831" width="30.28515625" style="71" customWidth="1"/>
    <col min="13832" max="13832" width="25.140625" style="71" customWidth="1"/>
    <col min="13833" max="14080" width="9.140625" style="71"/>
    <col min="14081" max="14081" width="121.140625" style="71" customWidth="1"/>
    <col min="14082" max="14082" width="32.7109375" style="71" customWidth="1"/>
    <col min="14083" max="14085" width="32.85546875" style="71" customWidth="1"/>
    <col min="14086" max="14086" width="25.5703125" style="71" customWidth="1"/>
    <col min="14087" max="14087" width="30.28515625" style="71" customWidth="1"/>
    <col min="14088" max="14088" width="25.140625" style="71" customWidth="1"/>
    <col min="14089" max="14336" width="9.140625" style="71"/>
    <col min="14337" max="14337" width="121.140625" style="71" customWidth="1"/>
    <col min="14338" max="14338" width="32.7109375" style="71" customWidth="1"/>
    <col min="14339" max="14341" width="32.85546875" style="71" customWidth="1"/>
    <col min="14342" max="14342" width="25.5703125" style="71" customWidth="1"/>
    <col min="14343" max="14343" width="30.28515625" style="71" customWidth="1"/>
    <col min="14344" max="14344" width="25.140625" style="71" customWidth="1"/>
    <col min="14345" max="14592" width="9.140625" style="71"/>
    <col min="14593" max="14593" width="121.140625" style="71" customWidth="1"/>
    <col min="14594" max="14594" width="32.7109375" style="71" customWidth="1"/>
    <col min="14595" max="14597" width="32.85546875" style="71" customWidth="1"/>
    <col min="14598" max="14598" width="25.5703125" style="71" customWidth="1"/>
    <col min="14599" max="14599" width="30.28515625" style="71" customWidth="1"/>
    <col min="14600" max="14600" width="25.140625" style="71" customWidth="1"/>
    <col min="14601" max="14848" width="9.140625" style="71"/>
    <col min="14849" max="14849" width="121.140625" style="71" customWidth="1"/>
    <col min="14850" max="14850" width="32.7109375" style="71" customWidth="1"/>
    <col min="14851" max="14853" width="32.85546875" style="71" customWidth="1"/>
    <col min="14854" max="14854" width="25.5703125" style="71" customWidth="1"/>
    <col min="14855" max="14855" width="30.28515625" style="71" customWidth="1"/>
    <col min="14856" max="14856" width="25.140625" style="71" customWidth="1"/>
    <col min="14857" max="15104" width="9.140625" style="71"/>
    <col min="15105" max="15105" width="121.140625" style="71" customWidth="1"/>
    <col min="15106" max="15106" width="32.7109375" style="71" customWidth="1"/>
    <col min="15107" max="15109" width="32.85546875" style="71" customWidth="1"/>
    <col min="15110" max="15110" width="25.5703125" style="71" customWidth="1"/>
    <col min="15111" max="15111" width="30.28515625" style="71" customWidth="1"/>
    <col min="15112" max="15112" width="25.140625" style="71" customWidth="1"/>
    <col min="15113" max="15360" width="9.140625" style="71"/>
    <col min="15361" max="15361" width="121.140625" style="71" customWidth="1"/>
    <col min="15362" max="15362" width="32.7109375" style="71" customWidth="1"/>
    <col min="15363" max="15365" width="32.85546875" style="71" customWidth="1"/>
    <col min="15366" max="15366" width="25.5703125" style="71" customWidth="1"/>
    <col min="15367" max="15367" width="30.28515625" style="71" customWidth="1"/>
    <col min="15368" max="15368" width="25.140625" style="71" customWidth="1"/>
    <col min="15369" max="15616" width="9.140625" style="71"/>
    <col min="15617" max="15617" width="121.140625" style="71" customWidth="1"/>
    <col min="15618" max="15618" width="32.7109375" style="71" customWidth="1"/>
    <col min="15619" max="15621" width="32.85546875" style="71" customWidth="1"/>
    <col min="15622" max="15622" width="25.5703125" style="71" customWidth="1"/>
    <col min="15623" max="15623" width="30.28515625" style="71" customWidth="1"/>
    <col min="15624" max="15624" width="25.140625" style="71" customWidth="1"/>
    <col min="15625" max="15872" width="9.140625" style="71"/>
    <col min="15873" max="15873" width="121.140625" style="71" customWidth="1"/>
    <col min="15874" max="15874" width="32.7109375" style="71" customWidth="1"/>
    <col min="15875" max="15877" width="32.85546875" style="71" customWidth="1"/>
    <col min="15878" max="15878" width="25.5703125" style="71" customWidth="1"/>
    <col min="15879" max="15879" width="30.28515625" style="71" customWidth="1"/>
    <col min="15880" max="15880" width="25.140625" style="71" customWidth="1"/>
    <col min="15881" max="16128" width="9.140625" style="71"/>
    <col min="16129" max="16129" width="121.140625" style="71" customWidth="1"/>
    <col min="16130" max="16130" width="32.7109375" style="71" customWidth="1"/>
    <col min="16131" max="16133" width="32.85546875" style="71" customWidth="1"/>
    <col min="16134" max="16134" width="25.5703125" style="71" customWidth="1"/>
    <col min="16135" max="16135" width="30.28515625" style="71" customWidth="1"/>
    <col min="16136" max="16136" width="25.140625" style="71" customWidth="1"/>
    <col min="16137" max="16384" width="9.140625" style="71"/>
  </cols>
  <sheetData>
    <row r="1" spans="1:8" s="7" customFormat="1" ht="46.5">
      <c r="A1" s="1" t="s">
        <v>0</v>
      </c>
      <c r="B1" s="2"/>
      <c r="C1" s="4" t="s">
        <v>1</v>
      </c>
      <c r="D1" s="5" t="s">
        <v>159</v>
      </c>
      <c r="E1" s="176"/>
      <c r="G1" s="182"/>
      <c r="H1" s="3"/>
    </row>
    <row r="2" spans="1:8" s="7" customFormat="1" ht="46.5">
      <c r="A2" s="1" t="s">
        <v>2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3</v>
      </c>
      <c r="B3" s="10"/>
      <c r="C3" s="10"/>
      <c r="D3" s="10"/>
      <c r="E3" s="10"/>
      <c r="F3" s="11"/>
      <c r="G3" s="3"/>
      <c r="H3" s="3"/>
    </row>
    <row r="4" spans="1:8" s="16" customFormat="1" ht="27" thickTop="1">
      <c r="A4" s="12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20" customFormat="1" ht="52.5">
      <c r="A5" s="17"/>
      <c r="B5" s="18" t="s">
        <v>9</v>
      </c>
      <c r="C5" s="18" t="s">
        <v>9</v>
      </c>
      <c r="D5" s="18" t="s">
        <v>10</v>
      </c>
      <c r="E5" s="18" t="s">
        <v>11</v>
      </c>
      <c r="F5" s="19" t="s">
        <v>12</v>
      </c>
    </row>
    <row r="6" spans="1:8" s="16" customFormat="1" ht="26.25">
      <c r="A6" s="21" t="s">
        <v>13</v>
      </c>
      <c r="B6" s="22"/>
      <c r="C6" s="22"/>
      <c r="D6" s="22"/>
      <c r="E6" s="22"/>
      <c r="F6" s="23"/>
    </row>
    <row r="7" spans="1:8" s="16" customFormat="1" ht="26.25">
      <c r="A7" s="21" t="s">
        <v>14</v>
      </c>
      <c r="B7" s="22"/>
      <c r="C7" s="22"/>
      <c r="D7" s="22"/>
      <c r="E7" s="22"/>
      <c r="F7" s="24"/>
    </row>
    <row r="8" spans="1:8" s="16" customFormat="1" ht="26.25">
      <c r="A8" s="25" t="s">
        <v>15</v>
      </c>
      <c r="B8" s="26">
        <f>LOSFA!B8+BOR!B8+Lumcon!B8+ULSystem!B8+LSUSystem!B8+SUSystem!B8+LCTCS!B8</f>
        <v>938327607.10000002</v>
      </c>
      <c r="C8" s="26">
        <f>LOSFA!C8+BOR!C8+Lumcon!C8+ULSystem!C8+LSUSystem!C8+SUSystem!C8+LCTCS!C8</f>
        <v>938870527.99000001</v>
      </c>
      <c r="D8" s="26">
        <f>LOSFA!D8+BOR!D8+Lumcon!D8+ULSystem!D8+LSUSystem!D8+SUSystem!D8+LCTCS!D8</f>
        <v>983310509</v>
      </c>
      <c r="E8" s="26">
        <f t="shared" ref="E8:E29" si="0">D8-C8</f>
        <v>44439981.00999999</v>
      </c>
      <c r="F8" s="27">
        <f t="shared" ref="F8:F29" si="1">IF(ISBLANK(E8),"  ",IF(C8&gt;0,E8/C8,IF(E8&gt;0,1,0)))</f>
        <v>4.7333449804990921E-2</v>
      </c>
    </row>
    <row r="9" spans="1:8" s="16" customFormat="1" ht="26.25">
      <c r="A9" s="25" t="s">
        <v>16</v>
      </c>
      <c r="B9" s="26">
        <f>LOSFA!B9+BOR!B9+Lumcon!B9+ULSystem!B9+LSUSystem!B9+SUSystem!B9+LCTCS!B9</f>
        <v>0</v>
      </c>
      <c r="C9" s="26">
        <f>LOSFA!C9+BOR!C9+Lumcon!C9+ULSystem!C9+LSUSystem!C9+SUSystem!C9+LCTCS!C9</f>
        <v>0</v>
      </c>
      <c r="D9" s="26">
        <f>LOSFA!D9+BOR!D9+Lumcon!D9+ULSystem!D9+LSUSystem!D9+SUSystem!D9+LCTCS!D9</f>
        <v>0</v>
      </c>
      <c r="E9" s="26">
        <f t="shared" si="0"/>
        <v>0</v>
      </c>
      <c r="F9" s="27">
        <f t="shared" si="1"/>
        <v>0</v>
      </c>
    </row>
    <row r="10" spans="1:8" s="16" customFormat="1" ht="26.25">
      <c r="A10" s="28" t="s">
        <v>17</v>
      </c>
      <c r="B10" s="26">
        <f>SUM(B11:B29)</f>
        <v>289364975.36000001</v>
      </c>
      <c r="C10" s="26">
        <f t="shared" ref="C10:D10" si="2">SUM(C11:C29)</f>
        <v>298199869</v>
      </c>
      <c r="D10" s="26">
        <f t="shared" si="2"/>
        <v>192349749</v>
      </c>
      <c r="E10" s="29">
        <f t="shared" si="0"/>
        <v>-105850120</v>
      </c>
      <c r="F10" s="27">
        <f t="shared" si="1"/>
        <v>-0.35496367035627369</v>
      </c>
    </row>
    <row r="11" spans="1:8" s="16" customFormat="1" ht="26.25">
      <c r="A11" s="30" t="s">
        <v>18</v>
      </c>
      <c r="B11" s="26">
        <f>LOSFA!B11+BOR!B11+Lumcon!B11+ULSystem!B11+LSUSystem!B11+SUSystem!B11+LCTCS!B11</f>
        <v>113600</v>
      </c>
      <c r="C11" s="26">
        <f>LOSFA!C11+BOR!C11+Lumcon!C11+ULSystem!C11+LSUSystem!C11+SUSystem!C11+LCTCS!C11</f>
        <v>113600</v>
      </c>
      <c r="D11" s="26">
        <f>LOSFA!D11+BOR!D11+Lumcon!D11+ULSystem!D11+LSUSystem!D11+SUSystem!D11+LCTCS!D11</f>
        <v>0</v>
      </c>
      <c r="E11" s="29">
        <f t="shared" si="0"/>
        <v>-113600</v>
      </c>
      <c r="F11" s="27">
        <f t="shared" si="1"/>
        <v>-1</v>
      </c>
    </row>
    <row r="12" spans="1:8" s="16" customFormat="1" ht="26.25">
      <c r="A12" s="32" t="s">
        <v>19</v>
      </c>
      <c r="B12" s="26">
        <f>LOSFA!B12+BOR!B12+Lumcon!B12+ULSystem!B12+LSUSystem!B12+SUSystem!B12+LCTCS!B12</f>
        <v>41964819.039999999</v>
      </c>
      <c r="C12" s="26">
        <f>LOSFA!C12+BOR!C12+Lumcon!C12+ULSystem!C12+LSUSystem!C12+SUSystem!C12+LCTCS!C12</f>
        <v>43885560</v>
      </c>
      <c r="D12" s="26">
        <f>LOSFA!D12+BOR!D12+Lumcon!D12+ULSystem!D12+LSUSystem!D12+SUSystem!D12+LCTCS!D12</f>
        <v>44709000</v>
      </c>
      <c r="E12" s="29">
        <f t="shared" si="0"/>
        <v>823440</v>
      </c>
      <c r="F12" s="27">
        <f t="shared" si="1"/>
        <v>1.8763347214892551E-2</v>
      </c>
    </row>
    <row r="13" spans="1:8" s="16" customFormat="1" ht="26.25">
      <c r="A13" s="32" t="s">
        <v>20</v>
      </c>
      <c r="B13" s="26">
        <f>LOSFA!B13+BOR!B13+Lumcon!B13+ULSystem!B13+LSUSystem!B13+SUSystem!B13+LCTCS!B13</f>
        <v>26054190.32</v>
      </c>
      <c r="C13" s="26">
        <f>LOSFA!C13+BOR!C13+Lumcon!C13+ULSystem!C13+LSUSystem!C13+SUSystem!C13+LCTCS!C13</f>
        <v>26798158</v>
      </c>
      <c r="D13" s="26">
        <f>LOSFA!D13+BOR!D13+Lumcon!D13+ULSystem!D13+LSUSystem!D13+SUSystem!D13+LCTCS!D13</f>
        <v>26200000</v>
      </c>
      <c r="E13" s="29">
        <f t="shared" si="0"/>
        <v>-598158</v>
      </c>
      <c r="F13" s="27">
        <f t="shared" si="1"/>
        <v>-2.2320862501071903E-2</v>
      </c>
    </row>
    <row r="14" spans="1:8" s="16" customFormat="1" ht="26.25">
      <c r="A14" s="32" t="s">
        <v>21</v>
      </c>
      <c r="B14" s="26">
        <f>LOSFA!B14+BOR!B14+Lumcon!B14+ULSystem!B14+LSUSystem!B14+SUSystem!B14+LCTCS!B14</f>
        <v>700805</v>
      </c>
      <c r="C14" s="26">
        <f>LOSFA!C14+BOR!C14+Lumcon!C14+ULSystem!C14+LSUSystem!C14+SUSystem!C14+LCTCS!C14</f>
        <v>700805</v>
      </c>
      <c r="D14" s="26">
        <f>LOSFA!D14+BOR!D14+Lumcon!D14+ULSystem!D14+LSUSystem!D14+SUSystem!D14+LCTCS!D14</f>
        <v>537604</v>
      </c>
      <c r="E14" s="29">
        <f t="shared" si="0"/>
        <v>-163201</v>
      </c>
      <c r="F14" s="27">
        <f t="shared" si="1"/>
        <v>-0.23287647776485612</v>
      </c>
    </row>
    <row r="15" spans="1:8" s="16" customFormat="1" ht="26.25">
      <c r="A15" s="32" t="s">
        <v>22</v>
      </c>
      <c r="B15" s="26">
        <f>LOSFA!B15+BOR!B15+Lumcon!B15+ULSystem!B15+LSUSystem!B15+SUSystem!B15+LCTCS!B15</f>
        <v>150000</v>
      </c>
      <c r="C15" s="26">
        <f>LOSFA!C15+BOR!C15+Lumcon!C15+ULSystem!C15+LSUSystem!C15+SUSystem!C15+LCTCS!C15</f>
        <v>150000</v>
      </c>
      <c r="D15" s="26">
        <f>LOSFA!D15+BOR!D15+Lumcon!D15+ULSystem!D15+LSUSystem!D15+SUSystem!D15+LCTCS!D15</f>
        <v>246718</v>
      </c>
      <c r="E15" s="29">
        <f t="shared" si="0"/>
        <v>96718</v>
      </c>
      <c r="F15" s="27">
        <f t="shared" si="1"/>
        <v>0.64478666666666662</v>
      </c>
    </row>
    <row r="16" spans="1:8" s="16" customFormat="1" ht="26.25">
      <c r="A16" s="32" t="s">
        <v>23</v>
      </c>
      <c r="B16" s="26">
        <f>LOSFA!B16+BOR!B16+Lumcon!B16+ULSystem!B16+LSUSystem!B16+SUSystem!B16+LCTCS!B16</f>
        <v>800000</v>
      </c>
      <c r="C16" s="26">
        <f>LOSFA!C16+BOR!C16+Lumcon!C16+ULSystem!C16+LSUSystem!C16+SUSystem!C16+LCTCS!C16</f>
        <v>800000</v>
      </c>
      <c r="D16" s="26">
        <f>LOSFA!D16+BOR!D16+Lumcon!D16+ULSystem!D16+LSUSystem!D16+SUSystem!D16+LCTCS!D16</f>
        <v>800000</v>
      </c>
      <c r="E16" s="29">
        <f t="shared" si="0"/>
        <v>0</v>
      </c>
      <c r="F16" s="27">
        <f t="shared" si="1"/>
        <v>0</v>
      </c>
    </row>
    <row r="17" spans="1:6" s="16" customFormat="1" ht="26.25">
      <c r="A17" s="32" t="s">
        <v>24</v>
      </c>
      <c r="B17" s="26">
        <f>LOSFA!B17+BOR!B17+Lumcon!B17+ULSystem!B17+LSUSystem!B17+SUSystem!B17+LCTCS!B17</f>
        <v>0</v>
      </c>
      <c r="C17" s="26">
        <f>LOSFA!C17+BOR!C17+Lumcon!C17+ULSystem!C17+LSUSystem!C17+SUSystem!C17+LCTCS!C17</f>
        <v>0</v>
      </c>
      <c r="D17" s="26">
        <f>LOSFA!D17+BOR!D17+Lumcon!D17+ULSystem!D17+LSUSystem!D17+SUSystem!D17+LCTCS!D17</f>
        <v>0</v>
      </c>
      <c r="E17" s="29">
        <f t="shared" si="0"/>
        <v>0</v>
      </c>
      <c r="F17" s="27">
        <f t="shared" si="1"/>
        <v>0</v>
      </c>
    </row>
    <row r="18" spans="1:6" s="16" customFormat="1" ht="26.25">
      <c r="A18" s="32" t="s">
        <v>25</v>
      </c>
      <c r="B18" s="26">
        <f>LOSFA!B18+BOR!B18+Lumcon!B18+ULSystem!B18+LSUSystem!B18+SUSystem!B18+LCTCS!B18</f>
        <v>750000</v>
      </c>
      <c r="C18" s="26">
        <f>LOSFA!C18+BOR!C18+Lumcon!C18+ULSystem!C18+LSUSystem!C18+SUSystem!C18+LCTCS!C18</f>
        <v>750000</v>
      </c>
      <c r="D18" s="26">
        <f>LOSFA!D18+BOR!D18+Lumcon!D18+ULSystem!D18+LSUSystem!D18+SUSystem!D18+LCTCS!D18</f>
        <v>750000</v>
      </c>
      <c r="E18" s="29">
        <f t="shared" si="0"/>
        <v>0</v>
      </c>
      <c r="F18" s="27">
        <f t="shared" si="1"/>
        <v>0</v>
      </c>
    </row>
    <row r="19" spans="1:6" s="16" customFormat="1" ht="26.25">
      <c r="A19" s="32" t="s">
        <v>26</v>
      </c>
      <c r="B19" s="26">
        <f>LOSFA!B19+BOR!B19+Lumcon!B19+ULSystem!B19+LSUSystem!B19+SUSystem!B19+LCTCS!B19</f>
        <v>2933635</v>
      </c>
      <c r="C19" s="26">
        <f>LOSFA!C19+BOR!C19+Lumcon!C19+ULSystem!C19+LSUSystem!C19+SUSystem!C19+LCTCS!C19</f>
        <v>3200000</v>
      </c>
      <c r="D19" s="26">
        <f>LOSFA!D19+BOR!D19+Lumcon!D19+ULSystem!D19+LSUSystem!D19+SUSystem!D19+LCTCS!D19</f>
        <v>3100000</v>
      </c>
      <c r="E19" s="29">
        <f t="shared" si="0"/>
        <v>-100000</v>
      </c>
      <c r="F19" s="27">
        <f t="shared" si="1"/>
        <v>-3.125E-2</v>
      </c>
    </row>
    <row r="20" spans="1:6" s="16" customFormat="1" ht="26.25">
      <c r="A20" s="32" t="s">
        <v>27</v>
      </c>
      <c r="B20" s="26">
        <f>LOSFA!B20+BOR!B20+Lumcon!B20+ULSystem!B20+LSUSystem!B20+SUSystem!B20+LCTCS!B20</f>
        <v>210000</v>
      </c>
      <c r="C20" s="26">
        <f>LOSFA!C20+BOR!C20+Lumcon!C20+ULSystem!C20+LSUSystem!C20+SUSystem!C20+LCTCS!C20</f>
        <v>210000</v>
      </c>
      <c r="D20" s="26">
        <f>LOSFA!D20+BOR!D20+Lumcon!D20+ULSystem!D20+LSUSystem!D20+SUSystem!D20+LCTCS!D20</f>
        <v>210000</v>
      </c>
      <c r="E20" s="29">
        <f t="shared" si="0"/>
        <v>0</v>
      </c>
      <c r="F20" s="27">
        <f t="shared" si="1"/>
        <v>0</v>
      </c>
    </row>
    <row r="21" spans="1:6" s="16" customFormat="1" ht="26.25">
      <c r="A21" s="32" t="s">
        <v>28</v>
      </c>
      <c r="B21" s="26">
        <f>LOSFA!B21+BOR!B21+Lumcon!B21+ULSystem!B21+LSUSystem!B21+SUSystem!B21+LCTCS!B21</f>
        <v>0</v>
      </c>
      <c r="C21" s="26">
        <f>LOSFA!C21+BOR!C21+Lumcon!C21+ULSystem!C21+LSUSystem!C21+SUSystem!C21+LCTCS!C21</f>
        <v>0</v>
      </c>
      <c r="D21" s="26">
        <f>LOSFA!D21+BOR!D21+Lumcon!D21+ULSystem!D21+LSUSystem!D21+SUSystem!D21+LCTCS!D21</f>
        <v>0</v>
      </c>
      <c r="E21" s="29">
        <f t="shared" si="0"/>
        <v>0</v>
      </c>
      <c r="F21" s="27">
        <f t="shared" si="1"/>
        <v>0</v>
      </c>
    </row>
    <row r="22" spans="1:6" s="16" customFormat="1" ht="26.25">
      <c r="A22" s="32" t="s">
        <v>29</v>
      </c>
      <c r="B22" s="26">
        <f>LOSFA!B22+BOR!B22+Lumcon!B22+ULSystem!B22+LSUSystem!B22+SUSystem!B22+LCTCS!B22</f>
        <v>24325538</v>
      </c>
      <c r="C22" s="26">
        <f>LOSFA!C22+BOR!C22+Lumcon!C22+ULSystem!C22+LSUSystem!C22+SUSystem!C22+LCTCS!C22</f>
        <v>29730000</v>
      </c>
      <c r="D22" s="26">
        <f>LOSFA!D22+BOR!D22+Lumcon!D22+ULSystem!D22+LSUSystem!D22+SUSystem!D22+LCTCS!D22</f>
        <v>29730000</v>
      </c>
      <c r="E22" s="29">
        <f t="shared" si="0"/>
        <v>0</v>
      </c>
      <c r="F22" s="27">
        <f t="shared" si="1"/>
        <v>0</v>
      </c>
    </row>
    <row r="23" spans="1:6" s="16" customFormat="1" ht="26.25">
      <c r="A23" s="33" t="s">
        <v>30</v>
      </c>
      <c r="B23" s="26">
        <f>LOSFA!B23+BOR!B23+Lumcon!B23+ULSystem!B23+LSUSystem!B23+SUSystem!B23+LCTCS!B23</f>
        <v>7542</v>
      </c>
      <c r="C23" s="26">
        <f>LOSFA!C23+BOR!C23+Lumcon!C23+ULSystem!C23+LSUSystem!C23+SUSystem!C23+LCTCS!C23</f>
        <v>400000</v>
      </c>
      <c r="D23" s="26">
        <f>LOSFA!D23+BOR!D23+Lumcon!D23+ULSystem!D23+LSUSystem!D23+SUSystem!D23+LCTCS!D23</f>
        <v>400000</v>
      </c>
      <c r="E23" s="29">
        <f t="shared" si="0"/>
        <v>0</v>
      </c>
      <c r="F23" s="27">
        <f t="shared" si="1"/>
        <v>0</v>
      </c>
    </row>
    <row r="24" spans="1:6" s="16" customFormat="1" ht="26.25">
      <c r="A24" s="33" t="s">
        <v>31</v>
      </c>
      <c r="B24" s="26">
        <f>LOSFA!B24+BOR!B24+Lumcon!B24+ULSystem!B24+LSUSystem!B24+SUSystem!B24+LCTCS!B24</f>
        <v>10000000</v>
      </c>
      <c r="C24" s="26">
        <f>LOSFA!C24+BOR!C24+Lumcon!C24+ULSystem!C24+LSUSystem!C24+SUSystem!C24+LCTCS!C24</f>
        <v>10000000</v>
      </c>
      <c r="D24" s="26">
        <f>LOSFA!D24+BOR!D24+Lumcon!D24+ULSystem!D24+LSUSystem!D24+SUSystem!D24+LCTCS!D24</f>
        <v>10000000</v>
      </c>
      <c r="E24" s="29">
        <f t="shared" si="0"/>
        <v>0</v>
      </c>
      <c r="F24" s="27">
        <f t="shared" si="1"/>
        <v>0</v>
      </c>
    </row>
    <row r="25" spans="1:6" s="16" customFormat="1" ht="26.25">
      <c r="A25" s="33" t="s">
        <v>32</v>
      </c>
      <c r="B25" s="26">
        <f>LOSFA!B25+BOR!B25+Lumcon!B25+ULSystem!B25+LSUSystem!B25+SUSystem!B25+LCTCS!B25</f>
        <v>60000</v>
      </c>
      <c r="C25" s="26">
        <f>LOSFA!C25+BOR!C25+Lumcon!C25+ULSystem!C25+LSUSystem!C25+SUSystem!C25+LCTCS!C25</f>
        <v>60000</v>
      </c>
      <c r="D25" s="26">
        <f>LOSFA!D25+BOR!D25+Lumcon!D25+ULSystem!D25+LSUSystem!D25+SUSystem!D25+LCTCS!D25</f>
        <v>60000</v>
      </c>
      <c r="E25" s="29">
        <f t="shared" si="0"/>
        <v>0</v>
      </c>
      <c r="F25" s="27">
        <f t="shared" si="1"/>
        <v>0</v>
      </c>
    </row>
    <row r="26" spans="1:6" s="16" customFormat="1" ht="26.25">
      <c r="A26" s="33" t="s">
        <v>33</v>
      </c>
      <c r="B26" s="26">
        <f>LOSFA!B26+BOR!B26+Lumcon!B26+ULSystem!B26+LSUSystem!B26+SUSystem!B26+LCTCS!B26</f>
        <v>1465980</v>
      </c>
      <c r="C26" s="26">
        <f>LOSFA!C26+BOR!C26+Lumcon!C26+ULSystem!C26+LSUSystem!C26+SUSystem!C26+LCTCS!C26</f>
        <v>1465980</v>
      </c>
      <c r="D26" s="26">
        <f>LOSFA!D26+BOR!D26+Lumcon!D26+ULSystem!D26+LSUSystem!D26+SUSystem!D26+LCTCS!D26</f>
        <v>353457</v>
      </c>
      <c r="E26" s="29">
        <f t="shared" si="0"/>
        <v>-1112523</v>
      </c>
      <c r="F26" s="27">
        <f t="shared" si="1"/>
        <v>-0.75889370932754885</v>
      </c>
    </row>
    <row r="27" spans="1:6" s="16" customFormat="1" ht="26.25">
      <c r="A27" s="33" t="s">
        <v>34</v>
      </c>
      <c r="B27" s="26">
        <f>LOSFA!B27+BOR!B27+Lumcon!B27+ULSystem!B27+LSUSystem!B27+SUSystem!B27+LCTCS!B27</f>
        <v>82147225</v>
      </c>
      <c r="C27" s="26">
        <f>LOSFA!C27+BOR!C27+Lumcon!C27+ULSystem!C27+LSUSystem!C27+SUSystem!C27+LCTCS!C27</f>
        <v>82147225</v>
      </c>
      <c r="D27" s="26">
        <f>LOSFA!D27+BOR!D27+Lumcon!D27+ULSystem!D27+LSUSystem!D27+SUSystem!D27+LCTCS!D27</f>
        <v>70052970</v>
      </c>
      <c r="E27" s="29">
        <f t="shared" si="0"/>
        <v>-12094255</v>
      </c>
      <c r="F27" s="27">
        <f t="shared" si="1"/>
        <v>-0.1472265800822852</v>
      </c>
    </row>
    <row r="28" spans="1:6" s="16" customFormat="1" ht="26.25">
      <c r="A28" s="33" t="s">
        <v>89</v>
      </c>
      <c r="B28" s="26">
        <f>LOSFA!B28+BOR!B28+Lumcon!B28+ULSystem!B28+LSUSystem!B28+SUSystem!B28+LCTCS!B28</f>
        <v>93100</v>
      </c>
      <c r="C28" s="26">
        <f>LOSFA!C28+BOR!C28+Lumcon!C28+ULSystem!C28+LSUSystem!C28+SUSystem!C28+LCTCS!C28</f>
        <v>200000</v>
      </c>
      <c r="D28" s="26">
        <f>LOSFA!D28+BOR!D28+Lumcon!D28+ULSystem!D28+LSUSystem!D28+SUSystem!D28+LCTCS!D28</f>
        <v>200000</v>
      </c>
      <c r="E28" s="29">
        <f t="shared" si="0"/>
        <v>0</v>
      </c>
      <c r="F28" s="27">
        <f t="shared" si="1"/>
        <v>0</v>
      </c>
    </row>
    <row r="29" spans="1:6" s="16" customFormat="1" ht="26.25">
      <c r="A29" s="33" t="s">
        <v>35</v>
      </c>
      <c r="B29" s="26">
        <f>LOSFA!B29+BOR!B29+Lumcon!B29+ULSystem!B29+LSUSystem!B29+SUSystem!B29+LCTCS!B29</f>
        <v>97588541</v>
      </c>
      <c r="C29" s="26">
        <f>LOSFA!C29+BOR!C29+Lumcon!C29+ULSystem!C29+LSUSystem!C29+SUSystem!C29+LCTCS!C29</f>
        <v>97588541</v>
      </c>
      <c r="D29" s="26">
        <f>LOSFA!D29+BOR!D29+Lumcon!D29+ULSystem!D29+LSUSystem!D29+SUSystem!D29+LCTCS!D29</f>
        <v>5000000</v>
      </c>
      <c r="E29" s="29">
        <f t="shared" si="0"/>
        <v>-92588541</v>
      </c>
      <c r="F29" s="27">
        <f t="shared" si="1"/>
        <v>-0.94876447635383754</v>
      </c>
    </row>
    <row r="30" spans="1:6" s="16" customFormat="1" ht="26.25">
      <c r="A30" s="34" t="s">
        <v>36</v>
      </c>
      <c r="B30" s="31"/>
      <c r="C30" s="31"/>
      <c r="D30" s="31"/>
      <c r="E30" s="31"/>
      <c r="F30" s="23"/>
    </row>
    <row r="31" spans="1:6" s="16" customFormat="1" ht="26.25">
      <c r="A31" s="30" t="s">
        <v>37</v>
      </c>
      <c r="B31" s="26">
        <f>LOSFA!B31+BOR!B31+Lumcon!B31+ULSystem!B31+LSUSystem!B31+SUSystem!B31+LCTCS!B31</f>
        <v>0</v>
      </c>
      <c r="C31" s="26">
        <f>LOSFA!C31+BOR!C31+Lumcon!C31+ULSystem!C31+LSUSystem!C31+SUSystem!C31+LCTCS!C31</f>
        <v>0</v>
      </c>
      <c r="D31" s="26">
        <f>LOSFA!D31+BOR!D31+Lumcon!D31+ULSystem!D31+LSUSystem!D31+SUSystem!D31+LCTCS!D31</f>
        <v>0</v>
      </c>
      <c r="E31" s="26">
        <f>D31-C31</f>
        <v>0</v>
      </c>
      <c r="F31" s="27">
        <f>IF(ISBLANK(E31),"  ",IF(C31&gt;0,E31/C31,IF(E31&gt;0,1,0)))</f>
        <v>0</v>
      </c>
    </row>
    <row r="32" spans="1:6" s="16" customFormat="1" ht="26.25">
      <c r="A32" s="35" t="s">
        <v>38</v>
      </c>
      <c r="B32" s="31"/>
      <c r="C32" s="31"/>
      <c r="D32" s="31"/>
      <c r="E32" s="31"/>
      <c r="F32" s="23"/>
    </row>
    <row r="33" spans="1:12" s="16" customFormat="1" ht="26.25">
      <c r="A33" s="30" t="s">
        <v>37</v>
      </c>
      <c r="B33" s="26">
        <f>LOSFA!B33+BOR!B33+Lumcon!B33+ULSystem!B33+LSUSystem!B33+SUSystem!B33+LCTCS!B33</f>
        <v>0</v>
      </c>
      <c r="C33" s="26">
        <f>LOSFA!C33+BOR!C33+Lumcon!C33+ULSystem!C33+LSUSystem!C33+SUSystem!C33+LCTCS!C33</f>
        <v>0</v>
      </c>
      <c r="D33" s="26">
        <f>LOSFA!D33+BOR!D33+Lumcon!D33+ULSystem!D33+LSUSystem!D33+SUSystem!D33+LCTCS!D33</f>
        <v>0</v>
      </c>
      <c r="E33" s="26">
        <f>D33-C33</f>
        <v>0</v>
      </c>
      <c r="F33" s="27">
        <f>IF(ISBLANK(E33),"  ",IF(C33&gt;0,E33/C33,IF(E33&gt;0,1,0)))</f>
        <v>0</v>
      </c>
    </row>
    <row r="34" spans="1:12" s="16" customFormat="1" ht="26.25">
      <c r="A34" s="32" t="s">
        <v>39</v>
      </c>
      <c r="B34" s="31"/>
      <c r="C34" s="31"/>
      <c r="D34" s="31"/>
      <c r="E34" s="29"/>
      <c r="F34" s="27" t="str">
        <f>IF(ISBLANK(E34),"  ",IF(C34&gt;0,E34/C34,IF(E34&gt;0,1,0)))</f>
        <v xml:space="preserve">  </v>
      </c>
    </row>
    <row r="35" spans="1:12" s="39" customFormat="1" ht="26.25">
      <c r="A35" s="36" t="s">
        <v>40</v>
      </c>
      <c r="B35" s="37">
        <f>B34+B33+B31+B10+B9+B8</f>
        <v>1227692582.46</v>
      </c>
      <c r="C35" s="37">
        <f>C34+C33+C31+C10+C9+C8</f>
        <v>1237070396.99</v>
      </c>
      <c r="D35" s="37">
        <f>D34+D33+D31+D10+D9+D8</f>
        <v>1175660258</v>
      </c>
      <c r="E35" s="37">
        <f>D35-C35</f>
        <v>-61410138.99000001</v>
      </c>
      <c r="F35" s="38">
        <f>IF(ISBLANK(E35),"  ",IF(C35&gt;0,E35/C35,IF(E35&gt;0,1,0)))</f>
        <v>-4.9641588012631445E-2</v>
      </c>
    </row>
    <row r="36" spans="1:12" s="16" customFormat="1" ht="26.25">
      <c r="A36" s="34" t="s">
        <v>41</v>
      </c>
      <c r="B36" s="31"/>
      <c r="C36" s="31"/>
      <c r="D36" s="31"/>
      <c r="E36" s="31"/>
      <c r="F36" s="23"/>
    </row>
    <row r="37" spans="1:12" s="16" customFormat="1" ht="26.25">
      <c r="A37" s="40" t="s">
        <v>42</v>
      </c>
      <c r="B37" s="26">
        <f>LOSFA!B37+BOR!B37+Lumcon!B37+ULSystem!B37+LSUSystem!B37+SUSystem!B37+LCTCS!B37</f>
        <v>0</v>
      </c>
      <c r="C37" s="26">
        <f>LOSFA!C37+BOR!C37+Lumcon!C37+ULSystem!C37+LSUSystem!C37+SUSystem!C37+LCTCS!C37</f>
        <v>0</v>
      </c>
      <c r="D37" s="26">
        <f>LOSFA!D37+BOR!D37+Lumcon!D37+ULSystem!D37+LSUSystem!D37+SUSystem!D37+LCTCS!D37</f>
        <v>0</v>
      </c>
      <c r="E37" s="26">
        <f t="shared" ref="E37:E42" si="3">D37-C37</f>
        <v>0</v>
      </c>
      <c r="F37" s="27">
        <f t="shared" ref="F37:F42" si="4">IF(ISBLANK(E37),"  ",IF(C37&gt;0,E37/C37,IF(E37&gt;0,1,0)))</f>
        <v>0</v>
      </c>
    </row>
    <row r="38" spans="1:12" s="16" customFormat="1" ht="26.25">
      <c r="A38" s="41" t="s">
        <v>43</v>
      </c>
      <c r="B38" s="26">
        <f>LOSFA!B38+BOR!B38+Lumcon!B38+ULSystem!B38+LSUSystem!B38+SUSystem!B38+LCTCS!B38</f>
        <v>0</v>
      </c>
      <c r="C38" s="26">
        <f>LOSFA!C38+BOR!C38+Lumcon!C38+ULSystem!C38+LSUSystem!C38+SUSystem!C38+LCTCS!C38</f>
        <v>0</v>
      </c>
      <c r="D38" s="26">
        <f>LOSFA!D38+BOR!D38+Lumcon!D38+ULSystem!D38+LSUSystem!D38+SUSystem!D38+LCTCS!D38</f>
        <v>0</v>
      </c>
      <c r="E38" s="29">
        <f t="shared" si="3"/>
        <v>0</v>
      </c>
      <c r="F38" s="27">
        <f t="shared" si="4"/>
        <v>0</v>
      </c>
    </row>
    <row r="39" spans="1:12" s="16" customFormat="1" ht="26.25">
      <c r="A39" s="41" t="s">
        <v>44</v>
      </c>
      <c r="B39" s="26">
        <f>LOSFA!B39+BOR!B39+Lumcon!B39+ULSystem!B39+LSUSystem!B39+SUSystem!B39+LCTCS!B39</f>
        <v>2206235</v>
      </c>
      <c r="C39" s="26">
        <f>LOSFA!C39+BOR!C39+Lumcon!C39+ULSystem!C39+LSUSystem!C39+SUSystem!C39+LCTCS!C39</f>
        <v>0</v>
      </c>
      <c r="D39" s="26">
        <f>LOSFA!D39+BOR!D39+Lumcon!D39+ULSystem!D39+LSUSystem!D39+SUSystem!D39+LCTCS!D39</f>
        <v>0</v>
      </c>
      <c r="E39" s="29">
        <f t="shared" si="3"/>
        <v>0</v>
      </c>
      <c r="F39" s="27">
        <f t="shared" si="4"/>
        <v>0</v>
      </c>
    </row>
    <row r="40" spans="1:12" s="16" customFormat="1" ht="26.25">
      <c r="A40" s="41" t="s">
        <v>45</v>
      </c>
      <c r="B40" s="26">
        <f>LOSFA!B40+BOR!B40+Lumcon!B40+ULSystem!B40+LSUSystem!B40+SUSystem!B40+LCTCS!B40</f>
        <v>0</v>
      </c>
      <c r="C40" s="26">
        <f>LOSFA!C40+BOR!C40+Lumcon!C40+ULSystem!C40+LSUSystem!C40+SUSystem!C40+LCTCS!C40</f>
        <v>0</v>
      </c>
      <c r="D40" s="26">
        <f>LOSFA!D40+BOR!D40+Lumcon!D40+ULSystem!D40+LSUSystem!D40+SUSystem!D40+LCTCS!D40</f>
        <v>0</v>
      </c>
      <c r="E40" s="29">
        <f t="shared" si="3"/>
        <v>0</v>
      </c>
      <c r="F40" s="27">
        <f t="shared" si="4"/>
        <v>0</v>
      </c>
    </row>
    <row r="41" spans="1:12" s="16" customFormat="1" ht="26.25">
      <c r="A41" s="42" t="s">
        <v>46</v>
      </c>
      <c r="B41" s="26">
        <f>LOSFA!B41+BOR!B41+Lumcon!B41+ULSystem!B41+LSUSystem!B41+SUSystem!B41+LCTCS!B41</f>
        <v>0</v>
      </c>
      <c r="C41" s="26">
        <f>LOSFA!C41+BOR!C41+Lumcon!C41+ULSystem!C41+LSUSystem!C41+SUSystem!C41+LCTCS!C41</f>
        <v>0</v>
      </c>
      <c r="D41" s="26">
        <f>LOSFA!D41+BOR!D41+Lumcon!D41+ULSystem!D41+LSUSystem!D41+SUSystem!D41+LCTCS!D41</f>
        <v>0</v>
      </c>
      <c r="E41" s="29">
        <f t="shared" si="3"/>
        <v>0</v>
      </c>
      <c r="F41" s="27">
        <f t="shared" si="4"/>
        <v>0</v>
      </c>
    </row>
    <row r="42" spans="1:12" s="39" customFormat="1" ht="26.25">
      <c r="A42" s="34" t="s">
        <v>47</v>
      </c>
      <c r="B42" s="43">
        <f>SUM(B37:B41)</f>
        <v>2206235</v>
      </c>
      <c r="C42" s="43">
        <f>SUM(C37:C41)</f>
        <v>0</v>
      </c>
      <c r="D42" s="43">
        <f>SUM(D37:D41)</f>
        <v>0</v>
      </c>
      <c r="E42" s="43">
        <f t="shared" si="3"/>
        <v>0</v>
      </c>
      <c r="F42" s="38">
        <f t="shared" si="4"/>
        <v>0</v>
      </c>
      <c r="L42" s="39" t="s">
        <v>48</v>
      </c>
    </row>
    <row r="43" spans="1:12" s="16" customFormat="1" ht="26.25">
      <c r="A43" s="32" t="s">
        <v>48</v>
      </c>
      <c r="B43" s="31"/>
      <c r="C43" s="31"/>
      <c r="D43" s="31"/>
      <c r="E43" s="31"/>
      <c r="F43" s="23"/>
      <c r="J43" s="16" t="s">
        <v>48</v>
      </c>
    </row>
    <row r="44" spans="1:12" s="39" customFormat="1" ht="26.25">
      <c r="A44" s="44" t="s">
        <v>49</v>
      </c>
      <c r="B44" s="45">
        <f>LOSFA!B44+BOR!B44+Lumcon!B44+ULSystem!B44+LSUSystem!B44+SUSystem!B44+LCTCS!B44</f>
        <v>409714712.02999997</v>
      </c>
      <c r="C44" s="45">
        <f>LOSFA!C44+BOR!C44+Lumcon!C44+ULSystem!C44+LSUSystem!C44+SUSystem!C44+LCTCS!C44</f>
        <v>434029956</v>
      </c>
      <c r="D44" s="45">
        <f>LOSFA!D44+BOR!D44+Lumcon!D44+ULSystem!D44+LSUSystem!D44+SUSystem!D44+LCTCS!D44</f>
        <v>392232944</v>
      </c>
      <c r="E44" s="45">
        <f>D44-C44</f>
        <v>-41797012</v>
      </c>
      <c r="F44" s="38">
        <f>IF(ISBLANK(E44),"  ",IF(C44&gt;0,E44/C44,IF(E44&gt;0,1,0)))</f>
        <v>-9.629983235535014E-2</v>
      </c>
    </row>
    <row r="45" spans="1:12" s="16" customFormat="1" ht="26.25">
      <c r="A45" s="32" t="s">
        <v>48</v>
      </c>
      <c r="B45" s="31"/>
      <c r="C45" s="31"/>
      <c r="D45" s="31"/>
      <c r="E45" s="31"/>
      <c r="F45" s="23"/>
    </row>
    <row r="46" spans="1:12" s="39" customFormat="1" ht="26.25">
      <c r="A46" s="44" t="s">
        <v>50</v>
      </c>
      <c r="B46" s="45">
        <f>LOSFA!B46+BOR!B46+Lumcon!B46+ULSystem!B46+LSUSystem!B46+SUSystem!B46+LCTCS!B46</f>
        <v>94220808</v>
      </c>
      <c r="C46" s="45">
        <f>LOSFA!C46+BOR!C46+Lumcon!C46+ULSystem!C46+LSUSystem!C46+SUSystem!C46+LCTCS!C46</f>
        <v>84579726</v>
      </c>
      <c r="D46" s="45">
        <f>LOSFA!D46+BOR!D46+Lumcon!D46+ULSystem!D46+LSUSystem!D46+SUSystem!D46+LCTCS!D46</f>
        <v>0</v>
      </c>
      <c r="E46" s="45">
        <f>D46-C46</f>
        <v>-84579726</v>
      </c>
      <c r="F46" s="38">
        <f>IF(ISBLANK(E46),"  ",IF(C46&gt;0,E46/C46,IF(E46&gt;0,1,0)))</f>
        <v>-1</v>
      </c>
    </row>
    <row r="47" spans="1:12" s="16" customFormat="1" ht="26.25">
      <c r="A47" s="32" t="s">
        <v>48</v>
      </c>
      <c r="B47" s="31"/>
      <c r="C47" s="31"/>
      <c r="D47" s="31"/>
      <c r="E47" s="31"/>
      <c r="F47" s="23"/>
    </row>
    <row r="48" spans="1:12" s="39" customFormat="1" ht="26.25">
      <c r="A48" s="34" t="s">
        <v>51</v>
      </c>
      <c r="B48" s="45">
        <f>LOSFA!B48+BOR!B48+Lumcon!B48+ULSystem!B48+LSUSystem!B48+SUSystem!B48+LCTCS!B48</f>
        <v>1026819009.5199999</v>
      </c>
      <c r="C48" s="45">
        <f>LOSFA!C48+BOR!C48+Lumcon!C48+ULSystem!C48+LSUSystem!C48+SUSystem!C48+LCTCS!C48</f>
        <v>1065397166.09</v>
      </c>
      <c r="D48" s="45">
        <f>LOSFA!D48+BOR!D48+Lumcon!D48+ULSystem!D48+LSUSystem!D48+SUSystem!D48+LCTCS!D48</f>
        <v>1180419346.03</v>
      </c>
      <c r="E48" s="43">
        <f>D48-C48</f>
        <v>115022179.93999994</v>
      </c>
      <c r="F48" s="38">
        <f>IF(ISBLANK(E48),"  ",IF(C48&gt;0,E48/C48,IF(E48&gt;0,1,0)))</f>
        <v>0.10796178514546882</v>
      </c>
    </row>
    <row r="49" spans="1:6" s="16" customFormat="1" ht="26.25">
      <c r="A49" s="32" t="s">
        <v>48</v>
      </c>
      <c r="B49" s="37"/>
      <c r="C49" s="37"/>
      <c r="D49" s="37"/>
      <c r="E49" s="31"/>
      <c r="F49" s="23"/>
    </row>
    <row r="50" spans="1:6" s="39" customFormat="1" ht="26.25">
      <c r="A50" s="46" t="s">
        <v>52</v>
      </c>
      <c r="B50" s="45">
        <f>LOSFA!B50+BOR!B50+Lumcon!B50+ULSystem!B50+LSUSystem!B50+SUSystem!B50+LCTCS!B50</f>
        <v>129417622.19</v>
      </c>
      <c r="C50" s="45">
        <f>LOSFA!C50+BOR!C50+Lumcon!C50+ULSystem!C50+LSUSystem!C50+SUSystem!C50+LCTCS!C50</f>
        <v>159283006</v>
      </c>
      <c r="D50" s="45">
        <f>LOSFA!D50+BOR!D50+Lumcon!D50+ULSystem!D50+LSUSystem!D50+SUSystem!D50+LCTCS!D50</f>
        <v>152909153</v>
      </c>
      <c r="E50" s="47">
        <f>D50-C50</f>
        <v>-6373853</v>
      </c>
      <c r="F50" s="38">
        <f>IF(ISBLANK(E50),"  ",IF(C50&gt;0,E50/C50,IF(E50&gt;0,1,0)))</f>
        <v>-4.0015901005785892E-2</v>
      </c>
    </row>
    <row r="51" spans="1:6" s="16" customFormat="1" ht="26.25">
      <c r="A51" s="34"/>
      <c r="B51" s="22"/>
      <c r="C51" s="22"/>
      <c r="D51" s="22"/>
      <c r="E51" s="22"/>
      <c r="F51" s="48"/>
    </row>
    <row r="52" spans="1:6" s="39" customFormat="1" ht="26.25">
      <c r="A52" s="34" t="s">
        <v>53</v>
      </c>
      <c r="B52" s="45">
        <f>LOSFA!B52+BOR!B52+Lumcon!B52+ULSystem!B52+LSUSystem!B52+SUSystem!B52+LCTCS!B52</f>
        <v>0</v>
      </c>
      <c r="C52" s="45">
        <f>LOSFA!C52+BOR!C52+Lumcon!C52+ULSystem!C52+LSUSystem!C52+SUSystem!C52+LCTCS!C52</f>
        <v>0</v>
      </c>
      <c r="D52" s="45">
        <f>LOSFA!D52+BOR!D52+Lumcon!D52+ULSystem!D52+LSUSystem!D52+SUSystem!D52+LCTCS!D52</f>
        <v>0</v>
      </c>
      <c r="E52" s="47">
        <f>D52-C52</f>
        <v>0</v>
      </c>
      <c r="F52" s="38">
        <f>IF(ISBLANK(E52),"  ",IF(C52&gt;0,E52/C52,IF(E52&gt;0,1,0)))</f>
        <v>0</v>
      </c>
    </row>
    <row r="53" spans="1:6" s="16" customFormat="1" ht="26.25">
      <c r="A53" s="32"/>
      <c r="B53" s="31"/>
      <c r="C53" s="31"/>
      <c r="D53" s="31"/>
      <c r="E53" s="31"/>
      <c r="F53" s="23"/>
    </row>
    <row r="54" spans="1:6" s="39" customFormat="1" ht="26.25">
      <c r="A54" s="49" t="s">
        <v>54</v>
      </c>
      <c r="B54" s="45">
        <f>B50+B48+B46+B44+B35-B42</f>
        <v>2885658499.1999998</v>
      </c>
      <c r="C54" s="45">
        <f>C50+C48+C46+C44+C35-C42</f>
        <v>2980360251.0799999</v>
      </c>
      <c r="D54" s="45">
        <f>D50+D48+D46+D44+D35-D42</f>
        <v>2901221701.0299997</v>
      </c>
      <c r="E54" s="43">
        <f>D54-C54</f>
        <v>-79138550.050000191</v>
      </c>
      <c r="F54" s="38">
        <f>IF(ISBLANK(E54),"  ",IF(C54&gt;0,E54/C54,IF(E54&gt;0,1,0)))</f>
        <v>-2.6553350394913692E-2</v>
      </c>
    </row>
    <row r="55" spans="1:6" s="16" customFormat="1" ht="26.25">
      <c r="A55" s="50"/>
      <c r="B55" s="31"/>
      <c r="C55" s="31"/>
      <c r="D55" s="31"/>
      <c r="E55" s="31"/>
      <c r="F55" s="23" t="s">
        <v>48</v>
      </c>
    </row>
    <row r="56" spans="1:6" s="16" customFormat="1" ht="26.25">
      <c r="A56" s="51"/>
      <c r="B56" s="22"/>
      <c r="C56" s="22"/>
      <c r="D56" s="22"/>
      <c r="E56" s="22"/>
      <c r="F56" s="24" t="s">
        <v>48</v>
      </c>
    </row>
    <row r="57" spans="1:6" s="16" customFormat="1" ht="26.25">
      <c r="A57" s="49" t="s">
        <v>55</v>
      </c>
      <c r="B57" s="22"/>
      <c r="C57" s="22"/>
      <c r="D57" s="22"/>
      <c r="E57" s="22"/>
      <c r="F57" s="24"/>
    </row>
    <row r="58" spans="1:6" s="16" customFormat="1" ht="26.25">
      <c r="A58" s="30" t="s">
        <v>56</v>
      </c>
      <c r="B58" s="26">
        <f>LOSFA!B58+BOR!B58+Lumcon!B58+ULSystem!B58+LSUSystem!B58+SUSystem!B58+LCTCS!B58</f>
        <v>861003039.99000001</v>
      </c>
      <c r="C58" s="26">
        <f>LOSFA!C58+BOR!C58+Lumcon!C58+ULSystem!C58+LSUSystem!C58+SUSystem!C58+LCTCS!C58</f>
        <v>885611502.01999998</v>
      </c>
      <c r="D58" s="26">
        <f>LOSFA!D58+BOR!D58+Lumcon!D58+ULSystem!D58+LSUSystem!D58+SUSystem!D58+LCTCS!D58</f>
        <v>865916139.04299998</v>
      </c>
      <c r="E58" s="22">
        <f t="shared" ref="E58:E71" si="5">D58-C58</f>
        <v>-19695362.976999998</v>
      </c>
      <c r="F58" s="27">
        <f t="shared" ref="F58:F71" si="6">IF(ISBLANK(E58),"  ",IF(C58&gt;0,E58/C58,IF(E58&gt;0,1,0)))</f>
        <v>-2.2239280917283312E-2</v>
      </c>
    </row>
    <row r="59" spans="1:6" s="16" customFormat="1" ht="26.25">
      <c r="A59" s="32" t="s">
        <v>57</v>
      </c>
      <c r="B59" s="26">
        <f>LOSFA!B59+BOR!B59+Lumcon!B59+ULSystem!B59+LSUSystem!B59+SUSystem!B59+LCTCS!B59</f>
        <v>181581653.93000001</v>
      </c>
      <c r="C59" s="26">
        <f>LOSFA!C59+BOR!C59+Lumcon!C59+ULSystem!C59+LSUSystem!C59+SUSystem!C59+LCTCS!C59</f>
        <v>187240054.5</v>
      </c>
      <c r="D59" s="26">
        <f>LOSFA!D59+BOR!D59+Lumcon!D59+ULSystem!D59+LSUSystem!D59+SUSystem!D59+LCTCS!D59</f>
        <v>181652064.56</v>
      </c>
      <c r="E59" s="31">
        <f t="shared" si="5"/>
        <v>-5587989.9399999976</v>
      </c>
      <c r="F59" s="27">
        <f t="shared" si="6"/>
        <v>-2.9843988002043641E-2</v>
      </c>
    </row>
    <row r="60" spans="1:6" s="16" customFormat="1" ht="26.25">
      <c r="A60" s="32" t="s">
        <v>58</v>
      </c>
      <c r="B60" s="26">
        <f>LOSFA!B60+BOR!B60+Lumcon!B60+ULSystem!B60+LSUSystem!B60+SUSystem!B60+LCTCS!B60</f>
        <v>57991156.950000003</v>
      </c>
      <c r="C60" s="26">
        <f>LOSFA!C60+BOR!C60+Lumcon!C60+ULSystem!C60+LSUSystem!C60+SUSystem!C60+LCTCS!C60</f>
        <v>60636473</v>
      </c>
      <c r="D60" s="26">
        <f>LOSFA!D60+BOR!D60+Lumcon!D60+ULSystem!D60+LSUSystem!D60+SUSystem!D60+LCTCS!D60</f>
        <v>58439822.299999997</v>
      </c>
      <c r="E60" s="31">
        <f t="shared" si="5"/>
        <v>-2196650.700000003</v>
      </c>
      <c r="F60" s="27">
        <f t="shared" si="6"/>
        <v>-3.6226557900226206E-2</v>
      </c>
    </row>
    <row r="61" spans="1:6" s="16" customFormat="1" ht="26.25">
      <c r="A61" s="32" t="s">
        <v>59</v>
      </c>
      <c r="B61" s="26">
        <f>LOSFA!B61+BOR!B61+Lumcon!B61+ULSystem!B61+LSUSystem!B61+SUSystem!B61+LCTCS!B61</f>
        <v>200038346.39000002</v>
      </c>
      <c r="C61" s="26">
        <f>LOSFA!C61+BOR!C61+Lumcon!C61+ULSystem!C61+LSUSystem!C61+SUSystem!C61+LCTCS!C61</f>
        <v>197662602.97</v>
      </c>
      <c r="D61" s="26">
        <f>LOSFA!D61+BOR!D61+Lumcon!D61+ULSystem!D61+LSUSystem!D61+SUSystem!D61+LCTCS!D61</f>
        <v>197135753.71799999</v>
      </c>
      <c r="E61" s="31">
        <f t="shared" si="5"/>
        <v>-526849.25200000405</v>
      </c>
      <c r="F61" s="27">
        <f t="shared" si="6"/>
        <v>-2.6653967117895639E-3</v>
      </c>
    </row>
    <row r="62" spans="1:6" s="16" customFormat="1" ht="26.25">
      <c r="A62" s="32" t="s">
        <v>60</v>
      </c>
      <c r="B62" s="26">
        <f>LOSFA!B62+BOR!B62+Lumcon!B62+ULSystem!B62+LSUSystem!B62+SUSystem!B62+LCTCS!B62</f>
        <v>98354054.960000008</v>
      </c>
      <c r="C62" s="26">
        <f>LOSFA!C62+BOR!C62+Lumcon!C62+ULSystem!C62+LSUSystem!C62+SUSystem!C62+LCTCS!C62</f>
        <v>100884804</v>
      </c>
      <c r="D62" s="26">
        <f>LOSFA!D62+BOR!D62+Lumcon!D62+ULSystem!D62+LSUSystem!D62+SUSystem!D62+LCTCS!D62</f>
        <v>100331324.793</v>
      </c>
      <c r="E62" s="31">
        <f t="shared" si="5"/>
        <v>-553479.20700000226</v>
      </c>
      <c r="F62" s="27">
        <f t="shared" si="6"/>
        <v>-5.4862495148427139E-3</v>
      </c>
    </row>
    <row r="63" spans="1:6" s="16" customFormat="1" ht="26.25">
      <c r="A63" s="32" t="s">
        <v>61</v>
      </c>
      <c r="B63" s="26">
        <f>LOSFA!B63+BOR!B63+Lumcon!B63+ULSystem!B63+LSUSystem!B63+SUSystem!B63+LCTCS!B63</f>
        <v>328044165</v>
      </c>
      <c r="C63" s="26">
        <f>LOSFA!C63+BOR!C63+Lumcon!C63+ULSystem!C63+LSUSystem!C63+SUSystem!C63+LCTCS!C63</f>
        <v>355795110.75</v>
      </c>
      <c r="D63" s="26">
        <f>LOSFA!D63+BOR!D63+Lumcon!D63+ULSystem!D63+LSUSystem!D63+SUSystem!D63+LCTCS!D63</f>
        <v>333030963.523</v>
      </c>
      <c r="E63" s="31">
        <f t="shared" si="5"/>
        <v>-22764147.226999998</v>
      </c>
      <c r="F63" s="27">
        <f t="shared" si="6"/>
        <v>-6.3981056903829298E-2</v>
      </c>
    </row>
    <row r="64" spans="1:6" s="16" customFormat="1" ht="26.25">
      <c r="A64" s="32" t="s">
        <v>62</v>
      </c>
      <c r="B64" s="26">
        <f>LOSFA!B64+BOR!B64+Lumcon!B64+ULSystem!B64+LSUSystem!B64+SUSystem!B64+LCTCS!B64</f>
        <v>352931137.35000002</v>
      </c>
      <c r="C64" s="26">
        <f>LOSFA!C64+BOR!C64+Lumcon!C64+ULSystem!C64+LSUSystem!C64+SUSystem!C64+LCTCS!C64</f>
        <v>355458174</v>
      </c>
      <c r="D64" s="26">
        <f>LOSFA!D64+BOR!D64+Lumcon!D64+ULSystem!D64+LSUSystem!D64+SUSystem!D64+LCTCS!D64</f>
        <v>358936059</v>
      </c>
      <c r="E64" s="31">
        <f t="shared" si="5"/>
        <v>3477885</v>
      </c>
      <c r="F64" s="27">
        <f t="shared" si="6"/>
        <v>9.7842313228109924E-3</v>
      </c>
    </row>
    <row r="65" spans="1:6" s="16" customFormat="1" ht="26.25">
      <c r="A65" s="32" t="s">
        <v>63</v>
      </c>
      <c r="B65" s="26">
        <f>LOSFA!B65+BOR!B65+Lumcon!B65+ULSystem!B65+LSUSystem!B65+SUSystem!B65+LCTCS!B65</f>
        <v>236038265.13</v>
      </c>
      <c r="C65" s="26">
        <f>LOSFA!C65+BOR!C65+Lumcon!C65+ULSystem!C65+LSUSystem!C65+SUSystem!C65+LCTCS!C65-7</f>
        <v>242297779.5</v>
      </c>
      <c r="D65" s="26">
        <f>LOSFA!D65+BOR!D65+Lumcon!D65+ULSystem!D65+LSUSystem!D65+SUSystem!D65+LCTCS!D65</f>
        <v>232091608.34799999</v>
      </c>
      <c r="E65" s="31">
        <f t="shared" si="5"/>
        <v>-10206171.15200001</v>
      </c>
      <c r="F65" s="27">
        <f t="shared" si="6"/>
        <v>-4.2122429570181058E-2</v>
      </c>
    </row>
    <row r="66" spans="1:6" s="39" customFormat="1" ht="26.25">
      <c r="A66" s="52" t="s">
        <v>64</v>
      </c>
      <c r="B66" s="236">
        <f>SUM(B58:B65)</f>
        <v>2315981819.7000003</v>
      </c>
      <c r="C66" s="236">
        <f>SUM(C58:C65)</f>
        <v>2385586500.7399998</v>
      </c>
      <c r="D66" s="236">
        <f>SUM(D58:D65)</f>
        <v>2327533735.2849998</v>
      </c>
      <c r="E66" s="37">
        <f t="shared" si="5"/>
        <v>-58052765.454999924</v>
      </c>
      <c r="F66" s="38">
        <f t="shared" si="6"/>
        <v>-2.4334797936269414E-2</v>
      </c>
    </row>
    <row r="67" spans="1:6" s="16" customFormat="1" ht="26.25">
      <c r="A67" s="32" t="s">
        <v>65</v>
      </c>
      <c r="B67" s="26">
        <f>LOSFA!B67+BOR!B67+Lumcon!B67+ULSystem!B67+LSUSystem!B67+SUSystem!B67+LCTCS!B67</f>
        <v>493307328.17000002</v>
      </c>
      <c r="C67" s="26">
        <f>LOSFA!C67+BOR!C67+Lumcon!C67+ULSystem!C67+LSUSystem!C67+SUSystem!C67+LCTCS!C67</f>
        <v>499110468</v>
      </c>
      <c r="D67" s="26">
        <f>LOSFA!D67+BOR!D67+Lumcon!D67+ULSystem!D67+LSUSystem!D67+SUSystem!D67+LCTCS!D67</f>
        <v>490024835</v>
      </c>
      <c r="E67" s="31">
        <f t="shared" si="5"/>
        <v>-9085633</v>
      </c>
      <c r="F67" s="27">
        <f t="shared" si="6"/>
        <v>-1.8203651460982781E-2</v>
      </c>
    </row>
    <row r="68" spans="1:6" s="16" customFormat="1" ht="26.25">
      <c r="A68" s="32" t="s">
        <v>66</v>
      </c>
      <c r="B68" s="26">
        <f>LOSFA!B68+BOR!B68+Lumcon!B68+ULSystem!B68+LSUSystem!B68+SUSystem!B68+LCTCS!B68</f>
        <v>4480952.5</v>
      </c>
      <c r="C68" s="26">
        <f>LOSFA!C68+BOR!C68+Lumcon!C68+ULSystem!C68+LSUSystem!C68+SUSystem!C68+LCTCS!C68</f>
        <v>9097467</v>
      </c>
      <c r="D68" s="26">
        <f>LOSFA!D68+BOR!D68+Lumcon!D68+ULSystem!D68+LSUSystem!D68+SUSystem!D68+LCTCS!D68</f>
        <v>7608467.5</v>
      </c>
      <c r="E68" s="31">
        <f t="shared" si="5"/>
        <v>-1488999.5</v>
      </c>
      <c r="F68" s="27">
        <f t="shared" si="6"/>
        <v>-0.16367187701807548</v>
      </c>
    </row>
    <row r="69" spans="1:6" s="16" customFormat="1" ht="26.25">
      <c r="A69" s="32" t="s">
        <v>67</v>
      </c>
      <c r="B69" s="26">
        <f>LOSFA!B69+BOR!B69+Lumcon!B69+ULSystem!B69+LSUSystem!B69+SUSystem!B69+LCTCS!B69</f>
        <v>30743449.259999998</v>
      </c>
      <c r="C69" s="26">
        <f>LOSFA!C69+BOR!C69+Lumcon!C69+ULSystem!C69+LSUSystem!C69+SUSystem!C69+LCTCS!C69</f>
        <v>29850347.859999999</v>
      </c>
      <c r="D69" s="26">
        <f>LOSFA!D69+BOR!D69+Lumcon!D69+ULSystem!D69+LSUSystem!D69+SUSystem!D69+LCTCS!D69</f>
        <v>24928807</v>
      </c>
      <c r="E69" s="31">
        <f t="shared" si="5"/>
        <v>-4921540.8599999994</v>
      </c>
      <c r="F69" s="27">
        <f t="shared" si="6"/>
        <v>-0.1648738193297557</v>
      </c>
    </row>
    <row r="70" spans="1:6" s="16" customFormat="1" ht="26.25">
      <c r="A70" s="32" t="s">
        <v>68</v>
      </c>
      <c r="B70" s="26">
        <f>LOSFA!B70+BOR!B70+Lumcon!B70+ULSystem!B70+LSUSystem!B70+SUSystem!B70+LCTCS!B70</f>
        <v>41144951.5</v>
      </c>
      <c r="C70" s="26">
        <f>LOSFA!C70+BOR!C70+Lumcon!C70+ULSystem!C70+LSUSystem!C70+SUSystem!C70+LCTCS!C70</f>
        <v>56715467</v>
      </c>
      <c r="D70" s="26">
        <f>LOSFA!D70+BOR!D70+Lumcon!D70+ULSystem!D70+LSUSystem!D70+SUSystem!D70+LCTCS!D70</f>
        <v>51125856</v>
      </c>
      <c r="E70" s="31">
        <f t="shared" si="5"/>
        <v>-5589611</v>
      </c>
      <c r="F70" s="27">
        <f t="shared" si="6"/>
        <v>-9.8555320015261447E-2</v>
      </c>
    </row>
    <row r="71" spans="1:6" s="39" customFormat="1" ht="26.25">
      <c r="A71" s="53" t="s">
        <v>69</v>
      </c>
      <c r="B71" s="54">
        <f>B70+B69+B68+B67+B66</f>
        <v>2885658501.1300001</v>
      </c>
      <c r="C71" s="54">
        <f>C70+C69+C68+C67+C66</f>
        <v>2980360250.5999999</v>
      </c>
      <c r="D71" s="54">
        <f>D70+D69+D68+D67+D66</f>
        <v>2901221700.7849998</v>
      </c>
      <c r="E71" s="54">
        <f t="shared" si="5"/>
        <v>-79138549.815000057</v>
      </c>
      <c r="F71" s="38">
        <f t="shared" si="6"/>
        <v>-2.6553350320340653E-2</v>
      </c>
    </row>
    <row r="72" spans="1:6" s="16" customFormat="1" ht="26.25">
      <c r="A72" s="51"/>
      <c r="B72" s="22"/>
      <c r="C72" s="22"/>
      <c r="D72" s="22"/>
      <c r="E72" s="22"/>
      <c r="F72" s="24"/>
    </row>
    <row r="73" spans="1:6" s="16" customFormat="1" ht="26.25">
      <c r="A73" s="49" t="s">
        <v>70</v>
      </c>
      <c r="B73" s="22"/>
      <c r="C73" s="22"/>
      <c r="D73" s="22"/>
      <c r="E73" s="22"/>
      <c r="F73" s="24"/>
    </row>
    <row r="74" spans="1:6" s="16" customFormat="1" ht="26.25">
      <c r="A74" s="30" t="s">
        <v>71</v>
      </c>
      <c r="B74" s="26">
        <f>LOSFA!B74+BOR!B74+Lumcon!B74+ULSystem!B74+LSUSystem!B74+SUSystem!B74+LCTCS!B74</f>
        <v>1290444950.8</v>
      </c>
      <c r="C74" s="26">
        <f>LOSFA!C74+BOR!C74+Lumcon!C74+ULSystem!C74+LSUSystem!C74+SUSystem!C74+LCTCS!C74</f>
        <v>1318451869.97</v>
      </c>
      <c r="D74" s="26">
        <f>LOSFA!D74+BOR!D74+Lumcon!D74+ULSystem!D74+LSUSystem!D74+SUSystem!D74+LCTCS!D74</f>
        <v>1285803418.45</v>
      </c>
      <c r="E74" s="22">
        <f t="shared" ref="E74:E92" si="7">D74-C74</f>
        <v>-32648451.519999981</v>
      </c>
      <c r="F74" s="27">
        <f t="shared" ref="F74:F92" si="8">IF(ISBLANK(E74),"  ",IF(C74&gt;0,E74/C74,IF(E74&gt;0,1,0)))</f>
        <v>-2.4762717747704253E-2</v>
      </c>
    </row>
    <row r="75" spans="1:6" s="16" customFormat="1" ht="26.25">
      <c r="A75" s="32" t="s">
        <v>72</v>
      </c>
      <c r="B75" s="26">
        <f>LOSFA!B75+BOR!B75+Lumcon!B75+ULSystem!B75+LSUSystem!B75+SUSystem!B75+LCTCS!B75</f>
        <v>72921317.080000013</v>
      </c>
      <c r="C75" s="26">
        <f>LOSFA!C75+BOR!C75+Lumcon!C75+ULSystem!C75+LSUSystem!C75+SUSystem!C75+LCTCS!C75</f>
        <v>72711645</v>
      </c>
      <c r="D75" s="26">
        <f>LOSFA!D75+BOR!D75+Lumcon!D75+ULSystem!D75+LSUSystem!D75+SUSystem!D75+LCTCS!D75</f>
        <v>68999906</v>
      </c>
      <c r="E75" s="31">
        <f t="shared" si="7"/>
        <v>-3711739</v>
      </c>
      <c r="F75" s="27">
        <f t="shared" si="8"/>
        <v>-5.1047380374904187E-2</v>
      </c>
    </row>
    <row r="76" spans="1:6" s="16" customFormat="1" ht="26.25">
      <c r="A76" s="32" t="s">
        <v>73</v>
      </c>
      <c r="B76" s="26">
        <f>LOSFA!B76+BOR!B76+Lumcon!B76+ULSystem!B76+LSUSystem!B76+SUSystem!B76+LCTCS!B76</f>
        <v>486657055.91000009</v>
      </c>
      <c r="C76" s="26">
        <f>LOSFA!C76+BOR!C76+Lumcon!C76+ULSystem!C76+LSUSystem!C76+SUSystem!C76+LCTCS!C76</f>
        <v>485653734.97000003</v>
      </c>
      <c r="D76" s="26">
        <f>LOSFA!D76+BOR!D76+Lumcon!D76+ULSystem!D76+LSUSystem!D76+SUSystem!D76+LCTCS!D76</f>
        <v>490836208.58500004</v>
      </c>
      <c r="E76" s="31">
        <f t="shared" si="7"/>
        <v>5182473.6150000095</v>
      </c>
      <c r="F76" s="27">
        <f t="shared" si="8"/>
        <v>1.0671128917231827E-2</v>
      </c>
    </row>
    <row r="77" spans="1:6" s="39" customFormat="1" ht="26.25">
      <c r="A77" s="52" t="s">
        <v>74</v>
      </c>
      <c r="B77" s="54">
        <f>SUM(B74:B76)</f>
        <v>1850023323.79</v>
      </c>
      <c r="C77" s="54">
        <f>SUM(C74:C76)</f>
        <v>1876817249.9400001</v>
      </c>
      <c r="D77" s="54">
        <f>SUM(D74:D76)</f>
        <v>1845639533.0350001</v>
      </c>
      <c r="E77" s="37">
        <f t="shared" si="7"/>
        <v>-31177716.904999971</v>
      </c>
      <c r="F77" s="38">
        <f t="shared" si="8"/>
        <v>-1.6612015317952075E-2</v>
      </c>
    </row>
    <row r="78" spans="1:6" s="16" customFormat="1" ht="26.25">
      <c r="A78" s="32" t="s">
        <v>75</v>
      </c>
      <c r="B78" s="26">
        <f>LOSFA!B78+BOR!B78+Lumcon!B78+ULSystem!B78+LSUSystem!B78+SUSystem!B78+LCTCS!B78</f>
        <v>10874886.689999999</v>
      </c>
      <c r="C78" s="26">
        <f>LOSFA!C78+BOR!C78+Lumcon!C78+ULSystem!C78+LSUSystem!C78+SUSystem!C78+LCTCS!C78</f>
        <v>10754378.5</v>
      </c>
      <c r="D78" s="26">
        <f>LOSFA!D78+BOR!D78+Lumcon!D78+ULSystem!D78+LSUSystem!D78+SUSystem!D78+LCTCS!D78</f>
        <v>10813251.9</v>
      </c>
      <c r="E78" s="31">
        <f t="shared" si="7"/>
        <v>58873.400000000373</v>
      </c>
      <c r="F78" s="27">
        <f t="shared" si="8"/>
        <v>5.4743656269862894E-3</v>
      </c>
    </row>
    <row r="79" spans="1:6" s="16" customFormat="1" ht="26.25">
      <c r="A79" s="32" t="s">
        <v>76</v>
      </c>
      <c r="B79" s="26">
        <f>LOSFA!B79+BOR!B79+Lumcon!B79+ULSystem!B79+LSUSystem!B79+SUSystem!B79+LCTCS!B79</f>
        <v>193764111.42000002</v>
      </c>
      <c r="C79" s="26">
        <f>LOSFA!C79+BOR!C79+Lumcon!C79+ULSystem!C79+LSUSystem!C79+SUSystem!C79+LCTCS!C79</f>
        <v>211653725.25</v>
      </c>
      <c r="D79" s="26">
        <f>LOSFA!D79+BOR!D79+Lumcon!D79+ULSystem!D79+LSUSystem!D79+SUSystem!D79+LCTCS!D79</f>
        <v>209300163.05000001</v>
      </c>
      <c r="E79" s="31">
        <f t="shared" si="7"/>
        <v>-2353562.1999999881</v>
      </c>
      <c r="F79" s="27">
        <f t="shared" si="8"/>
        <v>-1.111987137112763E-2</v>
      </c>
    </row>
    <row r="80" spans="1:6" s="16" customFormat="1" ht="26.25">
      <c r="A80" s="32" t="s">
        <v>77</v>
      </c>
      <c r="B80" s="26">
        <f>LOSFA!B80+BOR!B80+Lumcon!B80+ULSystem!B80+LSUSystem!B80+SUSystem!B80+LCTCS!B80</f>
        <v>145067041.13</v>
      </c>
      <c r="C80" s="26">
        <f>LOSFA!C80+BOR!C80+Lumcon!C80+ULSystem!C80+LSUSystem!C80+SUSystem!C80+LCTCS!C80</f>
        <v>145088846</v>
      </c>
      <c r="D80" s="26">
        <f>LOSFA!D80+BOR!D80+Lumcon!D80+ULSystem!D80+LSUSystem!D80+SUSystem!D80+LCTCS!D80</f>
        <v>142629102.30000001</v>
      </c>
      <c r="E80" s="31">
        <f t="shared" si="7"/>
        <v>-2459743.6999999881</v>
      </c>
      <c r="F80" s="27">
        <f t="shared" si="8"/>
        <v>-1.6953361804256051E-2</v>
      </c>
    </row>
    <row r="81" spans="1:8" s="39" customFormat="1" ht="26.25">
      <c r="A81" s="35" t="s">
        <v>78</v>
      </c>
      <c r="B81" s="54">
        <f>SUM(B78:B80)</f>
        <v>349706039.24000001</v>
      </c>
      <c r="C81" s="54">
        <f>SUM(C78:C80)</f>
        <v>367496949.75</v>
      </c>
      <c r="D81" s="54">
        <f>SUM(D78:D80)</f>
        <v>362742517.25</v>
      </c>
      <c r="E81" s="37">
        <f t="shared" si="7"/>
        <v>-4754432.5</v>
      </c>
      <c r="F81" s="38">
        <f t="shared" si="8"/>
        <v>-1.2937338672427988E-2</v>
      </c>
    </row>
    <row r="82" spans="1:8" s="16" customFormat="1" ht="26.25">
      <c r="A82" s="32" t="s">
        <v>79</v>
      </c>
      <c r="B82" s="26">
        <f>LOSFA!B82+BOR!B82+Lumcon!B82+ULSystem!B82+LSUSystem!B82+SUSystem!B82+LCTCS!B82</f>
        <v>27191050.940000001</v>
      </c>
      <c r="C82" s="26">
        <f>LOSFA!C82+BOR!C82+Lumcon!C82+ULSystem!C82+LSUSystem!C82+SUSystem!C82+LCTCS!C82</f>
        <v>28841786</v>
      </c>
      <c r="D82" s="26">
        <f>LOSFA!D82+BOR!D82+Lumcon!D82+ULSystem!D82+LSUSystem!D82+SUSystem!D82+LCTCS!D82</f>
        <v>31979395</v>
      </c>
      <c r="E82" s="31">
        <f t="shared" si="7"/>
        <v>3137609</v>
      </c>
      <c r="F82" s="27">
        <f t="shared" si="8"/>
        <v>0.10878691770336275</v>
      </c>
    </row>
    <row r="83" spans="1:8" s="16" customFormat="1" ht="26.25">
      <c r="A83" s="32" t="s">
        <v>80</v>
      </c>
      <c r="B83" s="26">
        <f>LOSFA!B83+BOR!B83+Lumcon!B83+ULSystem!B83+LSUSystem!B83+SUSystem!B83+LCTCS!B83</f>
        <v>557093933.46000004</v>
      </c>
      <c r="C83" s="26">
        <f>LOSFA!C83+BOR!C83+Lumcon!C83+ULSystem!C83+LSUSystem!C83+SUSystem!C83+LCTCS!C83-1</f>
        <v>602484191.03999996</v>
      </c>
      <c r="D83" s="26">
        <f>LOSFA!D83+BOR!D83+Lumcon!D83+ULSystem!D83+LSUSystem!D83+SUSystem!D83+LCTCS!D83+5</f>
        <v>562876420</v>
      </c>
      <c r="E83" s="31">
        <f t="shared" si="7"/>
        <v>-39607771.039999962</v>
      </c>
      <c r="F83" s="27">
        <f t="shared" si="8"/>
        <v>-6.5740764038355215E-2</v>
      </c>
    </row>
    <row r="84" spans="1:8" s="16" customFormat="1" ht="26.25">
      <c r="A84" s="32" t="s">
        <v>81</v>
      </c>
      <c r="B84" s="26">
        <f>LOSFA!B84+BOR!B84+Lumcon!B84+ULSystem!B84+LSUSystem!B84+SUSystem!B84+LCTCS!B84</f>
        <v>337323.04000000004</v>
      </c>
      <c r="C84" s="26">
        <f>LOSFA!C84+BOR!C84+Lumcon!C84+ULSystem!C84+LSUSystem!C84+SUSystem!C84+LCTCS!C84</f>
        <v>337351</v>
      </c>
      <c r="D84" s="26">
        <f>LOSFA!D84+BOR!D84+Lumcon!D84+ULSystem!D84+LSUSystem!D84+SUSystem!D84+LCTCS!D84</f>
        <v>336354</v>
      </c>
      <c r="E84" s="31">
        <f t="shared" si="7"/>
        <v>-997</v>
      </c>
      <c r="F84" s="27">
        <f t="shared" si="8"/>
        <v>-2.9553788190934665E-3</v>
      </c>
    </row>
    <row r="85" spans="1:8" s="16" customFormat="1" ht="26.25">
      <c r="A85" s="32" t="s">
        <v>82</v>
      </c>
      <c r="B85" s="26">
        <f>LOSFA!B85+BOR!B85+Lumcon!B85+ULSystem!B85+LSUSystem!B85+SUSystem!B85+LCTCS!B85</f>
        <v>70978244.520000011</v>
      </c>
      <c r="C85" s="26">
        <f>LOSFA!C85+BOR!C85+Lumcon!C85+ULSystem!C85+LSUSystem!C85+SUSystem!C85+LCTCS!C85</f>
        <v>72568010</v>
      </c>
      <c r="D85" s="26">
        <f>LOSFA!D85+BOR!D85+Lumcon!D85+ULSystem!D85+LSUSystem!D85+SUSystem!D85+LCTCS!D85</f>
        <v>73179367.5</v>
      </c>
      <c r="E85" s="31">
        <f t="shared" si="7"/>
        <v>611357.5</v>
      </c>
      <c r="F85" s="27">
        <f t="shared" si="8"/>
        <v>8.4246143720904023E-3</v>
      </c>
    </row>
    <row r="86" spans="1:8" s="39" customFormat="1" ht="26.25">
      <c r="A86" s="35" t="s">
        <v>83</v>
      </c>
      <c r="B86" s="54">
        <f>SUM(B82:B85)</f>
        <v>655600551.96000004</v>
      </c>
      <c r="C86" s="54">
        <f>SUM(C82:C85)</f>
        <v>704231338.03999996</v>
      </c>
      <c r="D86" s="54">
        <f>SUM(D82:D85)</f>
        <v>668371536.5</v>
      </c>
      <c r="E86" s="37">
        <f t="shared" si="7"/>
        <v>-35859801.539999962</v>
      </c>
      <c r="F86" s="38">
        <f t="shared" si="8"/>
        <v>-5.092048536181891E-2</v>
      </c>
    </row>
    <row r="87" spans="1:8" s="16" customFormat="1" ht="26.25">
      <c r="A87" s="32" t="s">
        <v>84</v>
      </c>
      <c r="B87" s="26">
        <f>LOSFA!B87+BOR!B87+Lumcon!B87+ULSystem!B87+LSUSystem!B87+SUSystem!B87+LCTCS!B87</f>
        <v>17839867.09</v>
      </c>
      <c r="C87" s="26">
        <f>LOSFA!C87+BOR!C87+Lumcon!C87+ULSystem!C87+LSUSystem!C87+SUSystem!C87+LCTCS!C87</f>
        <v>16513233.65</v>
      </c>
      <c r="D87" s="26">
        <f>LOSFA!D87+BOR!D87+Lumcon!D87+ULSystem!D87+LSUSystem!D87+SUSystem!D87+LCTCS!D87</f>
        <v>14635395</v>
      </c>
      <c r="E87" s="31">
        <f t="shared" si="7"/>
        <v>-1877838.6500000004</v>
      </c>
      <c r="F87" s="27">
        <f t="shared" si="8"/>
        <v>-0.11371719735825335</v>
      </c>
    </row>
    <row r="88" spans="1:8" s="16" customFormat="1" ht="26.25">
      <c r="A88" s="32" t="s">
        <v>85</v>
      </c>
      <c r="B88" s="26">
        <f>LOSFA!B88+BOR!B88+Lumcon!B88+ULSystem!B88+LSUSystem!B88+SUSystem!B88+LCTCS!B88</f>
        <v>9206049.0600000005</v>
      </c>
      <c r="C88" s="26">
        <f>LOSFA!C88+BOR!C88+Lumcon!C88+ULSystem!C88+LSUSystem!C88+SUSystem!C88+LCTCS!C88</f>
        <v>11862579</v>
      </c>
      <c r="D88" s="26">
        <f>LOSFA!D88+BOR!D88+Lumcon!D88+ULSystem!D88+LSUSystem!D88+SUSystem!D88+LCTCS!D88</f>
        <v>8648374</v>
      </c>
      <c r="E88" s="31">
        <f t="shared" si="7"/>
        <v>-3214205</v>
      </c>
      <c r="F88" s="27">
        <f t="shared" si="8"/>
        <v>-0.27095330619083757</v>
      </c>
    </row>
    <row r="89" spans="1:8" s="16" customFormat="1" ht="26.25">
      <c r="A89" s="41" t="s">
        <v>86</v>
      </c>
      <c r="B89" s="26">
        <f>LOSFA!B89+BOR!B89+Lumcon!B89+ULSystem!B89+LSUSystem!B89+SUSystem!B89+LCTCS!B89</f>
        <v>2758492.7700000005</v>
      </c>
      <c r="C89" s="26">
        <f>LOSFA!C89+BOR!C89+Lumcon!C89+ULSystem!C89+LSUSystem!C89+SUSystem!C89+LCTCS!C89</f>
        <v>3438901</v>
      </c>
      <c r="D89" s="26">
        <f>LOSFA!D89+BOR!D89+Lumcon!D89+ULSystem!D89+LSUSystem!D89+SUSystem!D89+LCTCS!D89</f>
        <v>1184345</v>
      </c>
      <c r="E89" s="31">
        <f t="shared" si="7"/>
        <v>-2254556</v>
      </c>
      <c r="F89" s="27">
        <f t="shared" si="8"/>
        <v>-0.65560363616166906</v>
      </c>
    </row>
    <row r="90" spans="1:8" s="39" customFormat="1" ht="26.25">
      <c r="A90" s="55" t="s">
        <v>87</v>
      </c>
      <c r="B90" s="54">
        <f>SUM(B87:B89)</f>
        <v>29804408.919999998</v>
      </c>
      <c r="C90" s="54">
        <f>SUM(C87:C89)</f>
        <v>31814713.649999999</v>
      </c>
      <c r="D90" s="54">
        <f>SUM(D87:D89)</f>
        <v>24468114</v>
      </c>
      <c r="E90" s="54">
        <f t="shared" si="7"/>
        <v>-7346599.6499999985</v>
      </c>
      <c r="F90" s="38">
        <f t="shared" si="8"/>
        <v>-0.23091830185307982</v>
      </c>
    </row>
    <row r="91" spans="1:8" s="16" customFormat="1" ht="26.25">
      <c r="A91" s="41" t="s">
        <v>88</v>
      </c>
      <c r="B91" s="26">
        <f>LOSFA!B91+BOR!B91+Lumcon!B91+ULSystem!B91+LSUSystem!B91+SUSystem!B91+LCTCS!B91</f>
        <v>524177</v>
      </c>
      <c r="C91" s="26">
        <f>LOSFA!C91+BOR!C91+Lumcon!C91+ULSystem!C91+LSUSystem!C91+SUSystem!C91+LCTCS!C91</f>
        <v>0</v>
      </c>
      <c r="D91" s="26">
        <f>LOSFA!D91+BOR!D91+Lumcon!D91+ULSystem!D91+LSUSystem!D91+SUSystem!D91+LCTCS!D91</f>
        <v>0</v>
      </c>
      <c r="E91" s="31">
        <f t="shared" si="7"/>
        <v>0</v>
      </c>
      <c r="F91" s="27">
        <f t="shared" si="8"/>
        <v>0</v>
      </c>
    </row>
    <row r="92" spans="1:8" s="39" customFormat="1" ht="27" thickBot="1">
      <c r="A92" s="56" t="s">
        <v>69</v>
      </c>
      <c r="B92" s="57">
        <f>B90+B86+B81+B77+B91</f>
        <v>2885658500.9099998</v>
      </c>
      <c r="C92" s="57">
        <f>C90+C86+C81+C77+C91</f>
        <v>2980360251.3800001</v>
      </c>
      <c r="D92" s="57">
        <f>D90+D86+D81+D77+D91</f>
        <v>2901221700.7849998</v>
      </c>
      <c r="E92" s="57">
        <f t="shared" si="7"/>
        <v>-79138550.595000267</v>
      </c>
      <c r="F92" s="59">
        <f t="shared" si="8"/>
        <v>-2.6553350575104682E-2</v>
      </c>
    </row>
    <row r="93" spans="1:8" s="64" customFormat="1" ht="31.5">
      <c r="A93" s="60"/>
      <c r="B93" s="61"/>
      <c r="C93" s="61"/>
      <c r="D93" s="61"/>
      <c r="E93" s="61"/>
      <c r="F93" s="62" t="s">
        <v>48</v>
      </c>
      <c r="G93" s="63"/>
      <c r="H93" s="63"/>
    </row>
    <row r="94" spans="1:8">
      <c r="A94" s="68" t="s">
        <v>48</v>
      </c>
      <c r="B94" s="69"/>
      <c r="C94" s="69"/>
      <c r="D94" s="69"/>
      <c r="E94" s="69"/>
      <c r="F94" s="70"/>
    </row>
  </sheetData>
  <pageMargins left="0.7" right="0.7" top="0.75" bottom="0.75" header="0.3" footer="0.3"/>
  <pageSetup scale="2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topLeftCell="A28" zoomScale="60" zoomScaleNormal="60" workbookViewId="0">
      <selection activeCell="H16" sqref="H16"/>
    </sheetView>
  </sheetViews>
  <sheetFormatPr defaultRowHeight="15.75"/>
  <cols>
    <col min="1" max="1" width="121.140625" style="71" customWidth="1"/>
    <col min="2" max="2" width="32.7109375" style="72" customWidth="1"/>
    <col min="3" max="5" width="32.85546875" style="72" customWidth="1"/>
    <col min="6" max="6" width="25.5703125" style="73" customWidth="1"/>
    <col min="7" max="7" width="30.28515625" style="71" customWidth="1"/>
    <col min="8" max="8" width="25.140625" style="71" customWidth="1"/>
    <col min="9" max="16384" width="9.140625" style="71"/>
  </cols>
  <sheetData>
    <row r="1" spans="1:8" s="7" customFormat="1" ht="46.5">
      <c r="A1" s="1" t="s">
        <v>0</v>
      </c>
      <c r="B1" s="2"/>
      <c r="C1" s="7" t="s">
        <v>1</v>
      </c>
      <c r="D1" s="5" t="s">
        <v>124</v>
      </c>
      <c r="E1" s="176"/>
      <c r="H1" s="3"/>
    </row>
    <row r="2" spans="1:8" s="7" customFormat="1" ht="46.5">
      <c r="A2" s="1" t="s">
        <v>2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3</v>
      </c>
      <c r="B3" s="10"/>
      <c r="C3" s="10"/>
      <c r="D3" s="10"/>
      <c r="E3" s="10"/>
      <c r="F3" s="11"/>
      <c r="G3" s="3"/>
      <c r="H3" s="3"/>
    </row>
    <row r="4" spans="1:8" s="16" customFormat="1" ht="27" thickTop="1">
      <c r="A4" s="12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20" customFormat="1" ht="52.5">
      <c r="A5" s="17"/>
      <c r="B5" s="18" t="s">
        <v>9</v>
      </c>
      <c r="C5" s="18" t="s">
        <v>95</v>
      </c>
      <c r="D5" s="18" t="s">
        <v>10</v>
      </c>
      <c r="E5" s="18" t="s">
        <v>11</v>
      </c>
      <c r="F5" s="19" t="s">
        <v>12</v>
      </c>
    </row>
    <row r="6" spans="1:8" s="16" customFormat="1" ht="26.25">
      <c r="A6" s="21" t="s">
        <v>13</v>
      </c>
      <c r="B6" s="22"/>
      <c r="C6" s="22"/>
      <c r="D6" s="22"/>
      <c r="E6" s="22"/>
      <c r="F6" s="23"/>
    </row>
    <row r="7" spans="1:8" s="16" customFormat="1" ht="26.25">
      <c r="A7" s="21" t="s">
        <v>14</v>
      </c>
      <c r="B7" s="22"/>
      <c r="C7" s="22"/>
      <c r="D7" s="22"/>
      <c r="E7" s="22"/>
      <c r="F7" s="24"/>
    </row>
    <row r="8" spans="1:8" s="16" customFormat="1" ht="26.25">
      <c r="A8" s="25" t="s">
        <v>15</v>
      </c>
      <c r="B8" s="26">
        <v>17554671</v>
      </c>
      <c r="C8" s="26">
        <v>17554671</v>
      </c>
      <c r="D8" s="26">
        <v>15443100</v>
      </c>
      <c r="E8" s="26">
        <v>-2111571</v>
      </c>
      <c r="F8" s="27">
        <v>-0.12028542146987545</v>
      </c>
      <c r="H8" s="16" t="s">
        <v>48</v>
      </c>
    </row>
    <row r="9" spans="1:8" s="16" customFormat="1" ht="26.25">
      <c r="A9" s="25" t="s">
        <v>16</v>
      </c>
      <c r="B9" s="26">
        <v>0</v>
      </c>
      <c r="C9" s="26">
        <v>0</v>
      </c>
      <c r="D9" s="26">
        <v>0</v>
      </c>
      <c r="E9" s="26">
        <v>0</v>
      </c>
      <c r="F9" s="27">
        <v>0</v>
      </c>
    </row>
    <row r="10" spans="1:8" s="16" customFormat="1" ht="26.25">
      <c r="A10" s="28" t="s">
        <v>17</v>
      </c>
      <c r="B10" s="29">
        <v>1004248.29</v>
      </c>
      <c r="C10" s="29">
        <v>1051625</v>
      </c>
      <c r="D10" s="29">
        <v>1071736</v>
      </c>
      <c r="E10" s="29">
        <v>20111</v>
      </c>
      <c r="F10" s="27">
        <v>1.9123737073576608E-2</v>
      </c>
    </row>
    <row r="11" spans="1:8" s="16" customFormat="1" ht="26.25">
      <c r="A11" s="30" t="s">
        <v>18</v>
      </c>
      <c r="B11" s="31">
        <v>0</v>
      </c>
      <c r="C11" s="31">
        <v>0</v>
      </c>
      <c r="D11" s="31">
        <v>0</v>
      </c>
      <c r="E11" s="29">
        <v>0</v>
      </c>
      <c r="F11" s="27">
        <v>0</v>
      </c>
    </row>
    <row r="12" spans="1:8" s="16" customFormat="1" ht="26.25">
      <c r="A12" s="32" t="s">
        <v>19</v>
      </c>
      <c r="B12" s="31">
        <v>1004248.29</v>
      </c>
      <c r="C12" s="31">
        <v>1051625</v>
      </c>
      <c r="D12" s="31">
        <v>1071736</v>
      </c>
      <c r="E12" s="29">
        <v>20111</v>
      </c>
      <c r="F12" s="27">
        <v>1.9123737073576608E-2</v>
      </c>
    </row>
    <row r="13" spans="1:8" s="16" customFormat="1" ht="26.25">
      <c r="A13" s="32" t="s">
        <v>20</v>
      </c>
      <c r="B13" s="31">
        <v>0</v>
      </c>
      <c r="C13" s="31">
        <v>0</v>
      </c>
      <c r="D13" s="31">
        <v>0</v>
      </c>
      <c r="E13" s="29">
        <v>0</v>
      </c>
      <c r="F13" s="27">
        <v>0</v>
      </c>
    </row>
    <row r="14" spans="1:8" s="16" customFormat="1" ht="26.25">
      <c r="A14" s="32" t="s">
        <v>21</v>
      </c>
      <c r="B14" s="31">
        <v>0</v>
      </c>
      <c r="C14" s="31">
        <v>0</v>
      </c>
      <c r="D14" s="31">
        <v>0</v>
      </c>
      <c r="E14" s="29">
        <v>0</v>
      </c>
      <c r="F14" s="27">
        <v>0</v>
      </c>
    </row>
    <row r="15" spans="1:8" s="16" customFormat="1" ht="26.25">
      <c r="A15" s="32" t="s">
        <v>22</v>
      </c>
      <c r="B15" s="31">
        <v>0</v>
      </c>
      <c r="C15" s="31">
        <v>0</v>
      </c>
      <c r="D15" s="31">
        <v>0</v>
      </c>
      <c r="E15" s="29">
        <v>0</v>
      </c>
      <c r="F15" s="27">
        <v>0</v>
      </c>
    </row>
    <row r="16" spans="1:8" s="16" customFormat="1" ht="26.25">
      <c r="A16" s="32" t="s">
        <v>23</v>
      </c>
      <c r="B16" s="31">
        <v>0</v>
      </c>
      <c r="C16" s="31">
        <v>0</v>
      </c>
      <c r="D16" s="31">
        <v>0</v>
      </c>
      <c r="E16" s="29">
        <v>0</v>
      </c>
      <c r="F16" s="27">
        <v>0</v>
      </c>
    </row>
    <row r="17" spans="1:6" s="16" customFormat="1" ht="26.25">
      <c r="A17" s="32" t="s">
        <v>24</v>
      </c>
      <c r="B17" s="31">
        <v>0</v>
      </c>
      <c r="C17" s="31">
        <v>0</v>
      </c>
      <c r="D17" s="31">
        <v>0</v>
      </c>
      <c r="E17" s="29">
        <v>0</v>
      </c>
      <c r="F17" s="27">
        <v>0</v>
      </c>
    </row>
    <row r="18" spans="1:6" s="16" customFormat="1" ht="26.25">
      <c r="A18" s="32" t="s">
        <v>25</v>
      </c>
      <c r="B18" s="31">
        <v>0</v>
      </c>
      <c r="C18" s="31">
        <v>0</v>
      </c>
      <c r="D18" s="31">
        <v>0</v>
      </c>
      <c r="E18" s="29">
        <v>0</v>
      </c>
      <c r="F18" s="27">
        <v>0</v>
      </c>
    </row>
    <row r="19" spans="1:6" s="16" customFormat="1" ht="26.25">
      <c r="A19" s="32" t="s">
        <v>26</v>
      </c>
      <c r="B19" s="31">
        <v>0</v>
      </c>
      <c r="C19" s="31">
        <v>0</v>
      </c>
      <c r="D19" s="31">
        <v>0</v>
      </c>
      <c r="E19" s="29">
        <v>0</v>
      </c>
      <c r="F19" s="27">
        <v>0</v>
      </c>
    </row>
    <row r="20" spans="1:6" s="16" customFormat="1" ht="26.25">
      <c r="A20" s="32" t="s">
        <v>27</v>
      </c>
      <c r="B20" s="31">
        <v>0</v>
      </c>
      <c r="C20" s="31">
        <v>0</v>
      </c>
      <c r="D20" s="31">
        <v>0</v>
      </c>
      <c r="E20" s="29">
        <v>0</v>
      </c>
      <c r="F20" s="27">
        <v>0</v>
      </c>
    </row>
    <row r="21" spans="1:6" s="16" customFormat="1" ht="26.25">
      <c r="A21" s="32" t="s">
        <v>28</v>
      </c>
      <c r="B21" s="31">
        <v>0</v>
      </c>
      <c r="C21" s="31">
        <v>0</v>
      </c>
      <c r="D21" s="31">
        <v>0</v>
      </c>
      <c r="E21" s="29">
        <v>0</v>
      </c>
      <c r="F21" s="27">
        <v>0</v>
      </c>
    </row>
    <row r="22" spans="1:6" s="16" customFormat="1" ht="26.25">
      <c r="A22" s="32" t="s">
        <v>29</v>
      </c>
      <c r="B22" s="31">
        <v>0</v>
      </c>
      <c r="C22" s="31">
        <v>0</v>
      </c>
      <c r="D22" s="31">
        <v>0</v>
      </c>
      <c r="E22" s="29">
        <v>0</v>
      </c>
      <c r="F22" s="27">
        <v>0</v>
      </c>
    </row>
    <row r="23" spans="1:6" s="16" customFormat="1" ht="26.25">
      <c r="A23" s="33" t="s">
        <v>30</v>
      </c>
      <c r="B23" s="31">
        <v>0</v>
      </c>
      <c r="C23" s="31">
        <v>0</v>
      </c>
      <c r="D23" s="31">
        <v>0</v>
      </c>
      <c r="E23" s="29">
        <v>0</v>
      </c>
      <c r="F23" s="27">
        <v>0</v>
      </c>
    </row>
    <row r="24" spans="1:6" s="16" customFormat="1" ht="26.25">
      <c r="A24" s="33" t="s">
        <v>31</v>
      </c>
      <c r="B24" s="31">
        <v>0</v>
      </c>
      <c r="C24" s="31">
        <v>0</v>
      </c>
      <c r="D24" s="31">
        <v>0</v>
      </c>
      <c r="E24" s="29">
        <v>0</v>
      </c>
      <c r="F24" s="27">
        <v>0</v>
      </c>
    </row>
    <row r="25" spans="1:6" s="16" customFormat="1" ht="26.25">
      <c r="A25" s="33" t="s">
        <v>32</v>
      </c>
      <c r="B25" s="31">
        <v>0</v>
      </c>
      <c r="C25" s="31">
        <v>0</v>
      </c>
      <c r="D25" s="31">
        <v>0</v>
      </c>
      <c r="E25" s="29">
        <v>0</v>
      </c>
      <c r="F25" s="27">
        <v>0</v>
      </c>
    </row>
    <row r="26" spans="1:6" s="16" customFormat="1" ht="26.25">
      <c r="A26" s="33" t="s">
        <v>33</v>
      </c>
      <c r="B26" s="31">
        <v>0</v>
      </c>
      <c r="C26" s="31">
        <v>0</v>
      </c>
      <c r="D26" s="31">
        <v>0</v>
      </c>
      <c r="E26" s="29">
        <v>0</v>
      </c>
      <c r="F26" s="27">
        <v>0</v>
      </c>
    </row>
    <row r="27" spans="1:6" s="16" customFormat="1" ht="26.25">
      <c r="A27" s="33" t="s">
        <v>34</v>
      </c>
      <c r="B27" s="31">
        <v>0</v>
      </c>
      <c r="C27" s="31">
        <v>0</v>
      </c>
      <c r="D27" s="31">
        <v>0</v>
      </c>
      <c r="E27" s="29">
        <v>0</v>
      </c>
      <c r="F27" s="27">
        <v>0</v>
      </c>
    </row>
    <row r="28" spans="1:6" s="16" customFormat="1" ht="26.25">
      <c r="A28" s="33" t="s">
        <v>89</v>
      </c>
      <c r="B28" s="31">
        <v>0</v>
      </c>
      <c r="C28" s="31">
        <v>0</v>
      </c>
      <c r="D28" s="31">
        <v>0</v>
      </c>
      <c r="E28" s="29">
        <f t="shared" ref="E28" si="0">D28-C28</f>
        <v>0</v>
      </c>
      <c r="F28" s="27">
        <f t="shared" ref="F28" si="1">IF(ISBLANK(E28),"  ",IF(C28&gt;0,E28/C28,IF(E28&gt;0,1,0)))</f>
        <v>0</v>
      </c>
    </row>
    <row r="29" spans="1:6" s="16" customFormat="1" ht="26.25">
      <c r="A29" s="33" t="s">
        <v>35</v>
      </c>
      <c r="B29" s="31">
        <v>0</v>
      </c>
      <c r="C29" s="31">
        <v>0</v>
      </c>
      <c r="D29" s="31">
        <v>0</v>
      </c>
      <c r="E29" s="29">
        <v>0</v>
      </c>
      <c r="F29" s="27">
        <v>0</v>
      </c>
    </row>
    <row r="30" spans="1:6" s="16" customFormat="1" ht="26.25">
      <c r="A30" s="34" t="s">
        <v>36</v>
      </c>
      <c r="B30" s="31"/>
      <c r="C30" s="31"/>
      <c r="D30" s="31"/>
      <c r="E30" s="31"/>
      <c r="F30" s="23"/>
    </row>
    <row r="31" spans="1:6" s="16" customFormat="1" ht="26.25">
      <c r="A31" s="30" t="s">
        <v>37</v>
      </c>
      <c r="B31" s="26">
        <v>0</v>
      </c>
      <c r="C31" s="26">
        <v>0</v>
      </c>
      <c r="D31" s="26">
        <v>0</v>
      </c>
      <c r="E31" s="26">
        <v>0</v>
      </c>
      <c r="F31" s="27">
        <v>0</v>
      </c>
    </row>
    <row r="32" spans="1:6" s="16" customFormat="1" ht="26.25">
      <c r="A32" s="35" t="s">
        <v>38</v>
      </c>
      <c r="B32" s="31"/>
      <c r="C32" s="31"/>
      <c r="D32" s="31"/>
      <c r="E32" s="31"/>
      <c r="F32" s="23"/>
    </row>
    <row r="33" spans="1:12" s="16" customFormat="1" ht="26.25">
      <c r="A33" s="30" t="s">
        <v>37</v>
      </c>
      <c r="B33" s="22">
        <v>0</v>
      </c>
      <c r="C33" s="22">
        <v>0</v>
      </c>
      <c r="D33" s="22">
        <v>0</v>
      </c>
      <c r="E33" s="26">
        <v>0</v>
      </c>
      <c r="F33" s="27">
        <v>0</v>
      </c>
    </row>
    <row r="34" spans="1:12" s="16" customFormat="1" ht="26.25">
      <c r="A34" s="32" t="s">
        <v>39</v>
      </c>
      <c r="B34" s="31"/>
      <c r="C34" s="31"/>
      <c r="D34" s="31"/>
      <c r="E34" s="29"/>
      <c r="F34" s="27" t="s">
        <v>91</v>
      </c>
    </row>
    <row r="35" spans="1:12" s="39" customFormat="1" ht="26.25">
      <c r="A35" s="36" t="s">
        <v>40</v>
      </c>
      <c r="B35" s="37">
        <v>18558919.289999999</v>
      </c>
      <c r="C35" s="37">
        <v>18606296</v>
      </c>
      <c r="D35" s="37">
        <v>16514836</v>
      </c>
      <c r="E35" s="37">
        <v>-2091460</v>
      </c>
      <c r="F35" s="38">
        <v>-0.11240603718225271</v>
      </c>
    </row>
    <row r="36" spans="1:12" s="16" customFormat="1" ht="26.25">
      <c r="A36" s="34" t="s">
        <v>41</v>
      </c>
      <c r="B36" s="31"/>
      <c r="C36" s="31"/>
      <c r="D36" s="31"/>
      <c r="E36" s="31"/>
      <c r="F36" s="23"/>
    </row>
    <row r="37" spans="1:12" s="16" customFormat="1" ht="26.25">
      <c r="A37" s="40" t="s">
        <v>42</v>
      </c>
      <c r="B37" s="26">
        <v>0</v>
      </c>
      <c r="C37" s="26">
        <v>0</v>
      </c>
      <c r="D37" s="26">
        <v>0</v>
      </c>
      <c r="E37" s="26">
        <v>0</v>
      </c>
      <c r="F37" s="27">
        <v>0</v>
      </c>
    </row>
    <row r="38" spans="1:12" s="16" customFormat="1" ht="26.25">
      <c r="A38" s="41" t="s">
        <v>43</v>
      </c>
      <c r="B38" s="26">
        <v>0</v>
      </c>
      <c r="C38" s="26">
        <v>0</v>
      </c>
      <c r="D38" s="26">
        <v>0</v>
      </c>
      <c r="E38" s="29">
        <v>0</v>
      </c>
      <c r="F38" s="27">
        <v>0</v>
      </c>
    </row>
    <row r="39" spans="1:12" s="16" customFormat="1" ht="26.25">
      <c r="A39" s="41" t="s">
        <v>44</v>
      </c>
      <c r="B39" s="26">
        <v>0</v>
      </c>
      <c r="C39" s="26">
        <v>0</v>
      </c>
      <c r="D39" s="26">
        <v>0</v>
      </c>
      <c r="E39" s="29">
        <v>0</v>
      </c>
      <c r="F39" s="27">
        <v>0</v>
      </c>
    </row>
    <row r="40" spans="1:12" s="16" customFormat="1" ht="26.25">
      <c r="A40" s="41" t="s">
        <v>45</v>
      </c>
      <c r="B40" s="26">
        <v>0</v>
      </c>
      <c r="C40" s="26">
        <v>0</v>
      </c>
      <c r="D40" s="26">
        <v>0</v>
      </c>
      <c r="E40" s="29">
        <v>0</v>
      </c>
      <c r="F40" s="27">
        <v>0</v>
      </c>
    </row>
    <row r="41" spans="1:12" s="16" customFormat="1" ht="26.25">
      <c r="A41" s="42" t="s">
        <v>46</v>
      </c>
      <c r="B41" s="26">
        <v>0</v>
      </c>
      <c r="C41" s="26">
        <v>0</v>
      </c>
      <c r="D41" s="26">
        <v>0</v>
      </c>
      <c r="E41" s="29">
        <v>0</v>
      </c>
      <c r="F41" s="27">
        <v>0</v>
      </c>
    </row>
    <row r="42" spans="1:12" s="39" customFormat="1" ht="26.25">
      <c r="A42" s="34" t="s">
        <v>47</v>
      </c>
      <c r="B42" s="43">
        <v>0</v>
      </c>
      <c r="C42" s="43">
        <v>0</v>
      </c>
      <c r="D42" s="43">
        <v>0</v>
      </c>
      <c r="E42" s="43">
        <v>0</v>
      </c>
      <c r="F42" s="38">
        <v>0</v>
      </c>
      <c r="L42" s="39" t="s">
        <v>48</v>
      </c>
    </row>
    <row r="43" spans="1:12" s="16" customFormat="1" ht="26.25">
      <c r="A43" s="32" t="s">
        <v>48</v>
      </c>
      <c r="B43" s="31"/>
      <c r="C43" s="31"/>
      <c r="D43" s="31"/>
      <c r="E43" s="31"/>
      <c r="F43" s="23"/>
    </row>
    <row r="44" spans="1:12" s="39" customFormat="1" ht="26.25">
      <c r="A44" s="44" t="s">
        <v>49</v>
      </c>
      <c r="B44" s="45">
        <v>0</v>
      </c>
      <c r="C44" s="45">
        <v>0</v>
      </c>
      <c r="D44" s="45">
        <v>0</v>
      </c>
      <c r="E44" s="45">
        <v>0</v>
      </c>
      <c r="F44" s="38">
        <v>0</v>
      </c>
    </row>
    <row r="45" spans="1:12" s="16" customFormat="1" ht="26.25">
      <c r="A45" s="32" t="s">
        <v>48</v>
      </c>
      <c r="B45" s="31"/>
      <c r="C45" s="31"/>
      <c r="D45" s="31"/>
      <c r="E45" s="31"/>
      <c r="F45" s="23"/>
    </row>
    <row r="46" spans="1:12" s="39" customFormat="1" ht="26.25">
      <c r="A46" s="44" t="s">
        <v>50</v>
      </c>
      <c r="B46" s="45">
        <v>2970064</v>
      </c>
      <c r="C46" s="45">
        <v>2970064</v>
      </c>
      <c r="D46" s="45">
        <v>0</v>
      </c>
      <c r="E46" s="45">
        <v>-2970064</v>
      </c>
      <c r="F46" s="38">
        <v>-1</v>
      </c>
    </row>
    <row r="47" spans="1:12" s="16" customFormat="1" ht="26.25">
      <c r="A47" s="32" t="s">
        <v>48</v>
      </c>
      <c r="B47" s="31"/>
      <c r="C47" s="31"/>
      <c r="D47" s="31"/>
      <c r="E47" s="31"/>
      <c r="F47" s="23"/>
    </row>
    <row r="48" spans="1:12" s="39" customFormat="1" ht="26.25">
      <c r="A48" s="34" t="s">
        <v>51</v>
      </c>
      <c r="B48" s="43">
        <v>28724394.759999998</v>
      </c>
      <c r="C48" s="43">
        <v>32885916</v>
      </c>
      <c r="D48" s="43">
        <v>35882448</v>
      </c>
      <c r="E48" s="43">
        <v>2996532</v>
      </c>
      <c r="F48" s="38">
        <v>9.1119006689672266E-2</v>
      </c>
    </row>
    <row r="49" spans="1:6" s="16" customFormat="1" ht="26.25">
      <c r="A49" s="32" t="s">
        <v>48</v>
      </c>
      <c r="B49" s="31"/>
      <c r="C49" s="31"/>
      <c r="D49" s="31"/>
      <c r="E49" s="31"/>
      <c r="F49" s="23"/>
    </row>
    <row r="50" spans="1:6" s="39" customFormat="1" ht="26.25">
      <c r="A50" s="46" t="s">
        <v>52</v>
      </c>
      <c r="B50" s="47">
        <v>0</v>
      </c>
      <c r="C50" s="47">
        <v>0</v>
      </c>
      <c r="D50" s="47">
        <v>0</v>
      </c>
      <c r="E50" s="47">
        <v>0</v>
      </c>
      <c r="F50" s="38">
        <v>0</v>
      </c>
    </row>
    <row r="51" spans="1:6" s="16" customFormat="1" ht="26.25">
      <c r="A51" s="34"/>
      <c r="B51" s="22"/>
      <c r="C51" s="22"/>
      <c r="D51" s="22"/>
      <c r="E51" s="22"/>
      <c r="F51" s="48"/>
    </row>
    <row r="52" spans="1:6" s="39" customFormat="1" ht="26.25">
      <c r="A52" s="34" t="s">
        <v>53</v>
      </c>
      <c r="B52" s="43">
        <v>0</v>
      </c>
      <c r="C52" s="43">
        <v>0</v>
      </c>
      <c r="D52" s="43">
        <v>0</v>
      </c>
      <c r="E52" s="47">
        <v>0</v>
      </c>
      <c r="F52" s="38">
        <v>0</v>
      </c>
    </row>
    <row r="53" spans="1:6" s="16" customFormat="1" ht="26.25">
      <c r="A53" s="32"/>
      <c r="B53" s="31"/>
      <c r="C53" s="31"/>
      <c r="D53" s="31"/>
      <c r="E53" s="31"/>
      <c r="F53" s="23"/>
    </row>
    <row r="54" spans="1:6" s="39" customFormat="1" ht="26.25">
      <c r="A54" s="49" t="s">
        <v>54</v>
      </c>
      <c r="B54" s="43">
        <v>50253378.049999997</v>
      </c>
      <c r="C54" s="43">
        <v>54462276</v>
      </c>
      <c r="D54" s="43">
        <v>52397284</v>
      </c>
      <c r="E54" s="43">
        <v>-2064992</v>
      </c>
      <c r="F54" s="38">
        <v>-3.7916006301315794E-2</v>
      </c>
    </row>
    <row r="55" spans="1:6" s="16" customFormat="1" ht="26.25">
      <c r="A55" s="50"/>
      <c r="B55" s="31"/>
      <c r="C55" s="31"/>
      <c r="D55" s="31"/>
      <c r="E55" s="31"/>
      <c r="F55" s="23" t="s">
        <v>48</v>
      </c>
    </row>
    <row r="56" spans="1:6" s="16" customFormat="1" ht="26.25">
      <c r="A56" s="51"/>
      <c r="B56" s="22"/>
      <c r="C56" s="22"/>
      <c r="D56" s="22"/>
      <c r="E56" s="22"/>
      <c r="F56" s="24" t="s">
        <v>48</v>
      </c>
    </row>
    <row r="57" spans="1:6" s="16" customFormat="1" ht="26.25">
      <c r="A57" s="49" t="s">
        <v>55</v>
      </c>
      <c r="B57" s="22"/>
      <c r="C57" s="22"/>
      <c r="D57" s="22"/>
      <c r="E57" s="22"/>
      <c r="F57" s="24"/>
    </row>
    <row r="58" spans="1:6" s="16" customFormat="1" ht="26.25">
      <c r="A58" s="30" t="s">
        <v>56</v>
      </c>
      <c r="B58" s="22">
        <v>23068235.899999999</v>
      </c>
      <c r="C58" s="22">
        <v>22988261</v>
      </c>
      <c r="D58" s="22">
        <v>22945994</v>
      </c>
      <c r="E58" s="22">
        <v>-42267</v>
      </c>
      <c r="F58" s="27">
        <v>-1.8386340750176796E-3</v>
      </c>
    </row>
    <row r="59" spans="1:6" s="16" customFormat="1" ht="26.25">
      <c r="A59" s="32" t="s">
        <v>57</v>
      </c>
      <c r="B59" s="31">
        <v>152312.79999999999</v>
      </c>
      <c r="C59" s="31">
        <v>65809.5</v>
      </c>
      <c r="D59" s="31">
        <v>65810</v>
      </c>
      <c r="E59" s="31">
        <v>0.5</v>
      </c>
      <c r="F59" s="27">
        <v>7.5976872639968394E-6</v>
      </c>
    </row>
    <row r="60" spans="1:6" s="16" customFormat="1" ht="26.25">
      <c r="A60" s="32" t="s">
        <v>58</v>
      </c>
      <c r="B60" s="31">
        <v>0</v>
      </c>
      <c r="C60" s="31">
        <v>0</v>
      </c>
      <c r="D60" s="31">
        <v>0</v>
      </c>
      <c r="E60" s="31">
        <v>0</v>
      </c>
      <c r="F60" s="27">
        <v>0</v>
      </c>
    </row>
    <row r="61" spans="1:6" s="16" customFormat="1" ht="26.25">
      <c r="A61" s="32" t="s">
        <v>59</v>
      </c>
      <c r="B61" s="31">
        <v>3469715.65</v>
      </c>
      <c r="C61" s="31">
        <v>4244309.5</v>
      </c>
      <c r="D61" s="31">
        <v>4225510</v>
      </c>
      <c r="E61" s="31">
        <v>-18799.5</v>
      </c>
      <c r="F61" s="27">
        <v>-4.4293423936213891E-3</v>
      </c>
    </row>
    <row r="62" spans="1:6" s="16" customFormat="1" ht="26.25">
      <c r="A62" s="32" t="s">
        <v>60</v>
      </c>
      <c r="B62" s="31">
        <v>2719443.9</v>
      </c>
      <c r="C62" s="31">
        <v>2717374</v>
      </c>
      <c r="D62" s="31">
        <v>2776512</v>
      </c>
      <c r="E62" s="31">
        <v>59138</v>
      </c>
      <c r="F62" s="27">
        <v>2.176292258629103E-2</v>
      </c>
    </row>
    <row r="63" spans="1:6" s="16" customFormat="1" ht="26.25">
      <c r="A63" s="32" t="s">
        <v>61</v>
      </c>
      <c r="B63" s="31">
        <v>8062544.9900000002</v>
      </c>
      <c r="C63" s="31">
        <v>12499292</v>
      </c>
      <c r="D63" s="31">
        <v>9893113</v>
      </c>
      <c r="E63" s="31">
        <v>-2606179</v>
      </c>
      <c r="F63" s="27">
        <v>-0.20850612978719116</v>
      </c>
    </row>
    <row r="64" spans="1:6" s="16" customFormat="1" ht="26.25">
      <c r="A64" s="32" t="s">
        <v>62</v>
      </c>
      <c r="B64" s="31">
        <v>3352911</v>
      </c>
      <c r="C64" s="31">
        <v>3691176</v>
      </c>
      <c r="D64" s="31">
        <v>3691176</v>
      </c>
      <c r="E64" s="31">
        <v>0</v>
      </c>
      <c r="F64" s="27">
        <v>0</v>
      </c>
    </row>
    <row r="65" spans="1:6" s="16" customFormat="1" ht="26.25">
      <c r="A65" s="32" t="s">
        <v>63</v>
      </c>
      <c r="B65" s="31">
        <v>7458542.4800000004</v>
      </c>
      <c r="C65" s="31">
        <v>6404854</v>
      </c>
      <c r="D65" s="31">
        <v>6947969</v>
      </c>
      <c r="E65" s="31">
        <v>543115</v>
      </c>
      <c r="F65" s="27">
        <v>8.4797405217979988E-2</v>
      </c>
    </row>
    <row r="66" spans="1:6" s="39" customFormat="1" ht="26.25">
      <c r="A66" s="52" t="s">
        <v>64</v>
      </c>
      <c r="B66" s="37">
        <v>48283706.719999999</v>
      </c>
      <c r="C66" s="37">
        <v>52611076</v>
      </c>
      <c r="D66" s="37">
        <v>50546084</v>
      </c>
      <c r="E66" s="37">
        <v>-2064992</v>
      </c>
      <c r="F66" s="38">
        <v>-3.9250138126808123E-2</v>
      </c>
    </row>
    <row r="67" spans="1:6" s="16" customFormat="1" ht="26.25">
      <c r="A67" s="32" t="s">
        <v>65</v>
      </c>
      <c r="B67" s="31">
        <v>0</v>
      </c>
      <c r="C67" s="31">
        <v>0</v>
      </c>
      <c r="D67" s="31">
        <v>0</v>
      </c>
      <c r="E67" s="31">
        <v>0</v>
      </c>
      <c r="F67" s="27">
        <v>0</v>
      </c>
    </row>
    <row r="68" spans="1:6" s="16" customFormat="1" ht="26.25">
      <c r="A68" s="32" t="s">
        <v>66</v>
      </c>
      <c r="B68" s="31">
        <v>0</v>
      </c>
      <c r="C68" s="31">
        <v>0</v>
      </c>
      <c r="D68" s="31">
        <v>0</v>
      </c>
      <c r="E68" s="31">
        <v>0</v>
      </c>
      <c r="F68" s="27">
        <v>0</v>
      </c>
    </row>
    <row r="69" spans="1:6" s="16" customFormat="1" ht="26.25">
      <c r="A69" s="32" t="s">
        <v>67</v>
      </c>
      <c r="B69" s="31">
        <v>1969671</v>
      </c>
      <c r="C69" s="31">
        <v>1851200</v>
      </c>
      <c r="D69" s="31">
        <v>1851200</v>
      </c>
      <c r="E69" s="31">
        <v>0</v>
      </c>
      <c r="F69" s="27">
        <v>0</v>
      </c>
    </row>
    <row r="70" spans="1:6" s="16" customFormat="1" ht="26.25">
      <c r="A70" s="32" t="s">
        <v>68</v>
      </c>
      <c r="B70" s="31">
        <v>0</v>
      </c>
      <c r="C70" s="31">
        <v>0</v>
      </c>
      <c r="D70" s="31">
        <v>0</v>
      </c>
      <c r="E70" s="31">
        <v>0</v>
      </c>
      <c r="F70" s="27">
        <v>0</v>
      </c>
    </row>
    <row r="71" spans="1:6" s="39" customFormat="1" ht="26.25">
      <c r="A71" s="53" t="s">
        <v>69</v>
      </c>
      <c r="B71" s="54">
        <v>50253377.719999999</v>
      </c>
      <c r="C71" s="54">
        <v>54462276</v>
      </c>
      <c r="D71" s="54">
        <v>52397284</v>
      </c>
      <c r="E71" s="54">
        <v>-2064992</v>
      </c>
      <c r="F71" s="38">
        <v>-3.7916006301315794E-2</v>
      </c>
    </row>
    <row r="72" spans="1:6" s="16" customFormat="1" ht="26.25">
      <c r="A72" s="51"/>
      <c r="B72" s="22"/>
      <c r="C72" s="22"/>
      <c r="D72" s="22"/>
      <c r="E72" s="22"/>
      <c r="F72" s="24"/>
    </row>
    <row r="73" spans="1:6" s="16" customFormat="1" ht="26.25">
      <c r="A73" s="49" t="s">
        <v>70</v>
      </c>
      <c r="B73" s="22"/>
      <c r="C73" s="22"/>
      <c r="D73" s="22"/>
      <c r="E73" s="22"/>
      <c r="F73" s="24"/>
    </row>
    <row r="74" spans="1:6" s="16" customFormat="1" ht="26.25">
      <c r="A74" s="30" t="s">
        <v>71</v>
      </c>
      <c r="B74" s="26">
        <v>26490949.799999997</v>
      </c>
      <c r="C74" s="26">
        <v>27684510.5</v>
      </c>
      <c r="D74" s="26">
        <v>28255907.5</v>
      </c>
      <c r="E74" s="22">
        <v>571397</v>
      </c>
      <c r="F74" s="27">
        <v>2.0639591947995611E-2</v>
      </c>
    </row>
    <row r="75" spans="1:6" s="16" customFormat="1" ht="26.25">
      <c r="A75" s="32" t="s">
        <v>72</v>
      </c>
      <c r="B75" s="29">
        <v>282316</v>
      </c>
      <c r="C75" s="26">
        <v>278923</v>
      </c>
      <c r="D75" s="26">
        <v>278923</v>
      </c>
      <c r="E75" s="31">
        <v>0</v>
      </c>
      <c r="F75" s="27">
        <v>0</v>
      </c>
    </row>
    <row r="76" spans="1:6" s="16" customFormat="1" ht="26.25">
      <c r="A76" s="32" t="s">
        <v>73</v>
      </c>
      <c r="B76" s="22">
        <v>10236105.9</v>
      </c>
      <c r="C76" s="26">
        <v>11315036.5</v>
      </c>
      <c r="D76" s="26">
        <v>11191251.5</v>
      </c>
      <c r="E76" s="31">
        <v>-123785</v>
      </c>
      <c r="F76" s="27">
        <v>-1.0939867494020015E-2</v>
      </c>
    </row>
    <row r="77" spans="1:6" s="39" customFormat="1" ht="26.25">
      <c r="A77" s="52" t="s">
        <v>74</v>
      </c>
      <c r="B77" s="54">
        <v>37009371.699999996</v>
      </c>
      <c r="C77" s="54">
        <v>39278470</v>
      </c>
      <c r="D77" s="54">
        <v>39726082</v>
      </c>
      <c r="E77" s="37">
        <v>447612</v>
      </c>
      <c r="F77" s="38">
        <v>1.1395861396841577E-2</v>
      </c>
    </row>
    <row r="78" spans="1:6" s="16" customFormat="1" ht="26.25">
      <c r="A78" s="32" t="s">
        <v>75</v>
      </c>
      <c r="B78" s="29">
        <v>325959.8</v>
      </c>
      <c r="C78" s="29">
        <v>227646</v>
      </c>
      <c r="D78" s="29">
        <v>227646</v>
      </c>
      <c r="E78" s="31">
        <v>0</v>
      </c>
      <c r="F78" s="27">
        <v>0</v>
      </c>
    </row>
    <row r="79" spans="1:6" s="16" customFormat="1" ht="26.25">
      <c r="A79" s="32" t="s">
        <v>76</v>
      </c>
      <c r="B79" s="26">
        <v>4471784.4000000004</v>
      </c>
      <c r="C79" s="26">
        <v>8013925</v>
      </c>
      <c r="D79" s="26">
        <v>4701321</v>
      </c>
      <c r="E79" s="31">
        <v>-3312604</v>
      </c>
      <c r="F79" s="27">
        <v>-0.41335600220865554</v>
      </c>
    </row>
    <row r="80" spans="1:6" s="16" customFormat="1" ht="26.25">
      <c r="A80" s="32" t="s">
        <v>77</v>
      </c>
      <c r="B80" s="22">
        <v>759392.9</v>
      </c>
      <c r="C80" s="22">
        <v>501353</v>
      </c>
      <c r="D80" s="22">
        <v>501353</v>
      </c>
      <c r="E80" s="31">
        <v>0</v>
      </c>
      <c r="F80" s="27">
        <v>0</v>
      </c>
    </row>
    <row r="81" spans="1:8" s="39" customFormat="1" ht="26.25">
      <c r="A81" s="35" t="s">
        <v>78</v>
      </c>
      <c r="B81" s="54">
        <v>5557137.1000000006</v>
      </c>
      <c r="C81" s="54">
        <v>8742924</v>
      </c>
      <c r="D81" s="54">
        <v>5430320</v>
      </c>
      <c r="E81" s="37">
        <v>-3312604</v>
      </c>
      <c r="F81" s="38">
        <v>-0.37888971698713153</v>
      </c>
    </row>
    <row r="82" spans="1:8" s="16" customFormat="1" ht="26.25">
      <c r="A82" s="32" t="s">
        <v>79</v>
      </c>
      <c r="B82" s="22">
        <v>1886801.47</v>
      </c>
      <c r="C82" s="22">
        <v>1228109</v>
      </c>
      <c r="D82" s="22">
        <v>1228109</v>
      </c>
      <c r="E82" s="31">
        <v>0</v>
      </c>
      <c r="F82" s="27">
        <v>0</v>
      </c>
    </row>
    <row r="83" spans="1:8" s="16" customFormat="1" ht="26.25">
      <c r="A83" s="32" t="s">
        <v>80</v>
      </c>
      <c r="B83" s="31">
        <v>5515640.5</v>
      </c>
      <c r="C83" s="31">
        <v>5717232</v>
      </c>
      <c r="D83" s="31">
        <v>5717232</v>
      </c>
      <c r="E83" s="31">
        <v>0</v>
      </c>
      <c r="F83" s="27">
        <v>0</v>
      </c>
    </row>
    <row r="84" spans="1:8" s="16" customFormat="1" ht="26.25">
      <c r="A84" s="32" t="s">
        <v>81</v>
      </c>
      <c r="B84" s="31">
        <v>0</v>
      </c>
      <c r="C84" s="31">
        <v>0</v>
      </c>
      <c r="D84" s="31">
        <v>0</v>
      </c>
      <c r="E84" s="31">
        <v>0</v>
      </c>
      <c r="F84" s="27">
        <v>0</v>
      </c>
    </row>
    <row r="85" spans="1:8" s="16" customFormat="1" ht="26.25">
      <c r="A85" s="32" t="s">
        <v>82</v>
      </c>
      <c r="B85" s="31">
        <v>0</v>
      </c>
      <c r="C85" s="31">
        <v>-800000</v>
      </c>
      <c r="D85" s="31">
        <v>0</v>
      </c>
      <c r="E85" s="31">
        <v>800000</v>
      </c>
      <c r="F85" s="27">
        <v>1</v>
      </c>
    </row>
    <row r="86" spans="1:8" s="39" customFormat="1" ht="26.25">
      <c r="A86" s="35" t="s">
        <v>83</v>
      </c>
      <c r="B86" s="37">
        <v>7402441.9699999997</v>
      </c>
      <c r="C86" s="37">
        <v>6145341</v>
      </c>
      <c r="D86" s="37">
        <v>6945341</v>
      </c>
      <c r="E86" s="37">
        <v>800000</v>
      </c>
      <c r="F86" s="38">
        <v>0.13017992004023862</v>
      </c>
    </row>
    <row r="87" spans="1:8" s="16" customFormat="1" ht="26.25">
      <c r="A87" s="32" t="s">
        <v>84</v>
      </c>
      <c r="B87" s="31">
        <v>109834.95</v>
      </c>
      <c r="C87" s="31">
        <v>295541</v>
      </c>
      <c r="D87" s="31">
        <v>295541</v>
      </c>
      <c r="E87" s="31">
        <v>0</v>
      </c>
      <c r="F87" s="27">
        <v>0</v>
      </c>
    </row>
    <row r="88" spans="1:8" s="16" customFormat="1" ht="26.25">
      <c r="A88" s="32" t="s">
        <v>85</v>
      </c>
      <c r="B88" s="31">
        <v>174592</v>
      </c>
      <c r="C88" s="31">
        <v>0</v>
      </c>
      <c r="D88" s="31">
        <v>0</v>
      </c>
      <c r="E88" s="31">
        <v>0</v>
      </c>
      <c r="F88" s="27">
        <v>0</v>
      </c>
    </row>
    <row r="89" spans="1:8" s="16" customFormat="1" ht="26.25">
      <c r="A89" s="41" t="s">
        <v>86</v>
      </c>
      <c r="B89" s="31">
        <v>0</v>
      </c>
      <c r="C89" s="31">
        <v>0</v>
      </c>
      <c r="D89" s="31">
        <v>0</v>
      </c>
      <c r="E89" s="31">
        <v>0</v>
      </c>
      <c r="F89" s="27">
        <v>0</v>
      </c>
    </row>
    <row r="90" spans="1:8" s="39" customFormat="1" ht="26.25">
      <c r="A90" s="55" t="s">
        <v>87</v>
      </c>
      <c r="B90" s="54">
        <v>284426.95</v>
      </c>
      <c r="C90" s="54">
        <v>295541</v>
      </c>
      <c r="D90" s="54">
        <v>295541</v>
      </c>
      <c r="E90" s="54">
        <v>0</v>
      </c>
      <c r="F90" s="38">
        <v>0</v>
      </c>
    </row>
    <row r="91" spans="1:8" s="16" customFormat="1" ht="26.25">
      <c r="A91" s="41" t="s">
        <v>88</v>
      </c>
      <c r="B91" s="31">
        <v>0</v>
      </c>
      <c r="C91" s="31">
        <v>0</v>
      </c>
      <c r="D91" s="29">
        <v>0</v>
      </c>
      <c r="E91" s="31">
        <v>0</v>
      </c>
      <c r="F91" s="27">
        <v>0</v>
      </c>
    </row>
    <row r="92" spans="1:8" s="39" customFormat="1" ht="27" thickBot="1">
      <c r="A92" s="56" t="s">
        <v>69</v>
      </c>
      <c r="B92" s="57">
        <v>50253377.719999999</v>
      </c>
      <c r="C92" s="57">
        <v>54462276</v>
      </c>
      <c r="D92" s="58">
        <v>52397284</v>
      </c>
      <c r="E92" s="57">
        <v>-2064992</v>
      </c>
      <c r="F92" s="59">
        <v>-3.7916006301315794E-2</v>
      </c>
    </row>
    <row r="93" spans="1:8" s="64" customFormat="1" ht="31.5">
      <c r="A93" s="60"/>
      <c r="B93" s="61"/>
      <c r="C93" s="61"/>
      <c r="D93" s="61"/>
      <c r="E93" s="61"/>
      <c r="F93" s="62" t="s">
        <v>48</v>
      </c>
      <c r="G93" s="63"/>
      <c r="H93" s="63"/>
    </row>
    <row r="94" spans="1:8">
      <c r="A94" s="68" t="s">
        <v>48</v>
      </c>
      <c r="B94" s="69"/>
      <c r="C94" s="69"/>
      <c r="D94" s="69"/>
      <c r="E94" s="69"/>
      <c r="F94" s="70"/>
    </row>
  </sheetData>
  <pageMargins left="0.7" right="0.7" top="0.75" bottom="0.75" header="0.3" footer="0.3"/>
  <pageSetup scale="2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topLeftCell="A22" zoomScale="60" zoomScaleNormal="60" workbookViewId="0">
      <selection activeCell="H18" sqref="H18"/>
    </sheetView>
  </sheetViews>
  <sheetFormatPr defaultRowHeight="15.75"/>
  <cols>
    <col min="1" max="1" width="121.140625" style="71" customWidth="1"/>
    <col min="2" max="2" width="32.7109375" style="72" customWidth="1"/>
    <col min="3" max="5" width="32.85546875" style="72" customWidth="1"/>
    <col min="6" max="6" width="25.5703125" style="73" customWidth="1"/>
    <col min="7" max="7" width="30.28515625" style="71" customWidth="1"/>
    <col min="8" max="8" width="25.140625" style="71" customWidth="1"/>
    <col min="9" max="16384" width="9.140625" style="71"/>
  </cols>
  <sheetData>
    <row r="1" spans="1:8" s="7" customFormat="1" ht="46.5">
      <c r="A1" s="1" t="s">
        <v>0</v>
      </c>
      <c r="B1" s="2"/>
      <c r="C1" s="4" t="s">
        <v>1</v>
      </c>
      <c r="D1" s="5" t="s">
        <v>126</v>
      </c>
      <c r="E1" s="176"/>
      <c r="H1" s="3"/>
    </row>
    <row r="2" spans="1:8" s="7" customFormat="1" ht="46.5">
      <c r="A2" s="1" t="s">
        <v>2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3</v>
      </c>
      <c r="B3" s="10"/>
      <c r="C3" s="10"/>
      <c r="D3" s="10"/>
      <c r="E3" s="10"/>
      <c r="F3" s="11"/>
      <c r="G3" s="3"/>
      <c r="H3" s="3"/>
    </row>
    <row r="4" spans="1:8" s="16" customFormat="1" ht="27" thickTop="1">
      <c r="A4" s="12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20" customFormat="1" ht="52.5">
      <c r="A5" s="17"/>
      <c r="B5" s="18" t="s">
        <v>9</v>
      </c>
      <c r="C5" s="18" t="s">
        <v>9</v>
      </c>
      <c r="D5" s="18" t="s">
        <v>10</v>
      </c>
      <c r="E5" s="18" t="s">
        <v>11</v>
      </c>
      <c r="F5" s="19" t="s">
        <v>12</v>
      </c>
    </row>
    <row r="6" spans="1:8" s="16" customFormat="1" ht="26.25">
      <c r="A6" s="21" t="s">
        <v>13</v>
      </c>
      <c r="B6" s="22"/>
      <c r="C6" s="22"/>
      <c r="D6" s="22"/>
      <c r="E6" s="22"/>
      <c r="F6" s="23"/>
    </row>
    <row r="7" spans="1:8" s="16" customFormat="1" ht="26.25">
      <c r="A7" s="21" t="s">
        <v>14</v>
      </c>
      <c r="B7" s="22"/>
      <c r="C7" s="22"/>
      <c r="D7" s="22"/>
      <c r="E7" s="22"/>
      <c r="F7" s="24"/>
    </row>
    <row r="8" spans="1:8" s="16" customFormat="1" ht="26.25">
      <c r="A8" s="25" t="s">
        <v>15</v>
      </c>
      <c r="B8" s="26">
        <v>39215685</v>
      </c>
      <c r="C8" s="26">
        <v>39215685</v>
      </c>
      <c r="D8" s="26">
        <v>36300322</v>
      </c>
      <c r="E8" s="26">
        <v>-2915363</v>
      </c>
      <c r="F8" s="27">
        <v>-7.434175891610717E-2</v>
      </c>
      <c r="H8" s="16" t="s">
        <v>48</v>
      </c>
    </row>
    <row r="9" spans="1:8" s="16" customFormat="1" ht="26.25">
      <c r="A9" s="25" t="s">
        <v>16</v>
      </c>
      <c r="B9" s="26">
        <v>0</v>
      </c>
      <c r="C9" s="26">
        <v>0</v>
      </c>
      <c r="D9" s="26">
        <v>0</v>
      </c>
      <c r="E9" s="26">
        <v>0</v>
      </c>
      <c r="F9" s="27">
        <v>0</v>
      </c>
    </row>
    <row r="10" spans="1:8" s="16" customFormat="1" ht="26.25">
      <c r="A10" s="28" t="s">
        <v>17</v>
      </c>
      <c r="B10" s="29">
        <v>1900751</v>
      </c>
      <c r="C10" s="29">
        <v>1990421</v>
      </c>
      <c r="D10" s="29">
        <v>2028485</v>
      </c>
      <c r="E10" s="29">
        <v>38064</v>
      </c>
      <c r="F10" s="27">
        <v>1.9123592446020212E-2</v>
      </c>
    </row>
    <row r="11" spans="1:8" s="16" customFormat="1" ht="26.25">
      <c r="A11" s="30" t="s">
        <v>18</v>
      </c>
      <c r="B11" s="31">
        <v>0</v>
      </c>
      <c r="C11" s="31">
        <v>0</v>
      </c>
      <c r="D11" s="31">
        <v>0</v>
      </c>
      <c r="E11" s="29">
        <v>0</v>
      </c>
      <c r="F11" s="27">
        <v>0</v>
      </c>
    </row>
    <row r="12" spans="1:8" s="16" customFormat="1" ht="26.25">
      <c r="A12" s="32" t="s">
        <v>19</v>
      </c>
      <c r="B12" s="31">
        <v>1900751</v>
      </c>
      <c r="C12" s="31">
        <v>1990421</v>
      </c>
      <c r="D12" s="31">
        <v>2028485</v>
      </c>
      <c r="E12" s="29">
        <v>38064</v>
      </c>
      <c r="F12" s="27">
        <v>1.9123592446020212E-2</v>
      </c>
    </row>
    <row r="13" spans="1:8" s="16" customFormat="1" ht="26.25">
      <c r="A13" s="32" t="s">
        <v>20</v>
      </c>
      <c r="B13" s="31">
        <v>0</v>
      </c>
      <c r="C13" s="31">
        <v>0</v>
      </c>
      <c r="D13" s="31">
        <v>0</v>
      </c>
      <c r="E13" s="29">
        <v>0</v>
      </c>
      <c r="F13" s="27">
        <v>0</v>
      </c>
    </row>
    <row r="14" spans="1:8" s="16" customFormat="1" ht="26.25">
      <c r="A14" s="32" t="s">
        <v>21</v>
      </c>
      <c r="B14" s="31">
        <v>0</v>
      </c>
      <c r="C14" s="31">
        <v>0</v>
      </c>
      <c r="D14" s="31">
        <v>0</v>
      </c>
      <c r="E14" s="29">
        <v>0</v>
      </c>
      <c r="F14" s="27">
        <v>0</v>
      </c>
    </row>
    <row r="15" spans="1:8" s="16" customFormat="1" ht="26.25">
      <c r="A15" s="32" t="s">
        <v>22</v>
      </c>
      <c r="B15" s="31">
        <v>0</v>
      </c>
      <c r="C15" s="31">
        <v>0</v>
      </c>
      <c r="D15" s="31">
        <v>0</v>
      </c>
      <c r="E15" s="29">
        <v>0</v>
      </c>
      <c r="F15" s="27">
        <v>0</v>
      </c>
    </row>
    <row r="16" spans="1:8" s="16" customFormat="1" ht="26.25">
      <c r="A16" s="32" t="s">
        <v>23</v>
      </c>
      <c r="B16" s="31">
        <v>0</v>
      </c>
      <c r="C16" s="31">
        <v>0</v>
      </c>
      <c r="D16" s="31">
        <v>0</v>
      </c>
      <c r="E16" s="29">
        <v>0</v>
      </c>
      <c r="F16" s="27">
        <v>0</v>
      </c>
    </row>
    <row r="17" spans="1:6" s="16" customFormat="1" ht="26.25">
      <c r="A17" s="32" t="s">
        <v>24</v>
      </c>
      <c r="B17" s="31">
        <v>0</v>
      </c>
      <c r="C17" s="31">
        <v>0</v>
      </c>
      <c r="D17" s="31">
        <v>0</v>
      </c>
      <c r="E17" s="29">
        <v>0</v>
      </c>
      <c r="F17" s="27">
        <v>0</v>
      </c>
    </row>
    <row r="18" spans="1:6" s="16" customFormat="1" ht="26.25">
      <c r="A18" s="32" t="s">
        <v>25</v>
      </c>
      <c r="B18" s="31">
        <v>0</v>
      </c>
      <c r="C18" s="31">
        <v>0</v>
      </c>
      <c r="D18" s="31">
        <v>0</v>
      </c>
      <c r="E18" s="29">
        <v>0</v>
      </c>
      <c r="F18" s="27">
        <v>0</v>
      </c>
    </row>
    <row r="19" spans="1:6" s="16" customFormat="1" ht="26.25">
      <c r="A19" s="32" t="s">
        <v>26</v>
      </c>
      <c r="B19" s="31">
        <v>0</v>
      </c>
      <c r="C19" s="31">
        <v>0</v>
      </c>
      <c r="D19" s="31">
        <v>0</v>
      </c>
      <c r="E19" s="29">
        <v>0</v>
      </c>
      <c r="F19" s="27">
        <v>0</v>
      </c>
    </row>
    <row r="20" spans="1:6" s="16" customFormat="1" ht="26.25">
      <c r="A20" s="32" t="s">
        <v>27</v>
      </c>
      <c r="B20" s="31">
        <v>0</v>
      </c>
      <c r="C20" s="31">
        <v>0</v>
      </c>
      <c r="D20" s="31">
        <v>0</v>
      </c>
      <c r="E20" s="29">
        <v>0</v>
      </c>
      <c r="F20" s="27">
        <v>0</v>
      </c>
    </row>
    <row r="21" spans="1:6" s="16" customFormat="1" ht="26.25">
      <c r="A21" s="32" t="s">
        <v>28</v>
      </c>
      <c r="B21" s="31">
        <v>0</v>
      </c>
      <c r="C21" s="31">
        <v>0</v>
      </c>
      <c r="D21" s="31">
        <v>0</v>
      </c>
      <c r="E21" s="29">
        <v>0</v>
      </c>
      <c r="F21" s="27">
        <v>0</v>
      </c>
    </row>
    <row r="22" spans="1:6" s="16" customFormat="1" ht="26.25">
      <c r="A22" s="32" t="s">
        <v>29</v>
      </c>
      <c r="B22" s="31">
        <v>0</v>
      </c>
      <c r="C22" s="31">
        <v>0</v>
      </c>
      <c r="D22" s="31">
        <v>0</v>
      </c>
      <c r="E22" s="29">
        <v>0</v>
      </c>
      <c r="F22" s="27">
        <v>0</v>
      </c>
    </row>
    <row r="23" spans="1:6" s="16" customFormat="1" ht="26.25">
      <c r="A23" s="33" t="s">
        <v>30</v>
      </c>
      <c r="B23" s="31">
        <v>0</v>
      </c>
      <c r="C23" s="31">
        <v>0</v>
      </c>
      <c r="D23" s="31">
        <v>0</v>
      </c>
      <c r="E23" s="29">
        <v>0</v>
      </c>
      <c r="F23" s="27">
        <v>0</v>
      </c>
    </row>
    <row r="24" spans="1:6" s="16" customFormat="1" ht="26.25">
      <c r="A24" s="33" t="s">
        <v>31</v>
      </c>
      <c r="B24" s="31">
        <v>0</v>
      </c>
      <c r="C24" s="31">
        <v>0</v>
      </c>
      <c r="D24" s="31">
        <v>0</v>
      </c>
      <c r="E24" s="29">
        <v>0</v>
      </c>
      <c r="F24" s="27">
        <v>0</v>
      </c>
    </row>
    <row r="25" spans="1:6" s="16" customFormat="1" ht="26.25">
      <c r="A25" s="33" t="s">
        <v>32</v>
      </c>
      <c r="B25" s="31">
        <v>0</v>
      </c>
      <c r="C25" s="31">
        <v>0</v>
      </c>
      <c r="D25" s="31">
        <v>0</v>
      </c>
      <c r="E25" s="29">
        <v>0</v>
      </c>
      <c r="F25" s="27">
        <v>0</v>
      </c>
    </row>
    <row r="26" spans="1:6" s="16" customFormat="1" ht="26.25">
      <c r="A26" s="33" t="s">
        <v>33</v>
      </c>
      <c r="B26" s="31">
        <v>0</v>
      </c>
      <c r="C26" s="31">
        <v>0</v>
      </c>
      <c r="D26" s="31">
        <v>0</v>
      </c>
      <c r="E26" s="29">
        <v>0</v>
      </c>
      <c r="F26" s="27">
        <v>0</v>
      </c>
    </row>
    <row r="27" spans="1:6" s="16" customFormat="1" ht="26.25">
      <c r="A27" s="33" t="s">
        <v>34</v>
      </c>
      <c r="B27" s="31">
        <v>0</v>
      </c>
      <c r="C27" s="31">
        <v>0</v>
      </c>
      <c r="D27" s="31">
        <v>0</v>
      </c>
      <c r="E27" s="29">
        <v>0</v>
      </c>
      <c r="F27" s="27">
        <v>0</v>
      </c>
    </row>
    <row r="28" spans="1:6" s="16" customFormat="1" ht="26.25">
      <c r="A28" s="33" t="s">
        <v>89</v>
      </c>
      <c r="B28" s="31">
        <v>0</v>
      </c>
      <c r="C28" s="31">
        <v>0</v>
      </c>
      <c r="D28" s="31">
        <v>0</v>
      </c>
      <c r="E28" s="29">
        <f t="shared" ref="E28" si="0">D28-C28</f>
        <v>0</v>
      </c>
      <c r="F28" s="27">
        <f t="shared" ref="F28" si="1">IF(ISBLANK(E28),"  ",IF(C28&gt;0,E28/C28,IF(E28&gt;0,1,0)))</f>
        <v>0</v>
      </c>
    </row>
    <row r="29" spans="1:6" s="16" customFormat="1" ht="26.25">
      <c r="A29" s="33" t="s">
        <v>35</v>
      </c>
      <c r="B29" s="31">
        <v>0</v>
      </c>
      <c r="C29" s="31">
        <v>0</v>
      </c>
      <c r="D29" s="31">
        <v>0</v>
      </c>
      <c r="E29" s="29">
        <v>0</v>
      </c>
      <c r="F29" s="27">
        <v>0</v>
      </c>
    </row>
    <row r="30" spans="1:6" s="16" customFormat="1" ht="26.25">
      <c r="A30" s="34" t="s">
        <v>36</v>
      </c>
      <c r="B30" s="31"/>
      <c r="C30" s="31"/>
      <c r="D30" s="31"/>
      <c r="E30" s="31"/>
      <c r="F30" s="23"/>
    </row>
    <row r="31" spans="1:6" s="16" customFormat="1" ht="26.25">
      <c r="A31" s="30" t="s">
        <v>37</v>
      </c>
      <c r="B31" s="26">
        <v>0</v>
      </c>
      <c r="C31" s="26">
        <v>0</v>
      </c>
      <c r="D31" s="26">
        <v>0</v>
      </c>
      <c r="E31" s="26">
        <v>0</v>
      </c>
      <c r="F31" s="27">
        <v>0</v>
      </c>
    </row>
    <row r="32" spans="1:6" s="16" customFormat="1" ht="26.25">
      <c r="A32" s="35" t="s">
        <v>38</v>
      </c>
      <c r="B32" s="31"/>
      <c r="C32" s="31"/>
      <c r="D32" s="31"/>
      <c r="E32" s="31"/>
      <c r="F32" s="23"/>
    </row>
    <row r="33" spans="1:12" s="16" customFormat="1" ht="26.25">
      <c r="A33" s="30" t="s">
        <v>37</v>
      </c>
      <c r="B33" s="22">
        <v>0</v>
      </c>
      <c r="C33" s="22">
        <v>0</v>
      </c>
      <c r="D33" s="22">
        <v>0</v>
      </c>
      <c r="E33" s="26">
        <v>0</v>
      </c>
      <c r="F33" s="27">
        <v>0</v>
      </c>
    </row>
    <row r="34" spans="1:12" s="16" customFormat="1" ht="26.25">
      <c r="A34" s="32" t="s">
        <v>39</v>
      </c>
      <c r="B34" s="31"/>
      <c r="C34" s="31"/>
      <c r="D34" s="31"/>
      <c r="E34" s="29"/>
      <c r="F34" s="27" t="s">
        <v>91</v>
      </c>
    </row>
    <row r="35" spans="1:12" s="39" customFormat="1" ht="26.25">
      <c r="A35" s="36" t="s">
        <v>40</v>
      </c>
      <c r="B35" s="37">
        <v>41116436</v>
      </c>
      <c r="C35" s="37">
        <v>41206106</v>
      </c>
      <c r="D35" s="37">
        <v>38328807</v>
      </c>
      <c r="E35" s="37">
        <v>-2877299</v>
      </c>
      <c r="F35" s="38">
        <v>-6.9827005735509193E-2</v>
      </c>
    </row>
    <row r="36" spans="1:12" s="16" customFormat="1" ht="26.25">
      <c r="A36" s="34" t="s">
        <v>41</v>
      </c>
      <c r="B36" s="31"/>
      <c r="C36" s="31"/>
      <c r="D36" s="31"/>
      <c r="E36" s="31"/>
      <c r="F36" s="23"/>
    </row>
    <row r="37" spans="1:12" s="16" customFormat="1" ht="26.25">
      <c r="A37" s="40" t="s">
        <v>42</v>
      </c>
      <c r="B37" s="26">
        <v>0</v>
      </c>
      <c r="C37" s="26">
        <v>0</v>
      </c>
      <c r="D37" s="26">
        <v>0</v>
      </c>
      <c r="E37" s="26">
        <v>0</v>
      </c>
      <c r="F37" s="27">
        <v>0</v>
      </c>
    </row>
    <row r="38" spans="1:12" s="16" customFormat="1" ht="26.25">
      <c r="A38" s="41" t="s">
        <v>43</v>
      </c>
      <c r="B38" s="26">
        <v>0</v>
      </c>
      <c r="C38" s="26">
        <v>0</v>
      </c>
      <c r="D38" s="26">
        <v>0</v>
      </c>
      <c r="E38" s="29">
        <v>0</v>
      </c>
      <c r="F38" s="27">
        <v>0</v>
      </c>
    </row>
    <row r="39" spans="1:12" s="16" customFormat="1" ht="26.25">
      <c r="A39" s="41" t="s">
        <v>44</v>
      </c>
      <c r="B39" s="26">
        <v>0</v>
      </c>
      <c r="C39" s="26">
        <v>0</v>
      </c>
      <c r="D39" s="26">
        <v>0</v>
      </c>
      <c r="E39" s="29">
        <v>0</v>
      </c>
      <c r="F39" s="27">
        <v>0</v>
      </c>
    </row>
    <row r="40" spans="1:12" s="16" customFormat="1" ht="26.25">
      <c r="A40" s="41" t="s">
        <v>45</v>
      </c>
      <c r="B40" s="26">
        <v>0</v>
      </c>
      <c r="C40" s="26">
        <v>0</v>
      </c>
      <c r="D40" s="26">
        <v>0</v>
      </c>
      <c r="E40" s="29">
        <v>0</v>
      </c>
      <c r="F40" s="27">
        <v>0</v>
      </c>
    </row>
    <row r="41" spans="1:12" s="16" customFormat="1" ht="26.25">
      <c r="A41" s="42" t="s">
        <v>46</v>
      </c>
      <c r="B41" s="26">
        <v>0</v>
      </c>
      <c r="C41" s="26">
        <v>0</v>
      </c>
      <c r="D41" s="26">
        <v>0</v>
      </c>
      <c r="E41" s="29">
        <v>0</v>
      </c>
      <c r="F41" s="27">
        <v>0</v>
      </c>
    </row>
    <row r="42" spans="1:12" s="39" customFormat="1" ht="26.25">
      <c r="A42" s="34" t="s">
        <v>47</v>
      </c>
      <c r="B42" s="43">
        <v>0</v>
      </c>
      <c r="C42" s="43">
        <v>0</v>
      </c>
      <c r="D42" s="43">
        <v>0</v>
      </c>
      <c r="E42" s="43">
        <v>0</v>
      </c>
      <c r="F42" s="38">
        <v>0</v>
      </c>
      <c r="L42" s="39" t="s">
        <v>48</v>
      </c>
    </row>
    <row r="43" spans="1:12" s="16" customFormat="1" ht="26.25">
      <c r="A43" s="32" t="s">
        <v>48</v>
      </c>
      <c r="B43" s="31"/>
      <c r="C43" s="31"/>
      <c r="D43" s="31"/>
      <c r="E43" s="31"/>
      <c r="F43" s="23"/>
    </row>
    <row r="44" spans="1:12" s="39" customFormat="1" ht="26.25">
      <c r="A44" s="44" t="s">
        <v>49</v>
      </c>
      <c r="B44" s="45">
        <v>0</v>
      </c>
      <c r="C44" s="45">
        <v>0</v>
      </c>
      <c r="D44" s="45">
        <v>0</v>
      </c>
      <c r="E44" s="45">
        <v>0</v>
      </c>
      <c r="F44" s="38">
        <v>0</v>
      </c>
    </row>
    <row r="45" spans="1:12" s="16" customFormat="1" ht="26.25">
      <c r="A45" s="32" t="s">
        <v>48</v>
      </c>
      <c r="B45" s="31"/>
      <c r="C45" s="31"/>
      <c r="D45" s="31"/>
      <c r="E45" s="31"/>
      <c r="F45" s="23"/>
    </row>
    <row r="46" spans="1:12" s="39" customFormat="1" ht="26.25">
      <c r="A46" s="44" t="s">
        <v>50</v>
      </c>
      <c r="B46" s="45">
        <v>5059234</v>
      </c>
      <c r="C46" s="45">
        <v>5059234</v>
      </c>
      <c r="D46" s="45">
        <v>0</v>
      </c>
      <c r="E46" s="45">
        <v>-5059234</v>
      </c>
      <c r="F46" s="38">
        <v>-1</v>
      </c>
    </row>
    <row r="47" spans="1:12" s="16" customFormat="1" ht="26.25">
      <c r="A47" s="32" t="s">
        <v>48</v>
      </c>
      <c r="B47" s="31"/>
      <c r="C47" s="31"/>
      <c r="D47" s="31"/>
      <c r="E47" s="31"/>
      <c r="F47" s="23"/>
    </row>
    <row r="48" spans="1:12" s="39" customFormat="1" ht="26.25">
      <c r="A48" s="34" t="s">
        <v>51</v>
      </c>
      <c r="B48" s="43">
        <v>51666637</v>
      </c>
      <c r="C48" s="43">
        <v>51906000</v>
      </c>
      <c r="D48" s="43">
        <v>58315999</v>
      </c>
      <c r="E48" s="43">
        <v>6409999</v>
      </c>
      <c r="F48" s="38">
        <v>0.12349244788656417</v>
      </c>
    </row>
    <row r="49" spans="1:6" s="16" customFormat="1" ht="26.25">
      <c r="A49" s="32" t="s">
        <v>48</v>
      </c>
      <c r="B49" s="31"/>
      <c r="C49" s="31"/>
      <c r="D49" s="31"/>
      <c r="E49" s="31"/>
      <c r="F49" s="23"/>
    </row>
    <row r="50" spans="1:6" s="39" customFormat="1" ht="26.25">
      <c r="A50" s="46" t="s">
        <v>52</v>
      </c>
      <c r="B50" s="47">
        <v>0</v>
      </c>
      <c r="C50" s="47">
        <v>0</v>
      </c>
      <c r="D50" s="47">
        <v>0</v>
      </c>
      <c r="E50" s="47">
        <v>0</v>
      </c>
      <c r="F50" s="38">
        <v>0</v>
      </c>
    </row>
    <row r="51" spans="1:6" s="16" customFormat="1" ht="26.25">
      <c r="A51" s="34"/>
      <c r="B51" s="22"/>
      <c r="C51" s="22"/>
      <c r="D51" s="22"/>
      <c r="E51" s="22"/>
      <c r="F51" s="48"/>
    </row>
    <row r="52" spans="1:6" s="39" customFormat="1" ht="26.25">
      <c r="A52" s="34" t="s">
        <v>53</v>
      </c>
      <c r="B52" s="43">
        <v>0</v>
      </c>
      <c r="C52" s="43">
        <v>0</v>
      </c>
      <c r="D52" s="43">
        <v>0</v>
      </c>
      <c r="E52" s="47">
        <v>0</v>
      </c>
      <c r="F52" s="38">
        <v>0</v>
      </c>
    </row>
    <row r="53" spans="1:6" s="16" customFormat="1" ht="26.25">
      <c r="A53" s="32"/>
      <c r="B53" s="31"/>
      <c r="C53" s="31"/>
      <c r="D53" s="31"/>
      <c r="E53" s="31"/>
      <c r="F53" s="23"/>
    </row>
    <row r="54" spans="1:6" s="39" customFormat="1" ht="26.25">
      <c r="A54" s="49" t="s">
        <v>54</v>
      </c>
      <c r="B54" s="43">
        <v>97842307</v>
      </c>
      <c r="C54" s="43">
        <v>98171340</v>
      </c>
      <c r="D54" s="43">
        <v>96644806</v>
      </c>
      <c r="E54" s="43">
        <v>-1526534</v>
      </c>
      <c r="F54" s="38">
        <v>-1.5549690979057635E-2</v>
      </c>
    </row>
    <row r="55" spans="1:6" s="16" customFormat="1" ht="26.25">
      <c r="A55" s="50"/>
      <c r="B55" s="31"/>
      <c r="C55" s="31"/>
      <c r="D55" s="31"/>
      <c r="E55" s="31"/>
      <c r="F55" s="23" t="s">
        <v>48</v>
      </c>
    </row>
    <row r="56" spans="1:6" s="16" customFormat="1" ht="26.25">
      <c r="A56" s="51"/>
      <c r="B56" s="22"/>
      <c r="C56" s="22"/>
      <c r="D56" s="22"/>
      <c r="E56" s="22"/>
      <c r="F56" s="24" t="s">
        <v>48</v>
      </c>
    </row>
    <row r="57" spans="1:6" s="16" customFormat="1" ht="26.25">
      <c r="A57" s="49" t="s">
        <v>55</v>
      </c>
      <c r="B57" s="22"/>
      <c r="C57" s="22"/>
      <c r="D57" s="22"/>
      <c r="E57" s="22"/>
      <c r="F57" s="24"/>
    </row>
    <row r="58" spans="1:6" s="16" customFormat="1" ht="26.25">
      <c r="A58" s="30" t="s">
        <v>56</v>
      </c>
      <c r="B58" s="22">
        <v>35477625</v>
      </c>
      <c r="C58" s="22">
        <v>35885634</v>
      </c>
      <c r="D58" s="22">
        <v>35660640</v>
      </c>
      <c r="E58" s="22">
        <v>-224994</v>
      </c>
      <c r="F58" s="27">
        <v>-6.2697512882174521E-3</v>
      </c>
    </row>
    <row r="59" spans="1:6" s="16" customFormat="1" ht="26.25">
      <c r="A59" s="32" t="s">
        <v>57</v>
      </c>
      <c r="B59" s="31">
        <v>10564841</v>
      </c>
      <c r="C59" s="31">
        <v>11257019</v>
      </c>
      <c r="D59" s="31">
        <v>10905159</v>
      </c>
      <c r="E59" s="31">
        <v>-351860</v>
      </c>
      <c r="F59" s="27">
        <v>-3.125694289047571E-2</v>
      </c>
    </row>
    <row r="60" spans="1:6" s="16" customFormat="1" ht="26.25">
      <c r="A60" s="32" t="s">
        <v>58</v>
      </c>
      <c r="B60" s="31">
        <v>131272</v>
      </c>
      <c r="C60" s="31">
        <v>209697</v>
      </c>
      <c r="D60" s="31">
        <v>144482</v>
      </c>
      <c r="E60" s="31">
        <v>-65215</v>
      </c>
      <c r="F60" s="27">
        <v>-0.31099634234156903</v>
      </c>
    </row>
    <row r="61" spans="1:6" s="16" customFormat="1" ht="26.25">
      <c r="A61" s="32" t="s">
        <v>59</v>
      </c>
      <c r="B61" s="31">
        <v>8733953</v>
      </c>
      <c r="C61" s="31">
        <v>9359626</v>
      </c>
      <c r="D61" s="31">
        <v>8908713</v>
      </c>
      <c r="E61" s="31">
        <v>-450913</v>
      </c>
      <c r="F61" s="27">
        <v>-4.8176390808778044E-2</v>
      </c>
    </row>
    <row r="62" spans="1:6" s="16" customFormat="1" ht="26.25">
      <c r="A62" s="32" t="s">
        <v>60</v>
      </c>
      <c r="B62" s="31">
        <v>3553431</v>
      </c>
      <c r="C62" s="31">
        <v>3607059</v>
      </c>
      <c r="D62" s="31">
        <v>3575329</v>
      </c>
      <c r="E62" s="31">
        <v>-31730</v>
      </c>
      <c r="F62" s="27">
        <v>-8.7966401436738346E-3</v>
      </c>
    </row>
    <row r="63" spans="1:6" s="16" customFormat="1" ht="26.25">
      <c r="A63" s="32" t="s">
        <v>61</v>
      </c>
      <c r="B63" s="31">
        <v>8707626</v>
      </c>
      <c r="C63" s="31">
        <v>8488910</v>
      </c>
      <c r="D63" s="31">
        <v>8437730</v>
      </c>
      <c r="E63" s="31">
        <v>-51180</v>
      </c>
      <c r="F63" s="27">
        <v>-6.029042597930712E-3</v>
      </c>
    </row>
    <row r="64" spans="1:6" s="16" customFormat="1" ht="26.25">
      <c r="A64" s="32" t="s">
        <v>62</v>
      </c>
      <c r="B64" s="31">
        <v>14917016</v>
      </c>
      <c r="C64" s="31">
        <v>13459809</v>
      </c>
      <c r="D64" s="31">
        <v>13930179</v>
      </c>
      <c r="E64" s="31">
        <v>470370</v>
      </c>
      <c r="F64" s="27">
        <v>3.4946261124507785E-2</v>
      </c>
    </row>
    <row r="65" spans="1:6" s="16" customFormat="1" ht="26.25">
      <c r="A65" s="32" t="s">
        <v>63</v>
      </c>
      <c r="B65" s="31">
        <v>10293294</v>
      </c>
      <c r="C65" s="31">
        <v>11000925</v>
      </c>
      <c r="D65" s="31">
        <v>10179913</v>
      </c>
      <c r="E65" s="31">
        <v>-821012</v>
      </c>
      <c r="F65" s="27">
        <v>-7.4631178741787624E-2</v>
      </c>
    </row>
    <row r="66" spans="1:6" s="39" customFormat="1" ht="26.25">
      <c r="A66" s="52" t="s">
        <v>64</v>
      </c>
      <c r="B66" s="37">
        <v>92379058</v>
      </c>
      <c r="C66" s="37">
        <v>93268679</v>
      </c>
      <c r="D66" s="37">
        <v>91742145</v>
      </c>
      <c r="E66" s="37">
        <v>-1526534</v>
      </c>
      <c r="F66" s="38">
        <v>-1.6367059299724832E-2</v>
      </c>
    </row>
    <row r="67" spans="1:6" s="16" customFormat="1" ht="26.25">
      <c r="A67" s="32" t="s">
        <v>65</v>
      </c>
      <c r="B67" s="31">
        <v>0</v>
      </c>
      <c r="C67" s="31">
        <v>0</v>
      </c>
      <c r="D67" s="31">
        <v>0</v>
      </c>
      <c r="E67" s="31">
        <v>0</v>
      </c>
      <c r="F67" s="27">
        <v>0</v>
      </c>
    </row>
    <row r="68" spans="1:6" s="16" customFormat="1" ht="26.25">
      <c r="A68" s="32" t="s">
        <v>66</v>
      </c>
      <c r="B68" s="31">
        <v>0</v>
      </c>
      <c r="C68" s="31">
        <v>0</v>
      </c>
      <c r="D68" s="31">
        <v>0</v>
      </c>
      <c r="E68" s="31">
        <v>0</v>
      </c>
      <c r="F68" s="27">
        <v>0</v>
      </c>
    </row>
    <row r="69" spans="1:6" s="16" customFormat="1" ht="26.25">
      <c r="A69" s="32" t="s">
        <v>67</v>
      </c>
      <c r="B69" s="31">
        <v>5412602</v>
      </c>
      <c r="C69" s="31">
        <v>4902661</v>
      </c>
      <c r="D69" s="31">
        <v>4902661</v>
      </c>
      <c r="E69" s="31">
        <v>0</v>
      </c>
      <c r="F69" s="27">
        <v>0</v>
      </c>
    </row>
    <row r="70" spans="1:6" s="16" customFormat="1" ht="26.25">
      <c r="A70" s="32" t="s">
        <v>68</v>
      </c>
      <c r="B70" s="31">
        <v>50647</v>
      </c>
      <c r="C70" s="31">
        <v>0</v>
      </c>
      <c r="D70" s="31">
        <v>0</v>
      </c>
      <c r="E70" s="31">
        <v>0</v>
      </c>
      <c r="F70" s="27">
        <v>0</v>
      </c>
    </row>
    <row r="71" spans="1:6" s="39" customFormat="1" ht="26.25">
      <c r="A71" s="53" t="s">
        <v>69</v>
      </c>
      <c r="B71" s="54">
        <v>97842307</v>
      </c>
      <c r="C71" s="54">
        <v>98171340</v>
      </c>
      <c r="D71" s="54">
        <v>96644806</v>
      </c>
      <c r="E71" s="54">
        <v>-1526534</v>
      </c>
      <c r="F71" s="38">
        <v>-1.5549690979057635E-2</v>
      </c>
    </row>
    <row r="72" spans="1:6" s="16" customFormat="1" ht="26.25">
      <c r="A72" s="51"/>
      <c r="B72" s="22"/>
      <c r="C72" s="22"/>
      <c r="D72" s="22"/>
      <c r="E72" s="22"/>
      <c r="F72" s="24"/>
    </row>
    <row r="73" spans="1:6" s="16" customFormat="1" ht="26.25">
      <c r="A73" s="49" t="s">
        <v>70</v>
      </c>
      <c r="B73" s="22"/>
      <c r="C73" s="22"/>
      <c r="D73" s="22"/>
      <c r="E73" s="22"/>
      <c r="F73" s="24"/>
    </row>
    <row r="74" spans="1:6" s="16" customFormat="1" ht="26.25">
      <c r="A74" s="30" t="s">
        <v>71</v>
      </c>
      <c r="B74" s="26">
        <v>46153577</v>
      </c>
      <c r="C74" s="26">
        <v>47033579</v>
      </c>
      <c r="D74" s="26">
        <v>45862890</v>
      </c>
      <c r="E74" s="22">
        <v>-1170689</v>
      </c>
      <c r="F74" s="27">
        <v>-2.4890493661985622E-2</v>
      </c>
    </row>
    <row r="75" spans="1:6" s="16" customFormat="1" ht="26.25">
      <c r="A75" s="32" t="s">
        <v>72</v>
      </c>
      <c r="B75" s="29">
        <v>1555612</v>
      </c>
      <c r="C75" s="26">
        <v>1667331</v>
      </c>
      <c r="D75" s="26">
        <v>1760060</v>
      </c>
      <c r="E75" s="31">
        <v>92729</v>
      </c>
      <c r="F75" s="27">
        <v>5.5615231768617032E-2</v>
      </c>
    </row>
    <row r="76" spans="1:6" s="16" customFormat="1" ht="26.25">
      <c r="A76" s="32" t="s">
        <v>73</v>
      </c>
      <c r="B76" s="22">
        <v>18122266</v>
      </c>
      <c r="C76" s="26">
        <v>18577217</v>
      </c>
      <c r="D76" s="26">
        <v>18649548</v>
      </c>
      <c r="E76" s="31">
        <v>72331</v>
      </c>
      <c r="F76" s="27">
        <v>3.8935325996353491E-3</v>
      </c>
    </row>
    <row r="77" spans="1:6" s="39" customFormat="1" ht="26.25">
      <c r="A77" s="52" t="s">
        <v>74</v>
      </c>
      <c r="B77" s="54">
        <v>65831455</v>
      </c>
      <c r="C77" s="54">
        <v>67278127</v>
      </c>
      <c r="D77" s="54">
        <v>66272498</v>
      </c>
      <c r="E77" s="37">
        <v>-1005629</v>
      </c>
      <c r="F77" s="38">
        <v>-1.4947339422811221E-2</v>
      </c>
    </row>
    <row r="78" spans="1:6" s="16" customFormat="1" ht="26.25">
      <c r="A78" s="32" t="s">
        <v>75</v>
      </c>
      <c r="B78" s="29">
        <v>345802</v>
      </c>
      <c r="C78" s="29">
        <v>342918</v>
      </c>
      <c r="D78" s="29">
        <v>366558</v>
      </c>
      <c r="E78" s="31">
        <v>23640</v>
      </c>
      <c r="F78" s="27">
        <v>6.8937763546970413E-2</v>
      </c>
    </row>
    <row r="79" spans="1:6" s="16" customFormat="1" ht="26.25">
      <c r="A79" s="32" t="s">
        <v>76</v>
      </c>
      <c r="B79" s="26">
        <v>5701262</v>
      </c>
      <c r="C79" s="26">
        <v>6294960</v>
      </c>
      <c r="D79" s="26">
        <v>6031453</v>
      </c>
      <c r="E79" s="31">
        <v>-263507</v>
      </c>
      <c r="F79" s="27">
        <v>-4.185999593325454E-2</v>
      </c>
    </row>
    <row r="80" spans="1:6" s="16" customFormat="1" ht="26.25">
      <c r="A80" s="32" t="s">
        <v>77</v>
      </c>
      <c r="B80" s="22">
        <v>1548478</v>
      </c>
      <c r="C80" s="22">
        <v>1484092</v>
      </c>
      <c r="D80" s="22">
        <v>1204350</v>
      </c>
      <c r="E80" s="31">
        <v>-279742</v>
      </c>
      <c r="F80" s="27">
        <v>-0.18849370524199308</v>
      </c>
    </row>
    <row r="81" spans="1:8" s="39" customFormat="1" ht="26.25">
      <c r="A81" s="35" t="s">
        <v>78</v>
      </c>
      <c r="B81" s="54">
        <v>7595542</v>
      </c>
      <c r="C81" s="54">
        <v>8121970</v>
      </c>
      <c r="D81" s="54">
        <v>7602361</v>
      </c>
      <c r="E81" s="37">
        <v>-519609</v>
      </c>
      <c r="F81" s="38">
        <v>-6.3975734951003269E-2</v>
      </c>
    </row>
    <row r="82" spans="1:8" s="16" customFormat="1" ht="26.25">
      <c r="A82" s="32" t="s">
        <v>79</v>
      </c>
      <c r="B82" s="22">
        <v>208927</v>
      </c>
      <c r="C82" s="22">
        <v>204320</v>
      </c>
      <c r="D82" s="22">
        <v>148820</v>
      </c>
      <c r="E82" s="31">
        <v>-55500</v>
      </c>
      <c r="F82" s="27">
        <v>-0.27163273296789348</v>
      </c>
    </row>
    <row r="83" spans="1:8" s="16" customFormat="1" ht="26.25">
      <c r="A83" s="32" t="s">
        <v>80</v>
      </c>
      <c r="B83" s="31">
        <v>20772595</v>
      </c>
      <c r="C83" s="31">
        <v>18654973</v>
      </c>
      <c r="D83" s="31">
        <v>19127343</v>
      </c>
      <c r="E83" s="31">
        <v>472370</v>
      </c>
      <c r="F83" s="27">
        <v>2.5321398213763162E-2</v>
      </c>
    </row>
    <row r="84" spans="1:8" s="16" customFormat="1" ht="26.25">
      <c r="A84" s="32" t="s">
        <v>81</v>
      </c>
      <c r="B84" s="31">
        <v>0</v>
      </c>
      <c r="C84" s="31">
        <v>0</v>
      </c>
      <c r="D84" s="31">
        <v>0</v>
      </c>
      <c r="E84" s="31">
        <v>0</v>
      </c>
      <c r="F84" s="27">
        <v>0</v>
      </c>
    </row>
    <row r="85" spans="1:8" s="16" customFormat="1" ht="26.25">
      <c r="A85" s="32" t="s">
        <v>82</v>
      </c>
      <c r="B85" s="31">
        <v>2380701</v>
      </c>
      <c r="C85" s="31">
        <v>2683946</v>
      </c>
      <c r="D85" s="31">
        <v>2689883</v>
      </c>
      <c r="E85" s="31">
        <v>5937</v>
      </c>
      <c r="F85" s="27">
        <v>2.2120415239352802E-3</v>
      </c>
    </row>
    <row r="86" spans="1:8" s="39" customFormat="1" ht="26.25">
      <c r="A86" s="35" t="s">
        <v>83</v>
      </c>
      <c r="B86" s="37">
        <v>23362223</v>
      </c>
      <c r="C86" s="37">
        <v>21543239</v>
      </c>
      <c r="D86" s="37">
        <v>21966046</v>
      </c>
      <c r="E86" s="37">
        <v>422807</v>
      </c>
      <c r="F86" s="38">
        <v>1.9625971749187763E-2</v>
      </c>
    </row>
    <row r="87" spans="1:8" s="16" customFormat="1" ht="26.25">
      <c r="A87" s="32" t="s">
        <v>84</v>
      </c>
      <c r="B87" s="31">
        <v>347713</v>
      </c>
      <c r="C87" s="31">
        <v>197715</v>
      </c>
      <c r="D87" s="31">
        <v>91689</v>
      </c>
      <c r="E87" s="31">
        <v>-106026</v>
      </c>
      <c r="F87" s="27">
        <v>-0.53625673317654199</v>
      </c>
    </row>
    <row r="88" spans="1:8" s="16" customFormat="1" ht="26.25">
      <c r="A88" s="32" t="s">
        <v>85</v>
      </c>
      <c r="B88" s="31">
        <v>705374</v>
      </c>
      <c r="C88" s="31">
        <v>1030289</v>
      </c>
      <c r="D88" s="31">
        <v>712212</v>
      </c>
      <c r="E88" s="31">
        <v>-318077</v>
      </c>
      <c r="F88" s="27">
        <v>-0.30872599823932895</v>
      </c>
    </row>
    <row r="89" spans="1:8" s="16" customFormat="1" ht="26.25">
      <c r="A89" s="41" t="s">
        <v>86</v>
      </c>
      <c r="B89" s="31">
        <v>0</v>
      </c>
      <c r="C89" s="31">
        <v>0</v>
      </c>
      <c r="D89" s="31">
        <v>0</v>
      </c>
      <c r="E89" s="31">
        <v>0</v>
      </c>
      <c r="F89" s="27">
        <v>0</v>
      </c>
    </row>
    <row r="90" spans="1:8" s="39" customFormat="1" ht="26.25">
      <c r="A90" s="55" t="s">
        <v>87</v>
      </c>
      <c r="B90" s="54">
        <v>1053087</v>
      </c>
      <c r="C90" s="54">
        <v>1228004</v>
      </c>
      <c r="D90" s="54">
        <v>803901</v>
      </c>
      <c r="E90" s="54">
        <v>-424103</v>
      </c>
      <c r="F90" s="38">
        <v>-0.34535962423575167</v>
      </c>
    </row>
    <row r="91" spans="1:8" s="16" customFormat="1" ht="26.25">
      <c r="A91" s="41" t="s">
        <v>88</v>
      </c>
      <c r="B91" s="31">
        <v>0</v>
      </c>
      <c r="C91" s="31">
        <v>0</v>
      </c>
      <c r="D91" s="29">
        <v>0</v>
      </c>
      <c r="E91" s="31">
        <v>0</v>
      </c>
      <c r="F91" s="27">
        <v>0</v>
      </c>
    </row>
    <row r="92" spans="1:8" s="39" customFormat="1" ht="27" thickBot="1">
      <c r="A92" s="56" t="s">
        <v>69</v>
      </c>
      <c r="B92" s="57">
        <v>97842307</v>
      </c>
      <c r="C92" s="57">
        <v>98171340</v>
      </c>
      <c r="D92" s="58">
        <v>96644806</v>
      </c>
      <c r="E92" s="57">
        <v>-1526534</v>
      </c>
      <c r="F92" s="59">
        <v>-1.5549690979057635E-2</v>
      </c>
    </row>
    <row r="93" spans="1:8" s="64" customFormat="1" ht="31.5">
      <c r="A93" s="60"/>
      <c r="B93" s="61"/>
      <c r="C93" s="61"/>
      <c r="D93" s="61"/>
      <c r="E93" s="61"/>
      <c r="F93" s="62" t="s">
        <v>48</v>
      </c>
      <c r="G93" s="63"/>
      <c r="H93" s="63"/>
    </row>
    <row r="94" spans="1:8">
      <c r="A94" s="68" t="s">
        <v>48</v>
      </c>
      <c r="B94" s="69"/>
      <c r="C94" s="69"/>
      <c r="D94" s="69"/>
      <c r="E94" s="69"/>
      <c r="F94" s="70"/>
    </row>
  </sheetData>
  <pageMargins left="0.7" right="0.7" top="0.75" bottom="0.75" header="0.3" footer="0.3"/>
  <pageSetup scale="2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topLeftCell="A16" zoomScale="60" zoomScaleNormal="60" workbookViewId="0">
      <selection activeCell="G19" sqref="G19"/>
    </sheetView>
  </sheetViews>
  <sheetFormatPr defaultRowHeight="15.75"/>
  <cols>
    <col min="1" max="1" width="121.140625" style="71" customWidth="1"/>
    <col min="2" max="2" width="32.7109375" style="72" customWidth="1"/>
    <col min="3" max="5" width="32.85546875" style="72" customWidth="1"/>
    <col min="6" max="6" width="25.5703125" style="73" customWidth="1"/>
    <col min="7" max="7" width="30.28515625" style="71" customWidth="1"/>
    <col min="8" max="8" width="25.140625" style="71" customWidth="1"/>
    <col min="9" max="16384" width="9.140625" style="71"/>
  </cols>
  <sheetData>
    <row r="1" spans="1:8" s="7" customFormat="1" ht="46.5">
      <c r="A1" s="1" t="s">
        <v>0</v>
      </c>
      <c r="B1" s="2"/>
      <c r="C1" s="4" t="s">
        <v>1</v>
      </c>
      <c r="D1" s="5" t="s">
        <v>127</v>
      </c>
      <c r="E1" s="176"/>
      <c r="H1" s="3"/>
    </row>
    <row r="2" spans="1:8" s="7" customFormat="1" ht="46.5">
      <c r="A2" s="1" t="s">
        <v>2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3</v>
      </c>
      <c r="B3" s="10"/>
      <c r="C3" s="10"/>
      <c r="D3" s="10"/>
      <c r="E3" s="10"/>
      <c r="F3" s="11"/>
      <c r="G3" s="3"/>
      <c r="H3" s="3"/>
    </row>
    <row r="4" spans="1:8" s="16" customFormat="1" ht="27" thickTop="1">
      <c r="A4" s="12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20" customFormat="1" ht="52.5">
      <c r="A5" s="17"/>
      <c r="B5" s="18" t="s">
        <v>9</v>
      </c>
      <c r="C5" s="18" t="s">
        <v>9</v>
      </c>
      <c r="D5" s="18" t="s">
        <v>10</v>
      </c>
      <c r="E5" s="18" t="s">
        <v>11</v>
      </c>
      <c r="F5" s="19" t="s">
        <v>12</v>
      </c>
    </row>
    <row r="6" spans="1:8" s="16" customFormat="1" ht="26.25">
      <c r="A6" s="21" t="s">
        <v>13</v>
      </c>
      <c r="B6" s="22"/>
      <c r="C6" s="22"/>
      <c r="D6" s="22"/>
      <c r="E6" s="22"/>
      <c r="F6" s="23"/>
    </row>
    <row r="7" spans="1:8" s="16" customFormat="1" ht="26.25">
      <c r="A7" s="21" t="s">
        <v>14</v>
      </c>
      <c r="B7" s="22"/>
      <c r="C7" s="22"/>
      <c r="D7" s="22"/>
      <c r="E7" s="22"/>
      <c r="F7" s="24"/>
    </row>
    <row r="8" spans="1:8" s="16" customFormat="1" ht="26.25">
      <c r="A8" s="25" t="s">
        <v>15</v>
      </c>
      <c r="B8" s="26">
        <v>25115123</v>
      </c>
      <c r="C8" s="26">
        <v>25115123</v>
      </c>
      <c r="D8" s="26">
        <v>21998802</v>
      </c>
      <c r="E8" s="26">
        <v>-3116321</v>
      </c>
      <c r="F8" s="27">
        <v>-0.12408145482703788</v>
      </c>
      <c r="H8" s="16" t="s">
        <v>48</v>
      </c>
    </row>
    <row r="9" spans="1:8" s="16" customFormat="1" ht="26.25">
      <c r="A9" s="25" t="s">
        <v>16</v>
      </c>
      <c r="B9" s="26">
        <v>0</v>
      </c>
      <c r="C9" s="26">
        <v>0</v>
      </c>
      <c r="D9" s="26">
        <v>0</v>
      </c>
      <c r="E9" s="26">
        <v>0</v>
      </c>
      <c r="F9" s="27">
        <v>0</v>
      </c>
    </row>
    <row r="10" spans="1:8" s="16" customFormat="1" ht="26.25">
      <c r="A10" s="28" t="s">
        <v>17</v>
      </c>
      <c r="B10" s="29">
        <v>1751349.85</v>
      </c>
      <c r="C10" s="29">
        <v>1809176</v>
      </c>
      <c r="D10" s="29">
        <v>1711322</v>
      </c>
      <c r="E10" s="29">
        <v>-97854</v>
      </c>
      <c r="F10" s="27">
        <v>-5.408760673367323E-2</v>
      </c>
    </row>
    <row r="11" spans="1:8" s="16" customFormat="1" ht="26.25">
      <c r="A11" s="30" t="s">
        <v>18</v>
      </c>
      <c r="B11" s="31">
        <v>0</v>
      </c>
      <c r="C11" s="31">
        <v>0</v>
      </c>
      <c r="D11" s="31">
        <v>0</v>
      </c>
      <c r="E11" s="29">
        <v>0</v>
      </c>
      <c r="F11" s="27">
        <v>0</v>
      </c>
    </row>
    <row r="12" spans="1:8" s="16" customFormat="1" ht="26.25">
      <c r="A12" s="32" t="s">
        <v>19</v>
      </c>
      <c r="B12" s="31">
        <v>1225745.8500000001</v>
      </c>
      <c r="C12" s="31">
        <v>1283572</v>
      </c>
      <c r="D12" s="31">
        <v>1308119</v>
      </c>
      <c r="E12" s="29">
        <v>24547</v>
      </c>
      <c r="F12" s="27">
        <v>1.9123975904740832E-2</v>
      </c>
    </row>
    <row r="13" spans="1:8" s="16" customFormat="1" ht="26.25">
      <c r="A13" s="32" t="s">
        <v>20</v>
      </c>
      <c r="B13" s="31">
        <v>0</v>
      </c>
      <c r="C13" s="31">
        <v>0</v>
      </c>
      <c r="D13" s="31">
        <v>0</v>
      </c>
      <c r="E13" s="29">
        <v>0</v>
      </c>
      <c r="F13" s="27">
        <v>0</v>
      </c>
    </row>
    <row r="14" spans="1:8" s="16" customFormat="1" ht="26.25">
      <c r="A14" s="32" t="s">
        <v>21</v>
      </c>
      <c r="B14" s="31">
        <v>525604</v>
      </c>
      <c r="C14" s="31">
        <v>525604</v>
      </c>
      <c r="D14" s="31">
        <v>403203</v>
      </c>
      <c r="E14" s="29">
        <v>-122401</v>
      </c>
      <c r="F14" s="27">
        <v>-0.23287684264198902</v>
      </c>
    </row>
    <row r="15" spans="1:8" s="16" customFormat="1" ht="26.25">
      <c r="A15" s="32" t="s">
        <v>22</v>
      </c>
      <c r="B15" s="31">
        <v>0</v>
      </c>
      <c r="C15" s="31">
        <v>0</v>
      </c>
      <c r="D15" s="31">
        <v>0</v>
      </c>
      <c r="E15" s="29">
        <v>0</v>
      </c>
      <c r="F15" s="27">
        <v>0</v>
      </c>
    </row>
    <row r="16" spans="1:8" s="16" customFormat="1" ht="26.25">
      <c r="A16" s="32" t="s">
        <v>23</v>
      </c>
      <c r="B16" s="31">
        <v>0</v>
      </c>
      <c r="C16" s="31">
        <v>0</v>
      </c>
      <c r="D16" s="31">
        <v>0</v>
      </c>
      <c r="E16" s="29">
        <v>0</v>
      </c>
      <c r="F16" s="27">
        <v>0</v>
      </c>
    </row>
    <row r="17" spans="1:6" s="16" customFormat="1" ht="26.25">
      <c r="A17" s="32" t="s">
        <v>24</v>
      </c>
      <c r="B17" s="31">
        <v>0</v>
      </c>
      <c r="C17" s="31">
        <v>0</v>
      </c>
      <c r="D17" s="31">
        <v>0</v>
      </c>
      <c r="E17" s="29">
        <v>0</v>
      </c>
      <c r="F17" s="27">
        <v>0</v>
      </c>
    </row>
    <row r="18" spans="1:6" s="16" customFormat="1" ht="26.25">
      <c r="A18" s="32" t="s">
        <v>25</v>
      </c>
      <c r="B18" s="31">
        <v>0</v>
      </c>
      <c r="C18" s="31">
        <v>0</v>
      </c>
      <c r="D18" s="31">
        <v>0</v>
      </c>
      <c r="E18" s="29">
        <v>0</v>
      </c>
      <c r="F18" s="27">
        <v>0</v>
      </c>
    </row>
    <row r="19" spans="1:6" s="16" customFormat="1" ht="26.25">
      <c r="A19" s="32" t="s">
        <v>26</v>
      </c>
      <c r="B19" s="31">
        <v>0</v>
      </c>
      <c r="C19" s="31">
        <v>0</v>
      </c>
      <c r="D19" s="31">
        <v>0</v>
      </c>
      <c r="E19" s="29">
        <v>0</v>
      </c>
      <c r="F19" s="27">
        <v>0</v>
      </c>
    </row>
    <row r="20" spans="1:6" s="16" customFormat="1" ht="26.25">
      <c r="A20" s="32" t="s">
        <v>27</v>
      </c>
      <c r="B20" s="31">
        <v>0</v>
      </c>
      <c r="C20" s="31">
        <v>0</v>
      </c>
      <c r="D20" s="31">
        <v>0</v>
      </c>
      <c r="E20" s="29">
        <v>0</v>
      </c>
      <c r="F20" s="27">
        <v>0</v>
      </c>
    </row>
    <row r="21" spans="1:6" s="16" customFormat="1" ht="26.25">
      <c r="A21" s="32" t="s">
        <v>28</v>
      </c>
      <c r="B21" s="31">
        <v>0</v>
      </c>
      <c r="C21" s="31">
        <v>0</v>
      </c>
      <c r="D21" s="31">
        <v>0</v>
      </c>
      <c r="E21" s="29">
        <v>0</v>
      </c>
      <c r="F21" s="27">
        <v>0</v>
      </c>
    </row>
    <row r="22" spans="1:6" s="16" customFormat="1" ht="26.25">
      <c r="A22" s="32" t="s">
        <v>29</v>
      </c>
      <c r="B22" s="31">
        <v>0</v>
      </c>
      <c r="C22" s="31">
        <v>0</v>
      </c>
      <c r="D22" s="31">
        <v>0</v>
      </c>
      <c r="E22" s="29">
        <v>0</v>
      </c>
      <c r="F22" s="27">
        <v>0</v>
      </c>
    </row>
    <row r="23" spans="1:6" s="16" customFormat="1" ht="26.25">
      <c r="A23" s="33" t="s">
        <v>30</v>
      </c>
      <c r="B23" s="31">
        <v>0</v>
      </c>
      <c r="C23" s="31">
        <v>0</v>
      </c>
      <c r="D23" s="31">
        <v>0</v>
      </c>
      <c r="E23" s="29">
        <v>0</v>
      </c>
      <c r="F23" s="27">
        <v>0</v>
      </c>
    </row>
    <row r="24" spans="1:6" s="16" customFormat="1" ht="26.25">
      <c r="A24" s="33" t="s">
        <v>31</v>
      </c>
      <c r="B24" s="31">
        <v>0</v>
      </c>
      <c r="C24" s="31">
        <v>0</v>
      </c>
      <c r="D24" s="31">
        <v>0</v>
      </c>
      <c r="E24" s="29">
        <v>0</v>
      </c>
      <c r="F24" s="27">
        <v>0</v>
      </c>
    </row>
    <row r="25" spans="1:6" s="16" customFormat="1" ht="26.25">
      <c r="A25" s="33" t="s">
        <v>32</v>
      </c>
      <c r="B25" s="31">
        <v>0</v>
      </c>
      <c r="C25" s="31">
        <v>0</v>
      </c>
      <c r="D25" s="31">
        <v>0</v>
      </c>
      <c r="E25" s="29">
        <v>0</v>
      </c>
      <c r="F25" s="27">
        <v>0</v>
      </c>
    </row>
    <row r="26" spans="1:6" s="16" customFormat="1" ht="26.25">
      <c r="A26" s="33" t="s">
        <v>33</v>
      </c>
      <c r="B26" s="31">
        <v>0</v>
      </c>
      <c r="C26" s="31">
        <v>0</v>
      </c>
      <c r="D26" s="31">
        <v>0</v>
      </c>
      <c r="E26" s="29">
        <v>0</v>
      </c>
      <c r="F26" s="27">
        <v>0</v>
      </c>
    </row>
    <row r="27" spans="1:6" s="16" customFormat="1" ht="26.25">
      <c r="A27" s="33" t="s">
        <v>34</v>
      </c>
      <c r="B27" s="31">
        <v>0</v>
      </c>
      <c r="C27" s="31">
        <v>0</v>
      </c>
      <c r="D27" s="31">
        <v>0</v>
      </c>
      <c r="E27" s="29">
        <v>0</v>
      </c>
      <c r="F27" s="27">
        <v>0</v>
      </c>
    </row>
    <row r="28" spans="1:6" s="16" customFormat="1" ht="26.25">
      <c r="A28" s="33" t="s">
        <v>89</v>
      </c>
      <c r="B28" s="31">
        <v>0</v>
      </c>
      <c r="C28" s="31">
        <v>0</v>
      </c>
      <c r="D28" s="31">
        <v>0</v>
      </c>
      <c r="E28" s="29">
        <f t="shared" ref="E28" si="0">D28-C28</f>
        <v>0</v>
      </c>
      <c r="F28" s="27">
        <f t="shared" ref="F28" si="1">IF(ISBLANK(E28),"  ",IF(C28&gt;0,E28/C28,IF(E28&gt;0,1,0)))</f>
        <v>0</v>
      </c>
    </row>
    <row r="29" spans="1:6" s="16" customFormat="1" ht="26.25">
      <c r="A29" s="33" t="s">
        <v>35</v>
      </c>
      <c r="B29" s="31">
        <v>0</v>
      </c>
      <c r="C29" s="31">
        <v>0</v>
      </c>
      <c r="D29" s="31">
        <v>0</v>
      </c>
      <c r="E29" s="29">
        <v>0</v>
      </c>
      <c r="F29" s="27">
        <v>0</v>
      </c>
    </row>
    <row r="30" spans="1:6" s="16" customFormat="1" ht="26.25">
      <c r="A30" s="34" t="s">
        <v>36</v>
      </c>
      <c r="B30" s="31"/>
      <c r="C30" s="31"/>
      <c r="D30" s="31"/>
      <c r="E30" s="31"/>
      <c r="F30" s="23"/>
    </row>
    <row r="31" spans="1:6" s="16" customFormat="1" ht="26.25">
      <c r="A31" s="30" t="s">
        <v>37</v>
      </c>
      <c r="B31" s="26">
        <v>0</v>
      </c>
      <c r="C31" s="26">
        <v>0</v>
      </c>
      <c r="D31" s="26">
        <v>0</v>
      </c>
      <c r="E31" s="26">
        <v>0</v>
      </c>
      <c r="F31" s="27">
        <v>0</v>
      </c>
    </row>
    <row r="32" spans="1:6" s="16" customFormat="1" ht="26.25">
      <c r="A32" s="35" t="s">
        <v>38</v>
      </c>
      <c r="B32" s="31"/>
      <c r="C32" s="31"/>
      <c r="D32" s="31"/>
      <c r="E32" s="31"/>
      <c r="F32" s="23"/>
    </row>
    <row r="33" spans="1:12" s="16" customFormat="1" ht="26.25">
      <c r="A33" s="30" t="s">
        <v>37</v>
      </c>
      <c r="B33" s="22">
        <v>0</v>
      </c>
      <c r="C33" s="22">
        <v>0</v>
      </c>
      <c r="D33" s="22">
        <v>0</v>
      </c>
      <c r="E33" s="26">
        <v>0</v>
      </c>
      <c r="F33" s="27">
        <v>0</v>
      </c>
    </row>
    <row r="34" spans="1:12" s="16" customFormat="1" ht="26.25">
      <c r="A34" s="32" t="s">
        <v>39</v>
      </c>
      <c r="B34" s="31"/>
      <c r="C34" s="31"/>
      <c r="D34" s="31"/>
      <c r="E34" s="29"/>
      <c r="F34" s="27" t="s">
        <v>91</v>
      </c>
    </row>
    <row r="35" spans="1:12" s="39" customFormat="1" ht="26.25">
      <c r="A35" s="36" t="s">
        <v>40</v>
      </c>
      <c r="B35" s="37">
        <v>26866472.850000001</v>
      </c>
      <c r="C35" s="37">
        <v>26924299</v>
      </c>
      <c r="D35" s="37">
        <v>23710124</v>
      </c>
      <c r="E35" s="37">
        <v>-3214175</v>
      </c>
      <c r="F35" s="38">
        <v>-0.11937822410901022</v>
      </c>
    </row>
    <row r="36" spans="1:12" s="16" customFormat="1" ht="26.25">
      <c r="A36" s="34" t="s">
        <v>41</v>
      </c>
      <c r="B36" s="31"/>
      <c r="C36" s="31"/>
      <c r="D36" s="31"/>
      <c r="E36" s="31"/>
      <c r="F36" s="23"/>
    </row>
    <row r="37" spans="1:12" s="16" customFormat="1" ht="26.25">
      <c r="A37" s="40" t="s">
        <v>42</v>
      </c>
      <c r="B37" s="26">
        <v>0</v>
      </c>
      <c r="C37" s="26">
        <v>0</v>
      </c>
      <c r="D37" s="26">
        <v>0</v>
      </c>
      <c r="E37" s="26">
        <v>0</v>
      </c>
      <c r="F37" s="27">
        <v>0</v>
      </c>
    </row>
    <row r="38" spans="1:12" s="16" customFormat="1" ht="26.25">
      <c r="A38" s="41" t="s">
        <v>43</v>
      </c>
      <c r="B38" s="26">
        <v>0</v>
      </c>
      <c r="C38" s="26">
        <v>0</v>
      </c>
      <c r="D38" s="26">
        <v>0</v>
      </c>
      <c r="E38" s="29">
        <v>0</v>
      </c>
      <c r="F38" s="27">
        <v>0</v>
      </c>
    </row>
    <row r="39" spans="1:12" s="16" customFormat="1" ht="26.25">
      <c r="A39" s="41" t="s">
        <v>44</v>
      </c>
      <c r="B39" s="26">
        <v>0</v>
      </c>
      <c r="C39" s="26">
        <v>0</v>
      </c>
      <c r="D39" s="26">
        <v>0</v>
      </c>
      <c r="E39" s="29">
        <v>0</v>
      </c>
      <c r="F39" s="27">
        <v>0</v>
      </c>
    </row>
    <row r="40" spans="1:12" s="16" customFormat="1" ht="26.25">
      <c r="A40" s="41" t="s">
        <v>45</v>
      </c>
      <c r="B40" s="26">
        <v>0</v>
      </c>
      <c r="C40" s="26">
        <v>0</v>
      </c>
      <c r="D40" s="26">
        <v>0</v>
      </c>
      <c r="E40" s="29">
        <v>0</v>
      </c>
      <c r="F40" s="27">
        <v>0</v>
      </c>
    </row>
    <row r="41" spans="1:12" s="16" customFormat="1" ht="26.25">
      <c r="A41" s="42" t="s">
        <v>46</v>
      </c>
      <c r="B41" s="26">
        <v>0</v>
      </c>
      <c r="C41" s="26">
        <v>0</v>
      </c>
      <c r="D41" s="26">
        <v>0</v>
      </c>
      <c r="E41" s="29">
        <v>0</v>
      </c>
      <c r="F41" s="27">
        <v>0</v>
      </c>
    </row>
    <row r="42" spans="1:12" s="39" customFormat="1" ht="26.25">
      <c r="A42" s="34" t="s">
        <v>47</v>
      </c>
      <c r="B42" s="43">
        <v>0</v>
      </c>
      <c r="C42" s="43">
        <v>0</v>
      </c>
      <c r="D42" s="43">
        <v>0</v>
      </c>
      <c r="E42" s="43">
        <v>0</v>
      </c>
      <c r="F42" s="38">
        <v>0</v>
      </c>
      <c r="L42" s="39" t="s">
        <v>48</v>
      </c>
    </row>
    <row r="43" spans="1:12" s="16" customFormat="1" ht="26.25">
      <c r="A43" s="32" t="s">
        <v>48</v>
      </c>
      <c r="B43" s="31"/>
      <c r="C43" s="31"/>
      <c r="D43" s="31"/>
      <c r="E43" s="31"/>
      <c r="F43" s="23"/>
    </row>
    <row r="44" spans="1:12" s="39" customFormat="1" ht="26.25">
      <c r="A44" s="44" t="s">
        <v>49</v>
      </c>
      <c r="B44" s="45">
        <v>0</v>
      </c>
      <c r="C44" s="45">
        <v>0</v>
      </c>
      <c r="D44" s="45">
        <v>0</v>
      </c>
      <c r="E44" s="45">
        <v>0</v>
      </c>
      <c r="F44" s="38">
        <v>0</v>
      </c>
    </row>
    <row r="45" spans="1:12" s="16" customFormat="1" ht="26.25">
      <c r="A45" s="32" t="s">
        <v>48</v>
      </c>
      <c r="B45" s="31"/>
      <c r="C45" s="31"/>
      <c r="D45" s="31"/>
      <c r="E45" s="31"/>
      <c r="F45" s="23"/>
    </row>
    <row r="46" spans="1:12" s="39" customFormat="1" ht="26.25">
      <c r="A46" s="44" t="s">
        <v>50</v>
      </c>
      <c r="B46" s="45">
        <v>3560956</v>
      </c>
      <c r="C46" s="45">
        <v>0</v>
      </c>
      <c r="D46" s="45">
        <v>0</v>
      </c>
      <c r="E46" s="45">
        <v>0</v>
      </c>
      <c r="F46" s="38">
        <v>0</v>
      </c>
    </row>
    <row r="47" spans="1:12" s="16" customFormat="1" ht="26.25">
      <c r="A47" s="32" t="s">
        <v>48</v>
      </c>
      <c r="B47" s="31"/>
      <c r="C47" s="31"/>
      <c r="D47" s="31"/>
      <c r="E47" s="31"/>
      <c r="F47" s="23"/>
    </row>
    <row r="48" spans="1:12" s="39" customFormat="1" ht="26.25">
      <c r="A48" s="34" t="s">
        <v>51</v>
      </c>
      <c r="B48" s="43">
        <v>32520122.869999997</v>
      </c>
      <c r="C48" s="43">
        <v>36159830</v>
      </c>
      <c r="D48" s="43">
        <v>36153871</v>
      </c>
      <c r="E48" s="43">
        <v>-5959</v>
      </c>
      <c r="F48" s="38">
        <v>-1.647961287428619E-4</v>
      </c>
    </row>
    <row r="49" spans="1:6" s="16" customFormat="1" ht="26.25">
      <c r="A49" s="32" t="s">
        <v>48</v>
      </c>
      <c r="B49" s="31"/>
      <c r="C49" s="31"/>
      <c r="D49" s="31"/>
      <c r="E49" s="31"/>
      <c r="F49" s="23"/>
    </row>
    <row r="50" spans="1:6" s="39" customFormat="1" ht="26.25">
      <c r="A50" s="46" t="s">
        <v>52</v>
      </c>
      <c r="B50" s="47">
        <v>0</v>
      </c>
      <c r="C50" s="47">
        <v>0</v>
      </c>
      <c r="D50" s="47">
        <v>0</v>
      </c>
      <c r="E50" s="47">
        <v>0</v>
      </c>
      <c r="F50" s="38">
        <v>0</v>
      </c>
    </row>
    <row r="51" spans="1:6" s="16" customFormat="1" ht="26.25">
      <c r="A51" s="34"/>
      <c r="B51" s="22"/>
      <c r="C51" s="22"/>
      <c r="D51" s="22"/>
      <c r="E51" s="22"/>
      <c r="F51" s="48"/>
    </row>
    <row r="52" spans="1:6" s="39" customFormat="1" ht="26.25">
      <c r="A52" s="34" t="s">
        <v>53</v>
      </c>
      <c r="B52" s="43">
        <v>0</v>
      </c>
      <c r="C52" s="43">
        <v>0</v>
      </c>
      <c r="D52" s="43">
        <v>0</v>
      </c>
      <c r="E52" s="47">
        <v>0</v>
      </c>
      <c r="F52" s="38">
        <v>0</v>
      </c>
    </row>
    <row r="53" spans="1:6" s="16" customFormat="1" ht="26.25">
      <c r="A53" s="32"/>
      <c r="B53" s="31"/>
      <c r="C53" s="31"/>
      <c r="D53" s="31"/>
      <c r="E53" s="31"/>
      <c r="F53" s="23"/>
    </row>
    <row r="54" spans="1:6" s="39" customFormat="1" ht="26.25">
      <c r="A54" s="49" t="s">
        <v>54</v>
      </c>
      <c r="B54" s="43">
        <v>62947551.719999999</v>
      </c>
      <c r="C54" s="43">
        <v>63084129</v>
      </c>
      <c r="D54" s="43">
        <v>59863995</v>
      </c>
      <c r="E54" s="43">
        <v>-3220134</v>
      </c>
      <c r="F54" s="38">
        <v>-5.1045073476404815E-2</v>
      </c>
    </row>
    <row r="55" spans="1:6" s="16" customFormat="1" ht="26.25">
      <c r="A55" s="50"/>
      <c r="B55" s="31"/>
      <c r="C55" s="31"/>
      <c r="D55" s="31"/>
      <c r="E55" s="31"/>
      <c r="F55" s="23" t="s">
        <v>48</v>
      </c>
    </row>
    <row r="56" spans="1:6" s="16" customFormat="1" ht="26.25">
      <c r="A56" s="51"/>
      <c r="B56" s="22"/>
      <c r="C56" s="22"/>
      <c r="D56" s="22"/>
      <c r="E56" s="22"/>
      <c r="F56" s="24" t="s">
        <v>48</v>
      </c>
    </row>
    <row r="57" spans="1:6" s="16" customFormat="1" ht="26.25">
      <c r="A57" s="49" t="s">
        <v>55</v>
      </c>
      <c r="B57" s="22"/>
      <c r="C57" s="22"/>
      <c r="D57" s="22"/>
      <c r="E57" s="22"/>
      <c r="F57" s="24"/>
    </row>
    <row r="58" spans="1:6" s="16" customFormat="1" ht="26.25">
      <c r="A58" s="30" t="s">
        <v>56</v>
      </c>
      <c r="B58" s="22">
        <v>27316141.02</v>
      </c>
      <c r="C58" s="22">
        <v>26321293</v>
      </c>
      <c r="D58" s="22">
        <v>24980840</v>
      </c>
      <c r="E58" s="22">
        <v>-1340453</v>
      </c>
      <c r="F58" s="27">
        <v>-5.092656352406396E-2</v>
      </c>
    </row>
    <row r="59" spans="1:6" s="16" customFormat="1" ht="26.25">
      <c r="A59" s="32" t="s">
        <v>57</v>
      </c>
      <c r="B59" s="31">
        <v>2838500.33</v>
      </c>
      <c r="C59" s="31">
        <v>3629828</v>
      </c>
      <c r="D59" s="31">
        <v>3256269</v>
      </c>
      <c r="E59" s="31">
        <v>-373559</v>
      </c>
      <c r="F59" s="27">
        <v>-0.10291369177823302</v>
      </c>
    </row>
    <row r="60" spans="1:6" s="16" customFormat="1" ht="26.25">
      <c r="A60" s="32" t="s">
        <v>58</v>
      </c>
      <c r="B60" s="31">
        <v>0</v>
      </c>
      <c r="C60" s="31">
        <v>0</v>
      </c>
      <c r="D60" s="31">
        <v>0</v>
      </c>
      <c r="E60" s="31">
        <v>0</v>
      </c>
      <c r="F60" s="27">
        <v>0</v>
      </c>
    </row>
    <row r="61" spans="1:6" s="16" customFormat="1" ht="26.25">
      <c r="A61" s="32" t="s">
        <v>59</v>
      </c>
      <c r="B61" s="31">
        <v>5494522.040000001</v>
      </c>
      <c r="C61" s="31">
        <v>5893957</v>
      </c>
      <c r="D61" s="31">
        <v>5547259</v>
      </c>
      <c r="E61" s="31">
        <v>-346698</v>
      </c>
      <c r="F61" s="27">
        <v>-5.8822621203378306E-2</v>
      </c>
    </row>
    <row r="62" spans="1:6" s="16" customFormat="1" ht="26.25">
      <c r="A62" s="32" t="s">
        <v>60</v>
      </c>
      <c r="B62" s="31">
        <v>3964997.03</v>
      </c>
      <c r="C62" s="31">
        <v>3759198</v>
      </c>
      <c r="D62" s="31">
        <v>3478022</v>
      </c>
      <c r="E62" s="31">
        <v>-281176</v>
      </c>
      <c r="F62" s="27">
        <v>-7.4796805063207628E-2</v>
      </c>
    </row>
    <row r="63" spans="1:6" s="16" customFormat="1" ht="26.25">
      <c r="A63" s="32" t="s">
        <v>61</v>
      </c>
      <c r="B63" s="31">
        <v>7604326.2400000002</v>
      </c>
      <c r="C63" s="31">
        <v>7678046</v>
      </c>
      <c r="D63" s="31">
        <v>6967134</v>
      </c>
      <c r="E63" s="31">
        <v>-710912</v>
      </c>
      <c r="F63" s="27">
        <v>-9.2590224127336571E-2</v>
      </c>
    </row>
    <row r="64" spans="1:6" s="16" customFormat="1" ht="26.25">
      <c r="A64" s="32" t="s">
        <v>62</v>
      </c>
      <c r="B64" s="31">
        <v>4970293.7300000004</v>
      </c>
      <c r="C64" s="31">
        <v>4663440</v>
      </c>
      <c r="D64" s="31">
        <v>4832226</v>
      </c>
      <c r="E64" s="31">
        <v>168786</v>
      </c>
      <c r="F64" s="27">
        <v>3.619345375945654E-2</v>
      </c>
    </row>
    <row r="65" spans="1:6" s="16" customFormat="1" ht="26.25">
      <c r="A65" s="32" t="s">
        <v>63</v>
      </c>
      <c r="B65" s="31">
        <v>5352775.74</v>
      </c>
      <c r="C65" s="31">
        <v>5620296</v>
      </c>
      <c r="D65" s="31">
        <v>5192294</v>
      </c>
      <c r="E65" s="31">
        <v>-428002</v>
      </c>
      <c r="F65" s="27">
        <v>-7.6152928600201841E-2</v>
      </c>
    </row>
    <row r="66" spans="1:6" s="39" customFormat="1" ht="26.25">
      <c r="A66" s="52" t="s">
        <v>64</v>
      </c>
      <c r="B66" s="37">
        <v>57541556.130000003</v>
      </c>
      <c r="C66" s="37">
        <v>57566058</v>
      </c>
      <c r="D66" s="37">
        <v>54254044</v>
      </c>
      <c r="E66" s="37">
        <v>-3312014</v>
      </c>
      <c r="F66" s="38">
        <v>-5.7534146249861334E-2</v>
      </c>
    </row>
    <row r="67" spans="1:6" s="16" customFormat="1" ht="26.25">
      <c r="A67" s="32" t="s">
        <v>65</v>
      </c>
      <c r="B67" s="31">
        <v>0</v>
      </c>
      <c r="C67" s="31">
        <v>0</v>
      </c>
      <c r="D67" s="31">
        <v>0</v>
      </c>
      <c r="E67" s="31">
        <v>0</v>
      </c>
      <c r="F67" s="27">
        <v>0</v>
      </c>
    </row>
    <row r="68" spans="1:6" s="16" customFormat="1" ht="26.25">
      <c r="A68" s="32" t="s">
        <v>66</v>
      </c>
      <c r="B68" s="31">
        <v>1695532.4900000002</v>
      </c>
      <c r="C68" s="31">
        <v>1849074</v>
      </c>
      <c r="D68" s="31">
        <v>2054196</v>
      </c>
      <c r="E68" s="31">
        <v>205122</v>
      </c>
      <c r="F68" s="27">
        <v>0.11093228286158369</v>
      </c>
    </row>
    <row r="69" spans="1:6" s="16" customFormat="1" ht="26.25">
      <c r="A69" s="32" t="s">
        <v>67</v>
      </c>
      <c r="B69" s="31">
        <v>3145384.61</v>
      </c>
      <c r="C69" s="31">
        <v>3087393</v>
      </c>
      <c r="D69" s="31">
        <v>3271393</v>
      </c>
      <c r="E69" s="31">
        <v>184000</v>
      </c>
      <c r="F69" s="27">
        <v>5.9597207093492796E-2</v>
      </c>
    </row>
    <row r="70" spans="1:6" s="16" customFormat="1" ht="26.25">
      <c r="A70" s="32" t="s">
        <v>68</v>
      </c>
      <c r="B70" s="31">
        <v>565078.5</v>
      </c>
      <c r="C70" s="31">
        <v>581604</v>
      </c>
      <c r="D70" s="31">
        <v>284362</v>
      </c>
      <c r="E70" s="31">
        <v>-297242</v>
      </c>
      <c r="F70" s="27">
        <v>-0.51107282618413907</v>
      </c>
    </row>
    <row r="71" spans="1:6" s="39" customFormat="1" ht="26.25">
      <c r="A71" s="53" t="s">
        <v>69</v>
      </c>
      <c r="B71" s="54">
        <v>62947551.730000004</v>
      </c>
      <c r="C71" s="54">
        <v>63084129</v>
      </c>
      <c r="D71" s="54">
        <v>59863995</v>
      </c>
      <c r="E71" s="54">
        <v>-3220134</v>
      </c>
      <c r="F71" s="38">
        <v>-5.1045073476404815E-2</v>
      </c>
    </row>
    <row r="72" spans="1:6" s="16" customFormat="1" ht="26.25">
      <c r="A72" s="51"/>
      <c r="B72" s="22"/>
      <c r="C72" s="22"/>
      <c r="D72" s="22"/>
      <c r="E72" s="22"/>
      <c r="F72" s="24"/>
    </row>
    <row r="73" spans="1:6" s="16" customFormat="1" ht="26.25">
      <c r="A73" s="49" t="s">
        <v>70</v>
      </c>
      <c r="B73" s="22"/>
      <c r="C73" s="22"/>
      <c r="D73" s="22"/>
      <c r="E73" s="22"/>
      <c r="F73" s="24"/>
    </row>
    <row r="74" spans="1:6" s="16" customFormat="1" ht="26.25">
      <c r="A74" s="30" t="s">
        <v>71</v>
      </c>
      <c r="B74" s="26">
        <v>33639902.420000002</v>
      </c>
      <c r="C74" s="26">
        <v>33678191</v>
      </c>
      <c r="D74" s="26">
        <v>31339164</v>
      </c>
      <c r="E74" s="22">
        <v>-2339027</v>
      </c>
      <c r="F74" s="27">
        <v>-6.9452275509691117E-2</v>
      </c>
    </row>
    <row r="75" spans="1:6" s="16" customFormat="1" ht="26.25">
      <c r="A75" s="32" t="s">
        <v>72</v>
      </c>
      <c r="B75" s="29">
        <v>656529.67999999993</v>
      </c>
      <c r="C75" s="26">
        <v>691112</v>
      </c>
      <c r="D75" s="26">
        <v>273605</v>
      </c>
      <c r="E75" s="31">
        <v>-417507</v>
      </c>
      <c r="F75" s="27">
        <v>-0.60410903008484873</v>
      </c>
    </row>
    <row r="76" spans="1:6" s="16" customFormat="1" ht="26.25">
      <c r="A76" s="32" t="s">
        <v>73</v>
      </c>
      <c r="B76" s="22">
        <v>13481070.469999999</v>
      </c>
      <c r="C76" s="26">
        <v>13724311</v>
      </c>
      <c r="D76" s="26">
        <v>13569417</v>
      </c>
      <c r="E76" s="31">
        <v>-154894</v>
      </c>
      <c r="F76" s="27">
        <v>-1.128610390714696E-2</v>
      </c>
    </row>
    <row r="77" spans="1:6" s="39" customFormat="1" ht="26.25">
      <c r="A77" s="52" t="s">
        <v>74</v>
      </c>
      <c r="B77" s="54">
        <v>47777502.57</v>
      </c>
      <c r="C77" s="54">
        <v>48093614</v>
      </c>
      <c r="D77" s="54">
        <v>45182186</v>
      </c>
      <c r="E77" s="37">
        <v>-2911428</v>
      </c>
      <c r="F77" s="38">
        <v>-6.0536685806144658E-2</v>
      </c>
    </row>
    <row r="78" spans="1:6" s="16" customFormat="1" ht="26.25">
      <c r="A78" s="32" t="s">
        <v>75</v>
      </c>
      <c r="B78" s="29">
        <v>130103.27</v>
      </c>
      <c r="C78" s="29">
        <v>129252</v>
      </c>
      <c r="D78" s="29">
        <v>136252</v>
      </c>
      <c r="E78" s="31">
        <v>7000</v>
      </c>
      <c r="F78" s="27">
        <v>5.4157769318849996E-2</v>
      </c>
    </row>
    <row r="79" spans="1:6" s="16" customFormat="1" ht="26.25">
      <c r="A79" s="32" t="s">
        <v>76</v>
      </c>
      <c r="B79" s="26">
        <v>3142600.51</v>
      </c>
      <c r="C79" s="26">
        <v>3450280</v>
      </c>
      <c r="D79" s="26">
        <v>2892602</v>
      </c>
      <c r="E79" s="31">
        <v>-557678</v>
      </c>
      <c r="F79" s="27">
        <v>-0.1616326790869147</v>
      </c>
    </row>
    <row r="80" spans="1:6" s="16" customFormat="1" ht="26.25">
      <c r="A80" s="32" t="s">
        <v>77</v>
      </c>
      <c r="B80" s="22">
        <v>531624.44999999995</v>
      </c>
      <c r="C80" s="22">
        <v>558910</v>
      </c>
      <c r="D80" s="22">
        <v>346623</v>
      </c>
      <c r="E80" s="31">
        <v>-212287</v>
      </c>
      <c r="F80" s="27">
        <v>-0.37982322735324114</v>
      </c>
    </row>
    <row r="81" spans="1:8" s="39" customFormat="1" ht="26.25">
      <c r="A81" s="35" t="s">
        <v>78</v>
      </c>
      <c r="B81" s="54">
        <v>3804328.2299999995</v>
      </c>
      <c r="C81" s="54">
        <v>4138442</v>
      </c>
      <c r="D81" s="54">
        <v>3375477</v>
      </c>
      <c r="E81" s="37">
        <v>-762965</v>
      </c>
      <c r="F81" s="38">
        <v>-0.18436044289131032</v>
      </c>
    </row>
    <row r="82" spans="1:8" s="16" customFormat="1" ht="26.25">
      <c r="A82" s="32" t="s">
        <v>79</v>
      </c>
      <c r="B82" s="22">
        <v>259444.6</v>
      </c>
      <c r="C82" s="22">
        <v>165543</v>
      </c>
      <c r="D82" s="22">
        <v>244791</v>
      </c>
      <c r="E82" s="31">
        <v>79248</v>
      </c>
      <c r="F82" s="27">
        <v>0.47871549990032802</v>
      </c>
    </row>
    <row r="83" spans="1:8" s="16" customFormat="1" ht="26.25">
      <c r="A83" s="32" t="s">
        <v>80</v>
      </c>
      <c r="B83" s="31">
        <v>9179993.2599999998</v>
      </c>
      <c r="C83" s="31">
        <v>8635937</v>
      </c>
      <c r="D83" s="31">
        <v>8591481</v>
      </c>
      <c r="E83" s="31">
        <v>-44456</v>
      </c>
      <c r="F83" s="27">
        <v>-5.1477911429877263E-3</v>
      </c>
    </row>
    <row r="84" spans="1:8" s="16" customFormat="1" ht="26.25">
      <c r="A84" s="32" t="s">
        <v>81</v>
      </c>
      <c r="B84" s="31">
        <v>0</v>
      </c>
      <c r="C84" s="31">
        <v>0</v>
      </c>
      <c r="D84" s="31">
        <v>0</v>
      </c>
      <c r="E84" s="31">
        <v>0</v>
      </c>
      <c r="F84" s="27">
        <v>0</v>
      </c>
    </row>
    <row r="85" spans="1:8" s="16" customFormat="1" ht="26.25">
      <c r="A85" s="32" t="s">
        <v>82</v>
      </c>
      <c r="B85" s="31">
        <v>1695532.4900000002</v>
      </c>
      <c r="C85" s="31">
        <v>1849074</v>
      </c>
      <c r="D85" s="31">
        <v>2054196</v>
      </c>
      <c r="E85" s="31">
        <v>205122</v>
      </c>
      <c r="F85" s="27">
        <v>0.11093228286158369</v>
      </c>
    </row>
    <row r="86" spans="1:8" s="39" customFormat="1" ht="26.25">
      <c r="A86" s="35" t="s">
        <v>83</v>
      </c>
      <c r="B86" s="37">
        <v>11134970.35</v>
      </c>
      <c r="C86" s="37">
        <v>10650554</v>
      </c>
      <c r="D86" s="37">
        <v>10890468</v>
      </c>
      <c r="E86" s="37">
        <v>239914</v>
      </c>
      <c r="F86" s="38">
        <v>2.252596437706433E-2</v>
      </c>
    </row>
    <row r="87" spans="1:8" s="16" customFormat="1" ht="26.25">
      <c r="A87" s="32" t="s">
        <v>84</v>
      </c>
      <c r="B87" s="31">
        <v>78264.780000000013</v>
      </c>
      <c r="C87" s="31">
        <v>51519</v>
      </c>
      <c r="D87" s="31">
        <v>315864</v>
      </c>
      <c r="E87" s="31">
        <v>264345</v>
      </c>
      <c r="F87" s="27">
        <v>5.1310196238281023</v>
      </c>
    </row>
    <row r="88" spans="1:8" s="16" customFormat="1" ht="26.25">
      <c r="A88" s="32" t="s">
        <v>85</v>
      </c>
      <c r="B88" s="31">
        <v>119422.48</v>
      </c>
      <c r="C88" s="31">
        <v>100000</v>
      </c>
      <c r="D88" s="31">
        <v>100000</v>
      </c>
      <c r="E88" s="31">
        <v>0</v>
      </c>
      <c r="F88" s="27">
        <v>0</v>
      </c>
    </row>
    <row r="89" spans="1:8" s="16" customFormat="1" ht="26.25">
      <c r="A89" s="41" t="s">
        <v>86</v>
      </c>
      <c r="B89" s="31">
        <v>33063.32</v>
      </c>
      <c r="C89" s="31">
        <v>50000</v>
      </c>
      <c r="D89" s="31">
        <v>0</v>
      </c>
      <c r="E89" s="31">
        <v>-50000</v>
      </c>
      <c r="F89" s="27">
        <v>-1</v>
      </c>
    </row>
    <row r="90" spans="1:8" s="39" customFormat="1" ht="26.25">
      <c r="A90" s="55" t="s">
        <v>87</v>
      </c>
      <c r="B90" s="54">
        <v>230750.58000000002</v>
      </c>
      <c r="C90" s="54">
        <v>201519</v>
      </c>
      <c r="D90" s="54">
        <v>415864</v>
      </c>
      <c r="E90" s="54">
        <v>214345</v>
      </c>
      <c r="F90" s="38">
        <v>1.0636466040422987</v>
      </c>
    </row>
    <row r="91" spans="1:8" s="16" customFormat="1" ht="26.25">
      <c r="A91" s="41" t="s">
        <v>88</v>
      </c>
      <c r="B91" s="31">
        <v>0</v>
      </c>
      <c r="C91" s="31">
        <v>0</v>
      </c>
      <c r="D91" s="29">
        <v>0</v>
      </c>
      <c r="E91" s="31">
        <v>0</v>
      </c>
      <c r="F91" s="27">
        <v>0</v>
      </c>
    </row>
    <row r="92" spans="1:8" s="39" customFormat="1" ht="27" thickBot="1">
      <c r="A92" s="56" t="s">
        <v>69</v>
      </c>
      <c r="B92" s="57">
        <v>62947551.730000004</v>
      </c>
      <c r="C92" s="57">
        <v>63084129</v>
      </c>
      <c r="D92" s="58">
        <v>59863995</v>
      </c>
      <c r="E92" s="57">
        <v>-3220134</v>
      </c>
      <c r="F92" s="59">
        <v>-5.1045073476404815E-2</v>
      </c>
    </row>
    <row r="93" spans="1:8" s="64" customFormat="1" ht="31.5">
      <c r="A93" s="60"/>
      <c r="B93" s="61"/>
      <c r="C93" s="61"/>
      <c r="D93" s="61"/>
      <c r="E93" s="61"/>
      <c r="F93" s="62" t="s">
        <v>48</v>
      </c>
      <c r="G93" s="63"/>
      <c r="H93" s="63"/>
    </row>
    <row r="94" spans="1:8">
      <c r="A94" s="68" t="s">
        <v>48</v>
      </c>
      <c r="B94" s="69"/>
      <c r="C94" s="69"/>
      <c r="D94" s="69"/>
      <c r="E94" s="69"/>
      <c r="F94" s="70"/>
    </row>
  </sheetData>
  <pageMargins left="0.7" right="0.7" top="0.75" bottom="0.75" header="0.3" footer="0.3"/>
  <pageSetup scale="2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topLeftCell="A19" zoomScale="60" zoomScaleNormal="60" workbookViewId="0">
      <selection activeCell="I16" sqref="I16"/>
    </sheetView>
  </sheetViews>
  <sheetFormatPr defaultRowHeight="15.75"/>
  <cols>
    <col min="1" max="1" width="121.140625" style="71" customWidth="1"/>
    <col min="2" max="2" width="32.7109375" style="72" customWidth="1"/>
    <col min="3" max="5" width="32.85546875" style="72" customWidth="1"/>
    <col min="6" max="6" width="25.5703125" style="73" customWidth="1"/>
    <col min="7" max="7" width="30.28515625" style="71" customWidth="1"/>
    <col min="8" max="8" width="25.140625" style="71" customWidth="1"/>
    <col min="9" max="256" width="9.140625" style="71"/>
    <col min="257" max="257" width="121.140625" style="71" customWidth="1"/>
    <col min="258" max="258" width="32.7109375" style="71" customWidth="1"/>
    <col min="259" max="261" width="32.85546875" style="71" customWidth="1"/>
    <col min="262" max="262" width="25.5703125" style="71" customWidth="1"/>
    <col min="263" max="263" width="30.28515625" style="71" customWidth="1"/>
    <col min="264" max="264" width="25.140625" style="71" customWidth="1"/>
    <col min="265" max="512" width="9.140625" style="71"/>
    <col min="513" max="513" width="121.140625" style="71" customWidth="1"/>
    <col min="514" max="514" width="32.7109375" style="71" customWidth="1"/>
    <col min="515" max="517" width="32.85546875" style="71" customWidth="1"/>
    <col min="518" max="518" width="25.5703125" style="71" customWidth="1"/>
    <col min="519" max="519" width="30.28515625" style="71" customWidth="1"/>
    <col min="520" max="520" width="25.140625" style="71" customWidth="1"/>
    <col min="521" max="768" width="9.140625" style="71"/>
    <col min="769" max="769" width="121.140625" style="71" customWidth="1"/>
    <col min="770" max="770" width="32.7109375" style="71" customWidth="1"/>
    <col min="771" max="773" width="32.85546875" style="71" customWidth="1"/>
    <col min="774" max="774" width="25.5703125" style="71" customWidth="1"/>
    <col min="775" max="775" width="30.28515625" style="71" customWidth="1"/>
    <col min="776" max="776" width="25.140625" style="71" customWidth="1"/>
    <col min="777" max="1024" width="9.140625" style="71"/>
    <col min="1025" max="1025" width="121.140625" style="71" customWidth="1"/>
    <col min="1026" max="1026" width="32.7109375" style="71" customWidth="1"/>
    <col min="1027" max="1029" width="32.85546875" style="71" customWidth="1"/>
    <col min="1030" max="1030" width="25.5703125" style="71" customWidth="1"/>
    <col min="1031" max="1031" width="30.28515625" style="71" customWidth="1"/>
    <col min="1032" max="1032" width="25.140625" style="71" customWidth="1"/>
    <col min="1033" max="1280" width="9.140625" style="71"/>
    <col min="1281" max="1281" width="121.140625" style="71" customWidth="1"/>
    <col min="1282" max="1282" width="32.7109375" style="71" customWidth="1"/>
    <col min="1283" max="1285" width="32.85546875" style="71" customWidth="1"/>
    <col min="1286" max="1286" width="25.5703125" style="71" customWidth="1"/>
    <col min="1287" max="1287" width="30.28515625" style="71" customWidth="1"/>
    <col min="1288" max="1288" width="25.140625" style="71" customWidth="1"/>
    <col min="1289" max="1536" width="9.140625" style="71"/>
    <col min="1537" max="1537" width="121.140625" style="71" customWidth="1"/>
    <col min="1538" max="1538" width="32.7109375" style="71" customWidth="1"/>
    <col min="1539" max="1541" width="32.85546875" style="71" customWidth="1"/>
    <col min="1542" max="1542" width="25.5703125" style="71" customWidth="1"/>
    <col min="1543" max="1543" width="30.28515625" style="71" customWidth="1"/>
    <col min="1544" max="1544" width="25.140625" style="71" customWidth="1"/>
    <col min="1545" max="1792" width="9.140625" style="71"/>
    <col min="1793" max="1793" width="121.140625" style="71" customWidth="1"/>
    <col min="1794" max="1794" width="32.7109375" style="71" customWidth="1"/>
    <col min="1795" max="1797" width="32.85546875" style="71" customWidth="1"/>
    <col min="1798" max="1798" width="25.5703125" style="71" customWidth="1"/>
    <col min="1799" max="1799" width="30.28515625" style="71" customWidth="1"/>
    <col min="1800" max="1800" width="25.140625" style="71" customWidth="1"/>
    <col min="1801" max="2048" width="9.140625" style="71"/>
    <col min="2049" max="2049" width="121.140625" style="71" customWidth="1"/>
    <col min="2050" max="2050" width="32.7109375" style="71" customWidth="1"/>
    <col min="2051" max="2053" width="32.85546875" style="71" customWidth="1"/>
    <col min="2054" max="2054" width="25.5703125" style="71" customWidth="1"/>
    <col min="2055" max="2055" width="30.28515625" style="71" customWidth="1"/>
    <col min="2056" max="2056" width="25.140625" style="71" customWidth="1"/>
    <col min="2057" max="2304" width="9.140625" style="71"/>
    <col min="2305" max="2305" width="121.140625" style="71" customWidth="1"/>
    <col min="2306" max="2306" width="32.7109375" style="71" customWidth="1"/>
    <col min="2307" max="2309" width="32.85546875" style="71" customWidth="1"/>
    <col min="2310" max="2310" width="25.5703125" style="71" customWidth="1"/>
    <col min="2311" max="2311" width="30.28515625" style="71" customWidth="1"/>
    <col min="2312" max="2312" width="25.140625" style="71" customWidth="1"/>
    <col min="2313" max="2560" width="9.140625" style="71"/>
    <col min="2561" max="2561" width="121.140625" style="71" customWidth="1"/>
    <col min="2562" max="2562" width="32.7109375" style="71" customWidth="1"/>
    <col min="2563" max="2565" width="32.85546875" style="71" customWidth="1"/>
    <col min="2566" max="2566" width="25.5703125" style="71" customWidth="1"/>
    <col min="2567" max="2567" width="30.28515625" style="71" customWidth="1"/>
    <col min="2568" max="2568" width="25.140625" style="71" customWidth="1"/>
    <col min="2569" max="2816" width="9.140625" style="71"/>
    <col min="2817" max="2817" width="121.140625" style="71" customWidth="1"/>
    <col min="2818" max="2818" width="32.7109375" style="71" customWidth="1"/>
    <col min="2819" max="2821" width="32.85546875" style="71" customWidth="1"/>
    <col min="2822" max="2822" width="25.5703125" style="71" customWidth="1"/>
    <col min="2823" max="2823" width="30.28515625" style="71" customWidth="1"/>
    <col min="2824" max="2824" width="25.140625" style="71" customWidth="1"/>
    <col min="2825" max="3072" width="9.140625" style="71"/>
    <col min="3073" max="3073" width="121.140625" style="71" customWidth="1"/>
    <col min="3074" max="3074" width="32.7109375" style="71" customWidth="1"/>
    <col min="3075" max="3077" width="32.85546875" style="71" customWidth="1"/>
    <col min="3078" max="3078" width="25.5703125" style="71" customWidth="1"/>
    <col min="3079" max="3079" width="30.28515625" style="71" customWidth="1"/>
    <col min="3080" max="3080" width="25.140625" style="71" customWidth="1"/>
    <col min="3081" max="3328" width="9.140625" style="71"/>
    <col min="3329" max="3329" width="121.140625" style="71" customWidth="1"/>
    <col min="3330" max="3330" width="32.7109375" style="71" customWidth="1"/>
    <col min="3331" max="3333" width="32.85546875" style="71" customWidth="1"/>
    <col min="3334" max="3334" width="25.5703125" style="71" customWidth="1"/>
    <col min="3335" max="3335" width="30.28515625" style="71" customWidth="1"/>
    <col min="3336" max="3336" width="25.140625" style="71" customWidth="1"/>
    <col min="3337" max="3584" width="9.140625" style="71"/>
    <col min="3585" max="3585" width="121.140625" style="71" customWidth="1"/>
    <col min="3586" max="3586" width="32.7109375" style="71" customWidth="1"/>
    <col min="3587" max="3589" width="32.85546875" style="71" customWidth="1"/>
    <col min="3590" max="3590" width="25.5703125" style="71" customWidth="1"/>
    <col min="3591" max="3591" width="30.28515625" style="71" customWidth="1"/>
    <col min="3592" max="3592" width="25.140625" style="71" customWidth="1"/>
    <col min="3593" max="3840" width="9.140625" style="71"/>
    <col min="3841" max="3841" width="121.140625" style="71" customWidth="1"/>
    <col min="3842" max="3842" width="32.7109375" style="71" customWidth="1"/>
    <col min="3843" max="3845" width="32.85546875" style="71" customWidth="1"/>
    <col min="3846" max="3846" width="25.5703125" style="71" customWidth="1"/>
    <col min="3847" max="3847" width="30.28515625" style="71" customWidth="1"/>
    <col min="3848" max="3848" width="25.140625" style="71" customWidth="1"/>
    <col min="3849" max="4096" width="9.140625" style="71"/>
    <col min="4097" max="4097" width="121.140625" style="71" customWidth="1"/>
    <col min="4098" max="4098" width="32.7109375" style="71" customWidth="1"/>
    <col min="4099" max="4101" width="32.85546875" style="71" customWidth="1"/>
    <col min="4102" max="4102" width="25.5703125" style="71" customWidth="1"/>
    <col min="4103" max="4103" width="30.28515625" style="71" customWidth="1"/>
    <col min="4104" max="4104" width="25.140625" style="71" customWidth="1"/>
    <col min="4105" max="4352" width="9.140625" style="71"/>
    <col min="4353" max="4353" width="121.140625" style="71" customWidth="1"/>
    <col min="4354" max="4354" width="32.7109375" style="71" customWidth="1"/>
    <col min="4355" max="4357" width="32.85546875" style="71" customWidth="1"/>
    <col min="4358" max="4358" width="25.5703125" style="71" customWidth="1"/>
    <col min="4359" max="4359" width="30.28515625" style="71" customWidth="1"/>
    <col min="4360" max="4360" width="25.140625" style="71" customWidth="1"/>
    <col min="4361" max="4608" width="9.140625" style="71"/>
    <col min="4609" max="4609" width="121.140625" style="71" customWidth="1"/>
    <col min="4610" max="4610" width="32.7109375" style="71" customWidth="1"/>
    <col min="4611" max="4613" width="32.85546875" style="71" customWidth="1"/>
    <col min="4614" max="4614" width="25.5703125" style="71" customWidth="1"/>
    <col min="4615" max="4615" width="30.28515625" style="71" customWidth="1"/>
    <col min="4616" max="4616" width="25.140625" style="71" customWidth="1"/>
    <col min="4617" max="4864" width="9.140625" style="71"/>
    <col min="4865" max="4865" width="121.140625" style="71" customWidth="1"/>
    <col min="4866" max="4866" width="32.7109375" style="71" customWidth="1"/>
    <col min="4867" max="4869" width="32.85546875" style="71" customWidth="1"/>
    <col min="4870" max="4870" width="25.5703125" style="71" customWidth="1"/>
    <col min="4871" max="4871" width="30.28515625" style="71" customWidth="1"/>
    <col min="4872" max="4872" width="25.140625" style="71" customWidth="1"/>
    <col min="4873" max="5120" width="9.140625" style="71"/>
    <col min="5121" max="5121" width="121.140625" style="71" customWidth="1"/>
    <col min="5122" max="5122" width="32.7109375" style="71" customWidth="1"/>
    <col min="5123" max="5125" width="32.85546875" style="71" customWidth="1"/>
    <col min="5126" max="5126" width="25.5703125" style="71" customWidth="1"/>
    <col min="5127" max="5127" width="30.28515625" style="71" customWidth="1"/>
    <col min="5128" max="5128" width="25.140625" style="71" customWidth="1"/>
    <col min="5129" max="5376" width="9.140625" style="71"/>
    <col min="5377" max="5377" width="121.140625" style="71" customWidth="1"/>
    <col min="5378" max="5378" width="32.7109375" style="71" customWidth="1"/>
    <col min="5379" max="5381" width="32.85546875" style="71" customWidth="1"/>
    <col min="5382" max="5382" width="25.5703125" style="71" customWidth="1"/>
    <col min="5383" max="5383" width="30.28515625" style="71" customWidth="1"/>
    <col min="5384" max="5384" width="25.140625" style="71" customWidth="1"/>
    <col min="5385" max="5632" width="9.140625" style="71"/>
    <col min="5633" max="5633" width="121.140625" style="71" customWidth="1"/>
    <col min="5634" max="5634" width="32.7109375" style="71" customWidth="1"/>
    <col min="5635" max="5637" width="32.85546875" style="71" customWidth="1"/>
    <col min="5638" max="5638" width="25.5703125" style="71" customWidth="1"/>
    <col min="5639" max="5639" width="30.28515625" style="71" customWidth="1"/>
    <col min="5640" max="5640" width="25.140625" style="71" customWidth="1"/>
    <col min="5641" max="5888" width="9.140625" style="71"/>
    <col min="5889" max="5889" width="121.140625" style="71" customWidth="1"/>
    <col min="5890" max="5890" width="32.7109375" style="71" customWidth="1"/>
    <col min="5891" max="5893" width="32.85546875" style="71" customWidth="1"/>
    <col min="5894" max="5894" width="25.5703125" style="71" customWidth="1"/>
    <col min="5895" max="5895" width="30.28515625" style="71" customWidth="1"/>
    <col min="5896" max="5896" width="25.140625" style="71" customWidth="1"/>
    <col min="5897" max="6144" width="9.140625" style="71"/>
    <col min="6145" max="6145" width="121.140625" style="71" customWidth="1"/>
    <col min="6146" max="6146" width="32.7109375" style="71" customWidth="1"/>
    <col min="6147" max="6149" width="32.85546875" style="71" customWidth="1"/>
    <col min="6150" max="6150" width="25.5703125" style="71" customWidth="1"/>
    <col min="6151" max="6151" width="30.28515625" style="71" customWidth="1"/>
    <col min="6152" max="6152" width="25.140625" style="71" customWidth="1"/>
    <col min="6153" max="6400" width="9.140625" style="71"/>
    <col min="6401" max="6401" width="121.140625" style="71" customWidth="1"/>
    <col min="6402" max="6402" width="32.7109375" style="71" customWidth="1"/>
    <col min="6403" max="6405" width="32.85546875" style="71" customWidth="1"/>
    <col min="6406" max="6406" width="25.5703125" style="71" customWidth="1"/>
    <col min="6407" max="6407" width="30.28515625" style="71" customWidth="1"/>
    <col min="6408" max="6408" width="25.140625" style="71" customWidth="1"/>
    <col min="6409" max="6656" width="9.140625" style="71"/>
    <col min="6657" max="6657" width="121.140625" style="71" customWidth="1"/>
    <col min="6658" max="6658" width="32.7109375" style="71" customWidth="1"/>
    <col min="6659" max="6661" width="32.85546875" style="71" customWidth="1"/>
    <col min="6662" max="6662" width="25.5703125" style="71" customWidth="1"/>
    <col min="6663" max="6663" width="30.28515625" style="71" customWidth="1"/>
    <col min="6664" max="6664" width="25.140625" style="71" customWidth="1"/>
    <col min="6665" max="6912" width="9.140625" style="71"/>
    <col min="6913" max="6913" width="121.140625" style="71" customWidth="1"/>
    <col min="6914" max="6914" width="32.7109375" style="71" customWidth="1"/>
    <col min="6915" max="6917" width="32.85546875" style="71" customWidth="1"/>
    <col min="6918" max="6918" width="25.5703125" style="71" customWidth="1"/>
    <col min="6919" max="6919" width="30.28515625" style="71" customWidth="1"/>
    <col min="6920" max="6920" width="25.140625" style="71" customWidth="1"/>
    <col min="6921" max="7168" width="9.140625" style="71"/>
    <col min="7169" max="7169" width="121.140625" style="71" customWidth="1"/>
    <col min="7170" max="7170" width="32.7109375" style="71" customWidth="1"/>
    <col min="7171" max="7173" width="32.85546875" style="71" customWidth="1"/>
    <col min="7174" max="7174" width="25.5703125" style="71" customWidth="1"/>
    <col min="7175" max="7175" width="30.28515625" style="71" customWidth="1"/>
    <col min="7176" max="7176" width="25.140625" style="71" customWidth="1"/>
    <col min="7177" max="7424" width="9.140625" style="71"/>
    <col min="7425" max="7425" width="121.140625" style="71" customWidth="1"/>
    <col min="7426" max="7426" width="32.7109375" style="71" customWidth="1"/>
    <col min="7427" max="7429" width="32.85546875" style="71" customWidth="1"/>
    <col min="7430" max="7430" width="25.5703125" style="71" customWidth="1"/>
    <col min="7431" max="7431" width="30.28515625" style="71" customWidth="1"/>
    <col min="7432" max="7432" width="25.140625" style="71" customWidth="1"/>
    <col min="7433" max="7680" width="9.140625" style="71"/>
    <col min="7681" max="7681" width="121.140625" style="71" customWidth="1"/>
    <col min="7682" max="7682" width="32.7109375" style="71" customWidth="1"/>
    <col min="7683" max="7685" width="32.85546875" style="71" customWidth="1"/>
    <col min="7686" max="7686" width="25.5703125" style="71" customWidth="1"/>
    <col min="7687" max="7687" width="30.28515625" style="71" customWidth="1"/>
    <col min="7688" max="7688" width="25.140625" style="71" customWidth="1"/>
    <col min="7689" max="7936" width="9.140625" style="71"/>
    <col min="7937" max="7937" width="121.140625" style="71" customWidth="1"/>
    <col min="7938" max="7938" width="32.7109375" style="71" customWidth="1"/>
    <col min="7939" max="7941" width="32.85546875" style="71" customWidth="1"/>
    <col min="7942" max="7942" width="25.5703125" style="71" customWidth="1"/>
    <col min="7943" max="7943" width="30.28515625" style="71" customWidth="1"/>
    <col min="7944" max="7944" width="25.140625" style="71" customWidth="1"/>
    <col min="7945" max="8192" width="9.140625" style="71"/>
    <col min="8193" max="8193" width="121.140625" style="71" customWidth="1"/>
    <col min="8194" max="8194" width="32.7109375" style="71" customWidth="1"/>
    <col min="8195" max="8197" width="32.85546875" style="71" customWidth="1"/>
    <col min="8198" max="8198" width="25.5703125" style="71" customWidth="1"/>
    <col min="8199" max="8199" width="30.28515625" style="71" customWidth="1"/>
    <col min="8200" max="8200" width="25.140625" style="71" customWidth="1"/>
    <col min="8201" max="8448" width="9.140625" style="71"/>
    <col min="8449" max="8449" width="121.140625" style="71" customWidth="1"/>
    <col min="8450" max="8450" width="32.7109375" style="71" customWidth="1"/>
    <col min="8451" max="8453" width="32.85546875" style="71" customWidth="1"/>
    <col min="8454" max="8454" width="25.5703125" style="71" customWidth="1"/>
    <col min="8455" max="8455" width="30.28515625" style="71" customWidth="1"/>
    <col min="8456" max="8456" width="25.140625" style="71" customWidth="1"/>
    <col min="8457" max="8704" width="9.140625" style="71"/>
    <col min="8705" max="8705" width="121.140625" style="71" customWidth="1"/>
    <col min="8706" max="8706" width="32.7109375" style="71" customWidth="1"/>
    <col min="8707" max="8709" width="32.85546875" style="71" customWidth="1"/>
    <col min="8710" max="8710" width="25.5703125" style="71" customWidth="1"/>
    <col min="8711" max="8711" width="30.28515625" style="71" customWidth="1"/>
    <col min="8712" max="8712" width="25.140625" style="71" customWidth="1"/>
    <col min="8713" max="8960" width="9.140625" style="71"/>
    <col min="8961" max="8961" width="121.140625" style="71" customWidth="1"/>
    <col min="8962" max="8962" width="32.7109375" style="71" customWidth="1"/>
    <col min="8963" max="8965" width="32.85546875" style="71" customWidth="1"/>
    <col min="8966" max="8966" width="25.5703125" style="71" customWidth="1"/>
    <col min="8967" max="8967" width="30.28515625" style="71" customWidth="1"/>
    <col min="8968" max="8968" width="25.140625" style="71" customWidth="1"/>
    <col min="8969" max="9216" width="9.140625" style="71"/>
    <col min="9217" max="9217" width="121.140625" style="71" customWidth="1"/>
    <col min="9218" max="9218" width="32.7109375" style="71" customWidth="1"/>
    <col min="9219" max="9221" width="32.85546875" style="71" customWidth="1"/>
    <col min="9222" max="9222" width="25.5703125" style="71" customWidth="1"/>
    <col min="9223" max="9223" width="30.28515625" style="71" customWidth="1"/>
    <col min="9224" max="9224" width="25.140625" style="71" customWidth="1"/>
    <col min="9225" max="9472" width="9.140625" style="71"/>
    <col min="9473" max="9473" width="121.140625" style="71" customWidth="1"/>
    <col min="9474" max="9474" width="32.7109375" style="71" customWidth="1"/>
    <col min="9475" max="9477" width="32.85546875" style="71" customWidth="1"/>
    <col min="9478" max="9478" width="25.5703125" style="71" customWidth="1"/>
    <col min="9479" max="9479" width="30.28515625" style="71" customWidth="1"/>
    <col min="9480" max="9480" width="25.140625" style="71" customWidth="1"/>
    <col min="9481" max="9728" width="9.140625" style="71"/>
    <col min="9729" max="9729" width="121.140625" style="71" customWidth="1"/>
    <col min="9730" max="9730" width="32.7109375" style="71" customWidth="1"/>
    <col min="9731" max="9733" width="32.85546875" style="71" customWidth="1"/>
    <col min="9734" max="9734" width="25.5703125" style="71" customWidth="1"/>
    <col min="9735" max="9735" width="30.28515625" style="71" customWidth="1"/>
    <col min="9736" max="9736" width="25.140625" style="71" customWidth="1"/>
    <col min="9737" max="9984" width="9.140625" style="71"/>
    <col min="9985" max="9985" width="121.140625" style="71" customWidth="1"/>
    <col min="9986" max="9986" width="32.7109375" style="71" customWidth="1"/>
    <col min="9987" max="9989" width="32.85546875" style="71" customWidth="1"/>
    <col min="9990" max="9990" width="25.5703125" style="71" customWidth="1"/>
    <col min="9991" max="9991" width="30.28515625" style="71" customWidth="1"/>
    <col min="9992" max="9992" width="25.140625" style="71" customWidth="1"/>
    <col min="9993" max="10240" width="9.140625" style="71"/>
    <col min="10241" max="10241" width="121.140625" style="71" customWidth="1"/>
    <col min="10242" max="10242" width="32.7109375" style="71" customWidth="1"/>
    <col min="10243" max="10245" width="32.85546875" style="71" customWidth="1"/>
    <col min="10246" max="10246" width="25.5703125" style="71" customWidth="1"/>
    <col min="10247" max="10247" width="30.28515625" style="71" customWidth="1"/>
    <col min="10248" max="10248" width="25.140625" style="71" customWidth="1"/>
    <col min="10249" max="10496" width="9.140625" style="71"/>
    <col min="10497" max="10497" width="121.140625" style="71" customWidth="1"/>
    <col min="10498" max="10498" width="32.7109375" style="71" customWidth="1"/>
    <col min="10499" max="10501" width="32.85546875" style="71" customWidth="1"/>
    <col min="10502" max="10502" width="25.5703125" style="71" customWidth="1"/>
    <col min="10503" max="10503" width="30.28515625" style="71" customWidth="1"/>
    <col min="10504" max="10504" width="25.140625" style="71" customWidth="1"/>
    <col min="10505" max="10752" width="9.140625" style="71"/>
    <col min="10753" max="10753" width="121.140625" style="71" customWidth="1"/>
    <col min="10754" max="10754" width="32.7109375" style="71" customWidth="1"/>
    <col min="10755" max="10757" width="32.85546875" style="71" customWidth="1"/>
    <col min="10758" max="10758" width="25.5703125" style="71" customWidth="1"/>
    <col min="10759" max="10759" width="30.28515625" style="71" customWidth="1"/>
    <col min="10760" max="10760" width="25.140625" style="71" customWidth="1"/>
    <col min="10761" max="11008" width="9.140625" style="71"/>
    <col min="11009" max="11009" width="121.140625" style="71" customWidth="1"/>
    <col min="11010" max="11010" width="32.7109375" style="71" customWidth="1"/>
    <col min="11011" max="11013" width="32.85546875" style="71" customWidth="1"/>
    <col min="11014" max="11014" width="25.5703125" style="71" customWidth="1"/>
    <col min="11015" max="11015" width="30.28515625" style="71" customWidth="1"/>
    <col min="11016" max="11016" width="25.140625" style="71" customWidth="1"/>
    <col min="11017" max="11264" width="9.140625" style="71"/>
    <col min="11265" max="11265" width="121.140625" style="71" customWidth="1"/>
    <col min="11266" max="11266" width="32.7109375" style="71" customWidth="1"/>
    <col min="11267" max="11269" width="32.85546875" style="71" customWidth="1"/>
    <col min="11270" max="11270" width="25.5703125" style="71" customWidth="1"/>
    <col min="11271" max="11271" width="30.28515625" style="71" customWidth="1"/>
    <col min="11272" max="11272" width="25.140625" style="71" customWidth="1"/>
    <col min="11273" max="11520" width="9.140625" style="71"/>
    <col min="11521" max="11521" width="121.140625" style="71" customWidth="1"/>
    <col min="11522" max="11522" width="32.7109375" style="71" customWidth="1"/>
    <col min="11523" max="11525" width="32.85546875" style="71" customWidth="1"/>
    <col min="11526" max="11526" width="25.5703125" style="71" customWidth="1"/>
    <col min="11527" max="11527" width="30.28515625" style="71" customWidth="1"/>
    <col min="11528" max="11528" width="25.140625" style="71" customWidth="1"/>
    <col min="11529" max="11776" width="9.140625" style="71"/>
    <col min="11777" max="11777" width="121.140625" style="71" customWidth="1"/>
    <col min="11778" max="11778" width="32.7109375" style="71" customWidth="1"/>
    <col min="11779" max="11781" width="32.85546875" style="71" customWidth="1"/>
    <col min="11782" max="11782" width="25.5703125" style="71" customWidth="1"/>
    <col min="11783" max="11783" width="30.28515625" style="71" customWidth="1"/>
    <col min="11784" max="11784" width="25.140625" style="71" customWidth="1"/>
    <col min="11785" max="12032" width="9.140625" style="71"/>
    <col min="12033" max="12033" width="121.140625" style="71" customWidth="1"/>
    <col min="12034" max="12034" width="32.7109375" style="71" customWidth="1"/>
    <col min="12035" max="12037" width="32.85546875" style="71" customWidth="1"/>
    <col min="12038" max="12038" width="25.5703125" style="71" customWidth="1"/>
    <col min="12039" max="12039" width="30.28515625" style="71" customWidth="1"/>
    <col min="12040" max="12040" width="25.140625" style="71" customWidth="1"/>
    <col min="12041" max="12288" width="9.140625" style="71"/>
    <col min="12289" max="12289" width="121.140625" style="71" customWidth="1"/>
    <col min="12290" max="12290" width="32.7109375" style="71" customWidth="1"/>
    <col min="12291" max="12293" width="32.85546875" style="71" customWidth="1"/>
    <col min="12294" max="12294" width="25.5703125" style="71" customWidth="1"/>
    <col min="12295" max="12295" width="30.28515625" style="71" customWidth="1"/>
    <col min="12296" max="12296" width="25.140625" style="71" customWidth="1"/>
    <col min="12297" max="12544" width="9.140625" style="71"/>
    <col min="12545" max="12545" width="121.140625" style="71" customWidth="1"/>
    <col min="12546" max="12546" width="32.7109375" style="71" customWidth="1"/>
    <col min="12547" max="12549" width="32.85546875" style="71" customWidth="1"/>
    <col min="12550" max="12550" width="25.5703125" style="71" customWidth="1"/>
    <col min="12551" max="12551" width="30.28515625" style="71" customWidth="1"/>
    <col min="12552" max="12552" width="25.140625" style="71" customWidth="1"/>
    <col min="12553" max="12800" width="9.140625" style="71"/>
    <col min="12801" max="12801" width="121.140625" style="71" customWidth="1"/>
    <col min="12802" max="12802" width="32.7109375" style="71" customWidth="1"/>
    <col min="12803" max="12805" width="32.85546875" style="71" customWidth="1"/>
    <col min="12806" max="12806" width="25.5703125" style="71" customWidth="1"/>
    <col min="12807" max="12807" width="30.28515625" style="71" customWidth="1"/>
    <col min="12808" max="12808" width="25.140625" style="71" customWidth="1"/>
    <col min="12809" max="13056" width="9.140625" style="71"/>
    <col min="13057" max="13057" width="121.140625" style="71" customWidth="1"/>
    <col min="13058" max="13058" width="32.7109375" style="71" customWidth="1"/>
    <col min="13059" max="13061" width="32.85546875" style="71" customWidth="1"/>
    <col min="13062" max="13062" width="25.5703125" style="71" customWidth="1"/>
    <col min="13063" max="13063" width="30.28515625" style="71" customWidth="1"/>
    <col min="13064" max="13064" width="25.140625" style="71" customWidth="1"/>
    <col min="13065" max="13312" width="9.140625" style="71"/>
    <col min="13313" max="13313" width="121.140625" style="71" customWidth="1"/>
    <col min="13314" max="13314" width="32.7109375" style="71" customWidth="1"/>
    <col min="13315" max="13317" width="32.85546875" style="71" customWidth="1"/>
    <col min="13318" max="13318" width="25.5703125" style="71" customWidth="1"/>
    <col min="13319" max="13319" width="30.28515625" style="71" customWidth="1"/>
    <col min="13320" max="13320" width="25.140625" style="71" customWidth="1"/>
    <col min="13321" max="13568" width="9.140625" style="71"/>
    <col min="13569" max="13569" width="121.140625" style="71" customWidth="1"/>
    <col min="13570" max="13570" width="32.7109375" style="71" customWidth="1"/>
    <col min="13571" max="13573" width="32.85546875" style="71" customWidth="1"/>
    <col min="13574" max="13574" width="25.5703125" style="71" customWidth="1"/>
    <col min="13575" max="13575" width="30.28515625" style="71" customWidth="1"/>
    <col min="13576" max="13576" width="25.140625" style="71" customWidth="1"/>
    <col min="13577" max="13824" width="9.140625" style="71"/>
    <col min="13825" max="13825" width="121.140625" style="71" customWidth="1"/>
    <col min="13826" max="13826" width="32.7109375" style="71" customWidth="1"/>
    <col min="13827" max="13829" width="32.85546875" style="71" customWidth="1"/>
    <col min="13830" max="13830" width="25.5703125" style="71" customWidth="1"/>
    <col min="13831" max="13831" width="30.28515625" style="71" customWidth="1"/>
    <col min="13832" max="13832" width="25.140625" style="71" customWidth="1"/>
    <col min="13833" max="14080" width="9.140625" style="71"/>
    <col min="14081" max="14081" width="121.140625" style="71" customWidth="1"/>
    <col min="14082" max="14082" width="32.7109375" style="71" customWidth="1"/>
    <col min="14083" max="14085" width="32.85546875" style="71" customWidth="1"/>
    <col min="14086" max="14086" width="25.5703125" style="71" customWidth="1"/>
    <col min="14087" max="14087" width="30.28515625" style="71" customWidth="1"/>
    <col min="14088" max="14088" width="25.140625" style="71" customWidth="1"/>
    <col min="14089" max="14336" width="9.140625" style="71"/>
    <col min="14337" max="14337" width="121.140625" style="71" customWidth="1"/>
    <col min="14338" max="14338" width="32.7109375" style="71" customWidth="1"/>
    <col min="14339" max="14341" width="32.85546875" style="71" customWidth="1"/>
    <col min="14342" max="14342" width="25.5703125" style="71" customWidth="1"/>
    <col min="14343" max="14343" width="30.28515625" style="71" customWidth="1"/>
    <col min="14344" max="14344" width="25.140625" style="71" customWidth="1"/>
    <col min="14345" max="14592" width="9.140625" style="71"/>
    <col min="14593" max="14593" width="121.140625" style="71" customWidth="1"/>
    <col min="14594" max="14594" width="32.7109375" style="71" customWidth="1"/>
    <col min="14595" max="14597" width="32.85546875" style="71" customWidth="1"/>
    <col min="14598" max="14598" width="25.5703125" style="71" customWidth="1"/>
    <col min="14599" max="14599" width="30.28515625" style="71" customWidth="1"/>
    <col min="14600" max="14600" width="25.140625" style="71" customWidth="1"/>
    <col min="14601" max="14848" width="9.140625" style="71"/>
    <col min="14849" max="14849" width="121.140625" style="71" customWidth="1"/>
    <col min="14850" max="14850" width="32.7109375" style="71" customWidth="1"/>
    <col min="14851" max="14853" width="32.85546875" style="71" customWidth="1"/>
    <col min="14854" max="14854" width="25.5703125" style="71" customWidth="1"/>
    <col min="14855" max="14855" width="30.28515625" style="71" customWidth="1"/>
    <col min="14856" max="14856" width="25.140625" style="71" customWidth="1"/>
    <col min="14857" max="15104" width="9.140625" style="71"/>
    <col min="15105" max="15105" width="121.140625" style="71" customWidth="1"/>
    <col min="15106" max="15106" width="32.7109375" style="71" customWidth="1"/>
    <col min="15107" max="15109" width="32.85546875" style="71" customWidth="1"/>
    <col min="15110" max="15110" width="25.5703125" style="71" customWidth="1"/>
    <col min="15111" max="15111" width="30.28515625" style="71" customWidth="1"/>
    <col min="15112" max="15112" width="25.140625" style="71" customWidth="1"/>
    <col min="15113" max="15360" width="9.140625" style="71"/>
    <col min="15361" max="15361" width="121.140625" style="71" customWidth="1"/>
    <col min="15362" max="15362" width="32.7109375" style="71" customWidth="1"/>
    <col min="15363" max="15365" width="32.85546875" style="71" customWidth="1"/>
    <col min="15366" max="15366" width="25.5703125" style="71" customWidth="1"/>
    <col min="15367" max="15367" width="30.28515625" style="71" customWidth="1"/>
    <col min="15368" max="15368" width="25.140625" style="71" customWidth="1"/>
    <col min="15369" max="15616" width="9.140625" style="71"/>
    <col min="15617" max="15617" width="121.140625" style="71" customWidth="1"/>
    <col min="15618" max="15618" width="32.7109375" style="71" customWidth="1"/>
    <col min="15619" max="15621" width="32.85546875" style="71" customWidth="1"/>
    <col min="15622" max="15622" width="25.5703125" style="71" customWidth="1"/>
    <col min="15623" max="15623" width="30.28515625" style="71" customWidth="1"/>
    <col min="15624" max="15624" width="25.140625" style="71" customWidth="1"/>
    <col min="15625" max="15872" width="9.140625" style="71"/>
    <col min="15873" max="15873" width="121.140625" style="71" customWidth="1"/>
    <col min="15874" max="15874" width="32.7109375" style="71" customWidth="1"/>
    <col min="15875" max="15877" width="32.85546875" style="71" customWidth="1"/>
    <col min="15878" max="15878" width="25.5703125" style="71" customWidth="1"/>
    <col min="15879" max="15879" width="30.28515625" style="71" customWidth="1"/>
    <col min="15880" max="15880" width="25.140625" style="71" customWidth="1"/>
    <col min="15881" max="16128" width="9.140625" style="71"/>
    <col min="16129" max="16129" width="121.140625" style="71" customWidth="1"/>
    <col min="16130" max="16130" width="32.7109375" style="71" customWidth="1"/>
    <col min="16131" max="16133" width="32.85546875" style="71" customWidth="1"/>
    <col min="16134" max="16134" width="25.5703125" style="71" customWidth="1"/>
    <col min="16135" max="16135" width="30.28515625" style="71" customWidth="1"/>
    <col min="16136" max="16136" width="25.140625" style="71" customWidth="1"/>
    <col min="16137" max="16384" width="9.140625" style="71"/>
  </cols>
  <sheetData>
    <row r="1" spans="1:8" s="7" customFormat="1" ht="46.5">
      <c r="A1" s="1" t="s">
        <v>0</v>
      </c>
      <c r="B1" s="2"/>
      <c r="C1" s="4" t="s">
        <v>1</v>
      </c>
      <c r="D1" s="5" t="s">
        <v>128</v>
      </c>
      <c r="E1" s="176"/>
      <c r="H1" s="3"/>
    </row>
    <row r="2" spans="1:8" s="7" customFormat="1" ht="46.5">
      <c r="A2" s="1" t="s">
        <v>2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3</v>
      </c>
      <c r="B3" s="10"/>
      <c r="C3" s="10"/>
      <c r="D3" s="10"/>
      <c r="E3" s="10"/>
      <c r="F3" s="11"/>
      <c r="G3" s="3"/>
      <c r="H3" s="3"/>
    </row>
    <row r="4" spans="1:8" s="16" customFormat="1" ht="27" thickTop="1">
      <c r="A4" s="12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20" customFormat="1" ht="52.5">
      <c r="A5" s="17"/>
      <c r="B5" s="18" t="s">
        <v>9</v>
      </c>
      <c r="C5" s="18" t="s">
        <v>9</v>
      </c>
      <c r="D5" s="18" t="s">
        <v>10</v>
      </c>
      <c r="E5" s="18" t="s">
        <v>11</v>
      </c>
      <c r="F5" s="19" t="s">
        <v>12</v>
      </c>
    </row>
    <row r="6" spans="1:8" s="16" customFormat="1" ht="26.25">
      <c r="A6" s="21" t="s">
        <v>13</v>
      </c>
      <c r="B6" s="22"/>
      <c r="C6" s="22"/>
      <c r="D6" s="22"/>
      <c r="E6" s="22"/>
      <c r="F6" s="23"/>
    </row>
    <row r="7" spans="1:8" s="16" customFormat="1" ht="26.25">
      <c r="A7" s="21" t="s">
        <v>14</v>
      </c>
      <c r="B7" s="22"/>
      <c r="C7" s="22"/>
      <c r="D7" s="22"/>
      <c r="E7" s="22"/>
      <c r="F7" s="24"/>
    </row>
    <row r="8" spans="1:8" s="16" customFormat="1" ht="26.25">
      <c r="A8" s="25" t="s">
        <v>15</v>
      </c>
      <c r="B8" s="26">
        <v>20837789</v>
      </c>
      <c r="C8" s="26">
        <v>20837789</v>
      </c>
      <c r="D8" s="26">
        <v>17652808</v>
      </c>
      <c r="E8" s="26">
        <v>-3184981</v>
      </c>
      <c r="F8" s="27">
        <v>-0.15284639843507389</v>
      </c>
      <c r="H8" s="16" t="s">
        <v>48</v>
      </c>
    </row>
    <row r="9" spans="1:8" s="16" customFormat="1" ht="26.25">
      <c r="A9" s="25" t="s">
        <v>16</v>
      </c>
      <c r="B9" s="26">
        <v>0</v>
      </c>
      <c r="C9" s="26">
        <v>0</v>
      </c>
      <c r="D9" s="26">
        <v>0</v>
      </c>
      <c r="E9" s="26">
        <v>0</v>
      </c>
      <c r="F9" s="27">
        <v>0</v>
      </c>
    </row>
    <row r="10" spans="1:8" s="16" customFormat="1" ht="26.25">
      <c r="A10" s="28" t="s">
        <v>17</v>
      </c>
      <c r="B10" s="29">
        <v>1076237</v>
      </c>
      <c r="C10" s="29">
        <v>1127010</v>
      </c>
      <c r="D10" s="29">
        <v>1148563</v>
      </c>
      <c r="E10" s="29">
        <v>21553</v>
      </c>
      <c r="F10" s="27">
        <v>1.9124053912565105E-2</v>
      </c>
    </row>
    <row r="11" spans="1:8" s="16" customFormat="1" ht="26.25">
      <c r="A11" s="30" t="s">
        <v>18</v>
      </c>
      <c r="B11" s="31">
        <v>0</v>
      </c>
      <c r="C11" s="31">
        <v>0</v>
      </c>
      <c r="D11" s="31">
        <v>0</v>
      </c>
      <c r="E11" s="29">
        <v>0</v>
      </c>
      <c r="F11" s="27">
        <v>0</v>
      </c>
    </row>
    <row r="12" spans="1:8" s="16" customFormat="1" ht="26.25">
      <c r="A12" s="32" t="s">
        <v>19</v>
      </c>
      <c r="B12" s="31">
        <v>1076237</v>
      </c>
      <c r="C12" s="31">
        <v>1127010</v>
      </c>
      <c r="D12" s="31">
        <v>1148563</v>
      </c>
      <c r="E12" s="29">
        <v>21553</v>
      </c>
      <c r="F12" s="27">
        <v>1.9124053912565105E-2</v>
      </c>
    </row>
    <row r="13" spans="1:8" s="16" customFormat="1" ht="26.25">
      <c r="A13" s="32" t="s">
        <v>20</v>
      </c>
      <c r="B13" s="31">
        <v>0</v>
      </c>
      <c r="C13" s="31">
        <v>0</v>
      </c>
      <c r="D13" s="31">
        <v>0</v>
      </c>
      <c r="E13" s="29">
        <v>0</v>
      </c>
      <c r="F13" s="27">
        <v>0</v>
      </c>
    </row>
    <row r="14" spans="1:8" s="16" customFormat="1" ht="26.25">
      <c r="A14" s="32" t="s">
        <v>21</v>
      </c>
      <c r="B14" s="31">
        <v>0</v>
      </c>
      <c r="C14" s="31">
        <v>0</v>
      </c>
      <c r="D14" s="31">
        <v>0</v>
      </c>
      <c r="E14" s="29">
        <v>0</v>
      </c>
      <c r="F14" s="27">
        <v>0</v>
      </c>
    </row>
    <row r="15" spans="1:8" s="16" customFormat="1" ht="26.25">
      <c r="A15" s="32" t="s">
        <v>22</v>
      </c>
      <c r="B15" s="31">
        <v>0</v>
      </c>
      <c r="C15" s="31">
        <v>0</v>
      </c>
      <c r="D15" s="31">
        <v>0</v>
      </c>
      <c r="E15" s="29">
        <v>0</v>
      </c>
      <c r="F15" s="27">
        <v>0</v>
      </c>
    </row>
    <row r="16" spans="1:8" s="16" customFormat="1" ht="26.25">
      <c r="A16" s="32" t="s">
        <v>23</v>
      </c>
      <c r="B16" s="31">
        <v>0</v>
      </c>
      <c r="C16" s="31">
        <v>0</v>
      </c>
      <c r="D16" s="31">
        <v>0</v>
      </c>
      <c r="E16" s="29">
        <v>0</v>
      </c>
      <c r="F16" s="27">
        <v>0</v>
      </c>
    </row>
    <row r="17" spans="1:6" s="16" customFormat="1" ht="26.25">
      <c r="A17" s="32" t="s">
        <v>24</v>
      </c>
      <c r="B17" s="31">
        <v>0</v>
      </c>
      <c r="C17" s="31">
        <v>0</v>
      </c>
      <c r="D17" s="31">
        <v>0</v>
      </c>
      <c r="E17" s="29">
        <v>0</v>
      </c>
      <c r="F17" s="27">
        <v>0</v>
      </c>
    </row>
    <row r="18" spans="1:6" s="16" customFormat="1" ht="26.25">
      <c r="A18" s="32" t="s">
        <v>25</v>
      </c>
      <c r="B18" s="31">
        <v>0</v>
      </c>
      <c r="C18" s="31">
        <v>0</v>
      </c>
      <c r="D18" s="31">
        <v>0</v>
      </c>
      <c r="E18" s="29">
        <v>0</v>
      </c>
      <c r="F18" s="27">
        <v>0</v>
      </c>
    </row>
    <row r="19" spans="1:6" s="16" customFormat="1" ht="26.25">
      <c r="A19" s="32" t="s">
        <v>26</v>
      </c>
      <c r="B19" s="31">
        <v>0</v>
      </c>
      <c r="C19" s="31">
        <v>0</v>
      </c>
      <c r="D19" s="31">
        <v>0</v>
      </c>
      <c r="E19" s="29">
        <v>0</v>
      </c>
      <c r="F19" s="27">
        <v>0</v>
      </c>
    </row>
    <row r="20" spans="1:6" s="16" customFormat="1" ht="26.25">
      <c r="A20" s="32" t="s">
        <v>27</v>
      </c>
      <c r="B20" s="31">
        <v>0</v>
      </c>
      <c r="C20" s="31">
        <v>0</v>
      </c>
      <c r="D20" s="31">
        <v>0</v>
      </c>
      <c r="E20" s="29">
        <v>0</v>
      </c>
      <c r="F20" s="27">
        <v>0</v>
      </c>
    </row>
    <row r="21" spans="1:6" s="16" customFormat="1" ht="26.25">
      <c r="A21" s="32" t="s">
        <v>28</v>
      </c>
      <c r="B21" s="31">
        <v>0</v>
      </c>
      <c r="C21" s="31">
        <v>0</v>
      </c>
      <c r="D21" s="31">
        <v>0</v>
      </c>
      <c r="E21" s="29">
        <v>0</v>
      </c>
      <c r="F21" s="27">
        <v>0</v>
      </c>
    </row>
    <row r="22" spans="1:6" s="16" customFormat="1" ht="26.25">
      <c r="A22" s="32" t="s">
        <v>29</v>
      </c>
      <c r="B22" s="31">
        <v>0</v>
      </c>
      <c r="C22" s="31">
        <v>0</v>
      </c>
      <c r="D22" s="31">
        <v>0</v>
      </c>
      <c r="E22" s="29">
        <v>0</v>
      </c>
      <c r="F22" s="27">
        <v>0</v>
      </c>
    </row>
    <row r="23" spans="1:6" s="16" customFormat="1" ht="26.25">
      <c r="A23" s="33" t="s">
        <v>30</v>
      </c>
      <c r="B23" s="31">
        <v>0</v>
      </c>
      <c r="C23" s="31">
        <v>0</v>
      </c>
      <c r="D23" s="31">
        <v>0</v>
      </c>
      <c r="E23" s="29">
        <v>0</v>
      </c>
      <c r="F23" s="27">
        <v>0</v>
      </c>
    </row>
    <row r="24" spans="1:6" s="16" customFormat="1" ht="26.25">
      <c r="A24" s="33" t="s">
        <v>31</v>
      </c>
      <c r="B24" s="31">
        <v>0</v>
      </c>
      <c r="C24" s="31">
        <v>0</v>
      </c>
      <c r="D24" s="31">
        <v>0</v>
      </c>
      <c r="E24" s="29">
        <v>0</v>
      </c>
      <c r="F24" s="27">
        <v>0</v>
      </c>
    </row>
    <row r="25" spans="1:6" s="16" customFormat="1" ht="26.25">
      <c r="A25" s="33" t="s">
        <v>32</v>
      </c>
      <c r="B25" s="31">
        <v>0</v>
      </c>
      <c r="C25" s="31">
        <v>0</v>
      </c>
      <c r="D25" s="31">
        <v>0</v>
      </c>
      <c r="E25" s="29">
        <v>0</v>
      </c>
      <c r="F25" s="27">
        <v>0</v>
      </c>
    </row>
    <row r="26" spans="1:6" s="16" customFormat="1" ht="26.25">
      <c r="A26" s="33" t="s">
        <v>33</v>
      </c>
      <c r="B26" s="31">
        <v>0</v>
      </c>
      <c r="C26" s="31">
        <v>0</v>
      </c>
      <c r="D26" s="31">
        <v>0</v>
      </c>
      <c r="E26" s="29">
        <v>0</v>
      </c>
      <c r="F26" s="27">
        <v>0</v>
      </c>
    </row>
    <row r="27" spans="1:6" s="16" customFormat="1" ht="26.25">
      <c r="A27" s="33" t="s">
        <v>34</v>
      </c>
      <c r="B27" s="31">
        <v>0</v>
      </c>
      <c r="C27" s="31">
        <v>0</v>
      </c>
      <c r="D27" s="31">
        <v>0</v>
      </c>
      <c r="E27" s="29">
        <v>0</v>
      </c>
      <c r="F27" s="27">
        <v>0</v>
      </c>
    </row>
    <row r="28" spans="1:6" s="16" customFormat="1" ht="26.25">
      <c r="A28" s="33" t="s">
        <v>89</v>
      </c>
      <c r="B28" s="31">
        <v>0</v>
      </c>
      <c r="C28" s="31">
        <v>0</v>
      </c>
      <c r="D28" s="31">
        <v>0</v>
      </c>
      <c r="E28" s="29">
        <f t="shared" ref="E28" si="0">D28-C28</f>
        <v>0</v>
      </c>
      <c r="F28" s="27">
        <f t="shared" ref="F28" si="1">IF(ISBLANK(E28),"  ",IF(C28&gt;0,E28/C28,IF(E28&gt;0,1,0)))</f>
        <v>0</v>
      </c>
    </row>
    <row r="29" spans="1:6" s="16" customFormat="1" ht="26.25">
      <c r="A29" s="33" t="s">
        <v>35</v>
      </c>
      <c r="B29" s="31">
        <v>0</v>
      </c>
      <c r="C29" s="31">
        <v>0</v>
      </c>
      <c r="D29" s="31">
        <v>0</v>
      </c>
      <c r="E29" s="29">
        <v>0</v>
      </c>
      <c r="F29" s="27">
        <v>0</v>
      </c>
    </row>
    <row r="30" spans="1:6" s="16" customFormat="1" ht="26.25">
      <c r="A30" s="34" t="s">
        <v>36</v>
      </c>
      <c r="B30" s="31"/>
      <c r="C30" s="31"/>
      <c r="D30" s="31"/>
      <c r="E30" s="31"/>
      <c r="F30" s="23"/>
    </row>
    <row r="31" spans="1:6" s="16" customFormat="1" ht="26.25">
      <c r="A31" s="30" t="s">
        <v>37</v>
      </c>
      <c r="B31" s="26">
        <v>0</v>
      </c>
      <c r="C31" s="26">
        <v>0</v>
      </c>
      <c r="D31" s="26">
        <v>0</v>
      </c>
      <c r="E31" s="26">
        <v>0</v>
      </c>
      <c r="F31" s="27">
        <v>0</v>
      </c>
    </row>
    <row r="32" spans="1:6" s="16" customFormat="1" ht="26.25">
      <c r="A32" s="35" t="s">
        <v>38</v>
      </c>
      <c r="B32" s="31"/>
      <c r="C32" s="31"/>
      <c r="D32" s="31"/>
      <c r="E32" s="31"/>
      <c r="F32" s="23"/>
    </row>
    <row r="33" spans="1:12" s="16" customFormat="1" ht="26.25">
      <c r="A33" s="30" t="s">
        <v>37</v>
      </c>
      <c r="B33" s="22">
        <v>0</v>
      </c>
      <c r="C33" s="22">
        <v>0</v>
      </c>
      <c r="D33" s="22">
        <v>0</v>
      </c>
      <c r="E33" s="26">
        <v>0</v>
      </c>
      <c r="F33" s="27">
        <v>0</v>
      </c>
    </row>
    <row r="34" spans="1:12" s="16" customFormat="1" ht="26.25">
      <c r="A34" s="32" t="s">
        <v>39</v>
      </c>
      <c r="B34" s="31"/>
      <c r="C34" s="31"/>
      <c r="D34" s="31"/>
      <c r="E34" s="29"/>
      <c r="F34" s="27" t="s">
        <v>91</v>
      </c>
    </row>
    <row r="35" spans="1:12" s="39" customFormat="1" ht="26.25">
      <c r="A35" s="36" t="s">
        <v>40</v>
      </c>
      <c r="B35" s="37">
        <v>21914026</v>
      </c>
      <c r="C35" s="37">
        <v>21964799</v>
      </c>
      <c r="D35" s="37">
        <v>18801371</v>
      </c>
      <c r="E35" s="37">
        <v>-3163428</v>
      </c>
      <c r="F35" s="38">
        <v>-0.14402262456396711</v>
      </c>
    </row>
    <row r="36" spans="1:12" s="16" customFormat="1" ht="26.25">
      <c r="A36" s="34" t="s">
        <v>41</v>
      </c>
      <c r="B36" s="31"/>
      <c r="C36" s="31"/>
      <c r="D36" s="31"/>
      <c r="E36" s="31"/>
      <c r="F36" s="23"/>
    </row>
    <row r="37" spans="1:12" s="16" customFormat="1" ht="26.25">
      <c r="A37" s="40" t="s">
        <v>42</v>
      </c>
      <c r="B37" s="26">
        <v>0</v>
      </c>
      <c r="C37" s="26">
        <v>0</v>
      </c>
      <c r="D37" s="26">
        <v>0</v>
      </c>
      <c r="E37" s="26">
        <v>0</v>
      </c>
      <c r="F37" s="27">
        <v>0</v>
      </c>
    </row>
    <row r="38" spans="1:12" s="16" customFormat="1" ht="26.25">
      <c r="A38" s="41" t="s">
        <v>43</v>
      </c>
      <c r="B38" s="26">
        <v>0</v>
      </c>
      <c r="C38" s="26">
        <v>0</v>
      </c>
      <c r="D38" s="26">
        <v>0</v>
      </c>
      <c r="E38" s="29">
        <v>0</v>
      </c>
      <c r="F38" s="27">
        <v>0</v>
      </c>
    </row>
    <row r="39" spans="1:12" s="16" customFormat="1" ht="26.25">
      <c r="A39" s="41" t="s">
        <v>44</v>
      </c>
      <c r="B39" s="26">
        <v>0</v>
      </c>
      <c r="C39" s="26">
        <v>0</v>
      </c>
      <c r="D39" s="26">
        <v>0</v>
      </c>
      <c r="E39" s="29">
        <v>0</v>
      </c>
      <c r="F39" s="27">
        <v>0</v>
      </c>
    </row>
    <row r="40" spans="1:12" s="16" customFormat="1" ht="26.25">
      <c r="A40" s="41" t="s">
        <v>45</v>
      </c>
      <c r="B40" s="26">
        <v>0</v>
      </c>
      <c r="C40" s="26">
        <v>0</v>
      </c>
      <c r="D40" s="26">
        <v>0</v>
      </c>
      <c r="E40" s="29">
        <v>0</v>
      </c>
      <c r="F40" s="27">
        <v>0</v>
      </c>
    </row>
    <row r="41" spans="1:12" s="16" customFormat="1" ht="26.25">
      <c r="A41" s="42" t="s">
        <v>46</v>
      </c>
      <c r="B41" s="26">
        <v>0</v>
      </c>
      <c r="C41" s="26">
        <v>0</v>
      </c>
      <c r="D41" s="26">
        <v>0</v>
      </c>
      <c r="E41" s="29">
        <v>0</v>
      </c>
      <c r="F41" s="27">
        <v>0</v>
      </c>
    </row>
    <row r="42" spans="1:12" s="39" customFormat="1" ht="26.25">
      <c r="A42" s="34" t="s">
        <v>47</v>
      </c>
      <c r="B42" s="43">
        <v>0</v>
      </c>
      <c r="C42" s="43">
        <v>0</v>
      </c>
      <c r="D42" s="43">
        <v>0</v>
      </c>
      <c r="E42" s="43">
        <v>0</v>
      </c>
      <c r="F42" s="38">
        <v>0</v>
      </c>
      <c r="L42" s="39" t="s">
        <v>48</v>
      </c>
    </row>
    <row r="43" spans="1:12" s="16" customFormat="1" ht="26.25">
      <c r="A43" s="32" t="s">
        <v>48</v>
      </c>
      <c r="B43" s="31"/>
      <c r="C43" s="31"/>
      <c r="D43" s="31"/>
      <c r="E43" s="31"/>
      <c r="F43" s="23"/>
    </row>
    <row r="44" spans="1:12" s="39" customFormat="1" ht="26.25">
      <c r="A44" s="44" t="s">
        <v>49</v>
      </c>
      <c r="B44" s="45">
        <v>0</v>
      </c>
      <c r="C44" s="45">
        <v>0</v>
      </c>
      <c r="D44" s="45">
        <v>0</v>
      </c>
      <c r="E44" s="45">
        <v>0</v>
      </c>
      <c r="F44" s="38">
        <v>0</v>
      </c>
    </row>
    <row r="45" spans="1:12" s="16" customFormat="1" ht="26.25">
      <c r="A45" s="32" t="s">
        <v>48</v>
      </c>
      <c r="B45" s="31"/>
      <c r="C45" s="31"/>
      <c r="D45" s="31"/>
      <c r="E45" s="31"/>
      <c r="F45" s="23"/>
    </row>
    <row r="46" spans="1:12" s="39" customFormat="1" ht="26.25">
      <c r="A46" s="44" t="s">
        <v>50</v>
      </c>
      <c r="B46" s="45">
        <v>2864951</v>
      </c>
      <c r="C46" s="45">
        <v>2864951</v>
      </c>
      <c r="D46" s="45">
        <v>0</v>
      </c>
      <c r="E46" s="45">
        <v>-2864951</v>
      </c>
      <c r="F46" s="38">
        <v>-1</v>
      </c>
    </row>
    <row r="47" spans="1:12" s="16" customFormat="1" ht="26.25">
      <c r="A47" s="32" t="s">
        <v>48</v>
      </c>
      <c r="B47" s="31"/>
      <c r="C47" s="31"/>
      <c r="D47" s="31"/>
      <c r="E47" s="31"/>
      <c r="F47" s="23"/>
    </row>
    <row r="48" spans="1:12" s="39" customFormat="1" ht="26.25">
      <c r="A48" s="34" t="s">
        <v>51</v>
      </c>
      <c r="B48" s="43">
        <v>29307222</v>
      </c>
      <c r="C48" s="43">
        <v>31633680</v>
      </c>
      <c r="D48" s="43">
        <v>34198493</v>
      </c>
      <c r="E48" s="43">
        <v>2564813</v>
      </c>
      <c r="F48" s="38">
        <v>8.1078552985299215E-2</v>
      </c>
    </row>
    <row r="49" spans="1:6" s="16" customFormat="1" ht="26.25">
      <c r="A49" s="32" t="s">
        <v>48</v>
      </c>
      <c r="B49" s="31"/>
      <c r="C49" s="31"/>
      <c r="D49" s="31"/>
      <c r="E49" s="31"/>
      <c r="F49" s="23"/>
    </row>
    <row r="50" spans="1:6" s="39" customFormat="1" ht="26.25">
      <c r="A50" s="46" t="s">
        <v>52</v>
      </c>
      <c r="B50" s="47">
        <v>0</v>
      </c>
      <c r="C50" s="47">
        <v>0</v>
      </c>
      <c r="D50" s="47">
        <v>0</v>
      </c>
      <c r="E50" s="47">
        <v>0</v>
      </c>
      <c r="F50" s="38">
        <v>0</v>
      </c>
    </row>
    <row r="51" spans="1:6" s="16" customFormat="1" ht="26.25">
      <c r="A51" s="34"/>
      <c r="B51" s="22"/>
      <c r="C51" s="22"/>
      <c r="D51" s="22"/>
      <c r="E51" s="22"/>
      <c r="F51" s="48"/>
    </row>
    <row r="52" spans="1:6" s="39" customFormat="1" ht="26.25">
      <c r="A52" s="34" t="s">
        <v>53</v>
      </c>
      <c r="B52" s="43">
        <v>0</v>
      </c>
      <c r="C52" s="43">
        <v>0</v>
      </c>
      <c r="D52" s="43">
        <v>0</v>
      </c>
      <c r="E52" s="47">
        <v>0</v>
      </c>
      <c r="F52" s="38">
        <v>0</v>
      </c>
    </row>
    <row r="53" spans="1:6" s="16" customFormat="1" ht="26.25">
      <c r="A53" s="32"/>
      <c r="B53" s="31"/>
      <c r="C53" s="31"/>
      <c r="D53" s="31"/>
      <c r="E53" s="31"/>
      <c r="F53" s="23"/>
    </row>
    <row r="54" spans="1:6" s="39" customFormat="1" ht="26.25">
      <c r="A54" s="49" t="s">
        <v>54</v>
      </c>
      <c r="B54" s="43">
        <v>54086199</v>
      </c>
      <c r="C54" s="43">
        <v>56463430</v>
      </c>
      <c r="D54" s="43">
        <v>52999864</v>
      </c>
      <c r="E54" s="43">
        <v>-3463566</v>
      </c>
      <c r="F54" s="38">
        <v>-6.1341756956670893E-2</v>
      </c>
    </row>
    <row r="55" spans="1:6" s="16" customFormat="1" ht="26.25">
      <c r="A55" s="50"/>
      <c r="B55" s="31"/>
      <c r="C55" s="31"/>
      <c r="D55" s="31"/>
      <c r="E55" s="31"/>
      <c r="F55" s="23" t="s">
        <v>48</v>
      </c>
    </row>
    <row r="56" spans="1:6" s="16" customFormat="1" ht="26.25">
      <c r="A56" s="51"/>
      <c r="B56" s="22"/>
      <c r="C56" s="22"/>
      <c r="D56" s="22"/>
      <c r="E56" s="22"/>
      <c r="F56" s="24" t="s">
        <v>48</v>
      </c>
    </row>
    <row r="57" spans="1:6" s="16" customFormat="1" ht="26.25">
      <c r="A57" s="49" t="s">
        <v>55</v>
      </c>
      <c r="B57" s="22"/>
      <c r="C57" s="22"/>
      <c r="D57" s="22"/>
      <c r="E57" s="22"/>
      <c r="F57" s="24"/>
    </row>
    <row r="58" spans="1:6" s="16" customFormat="1" ht="26.25">
      <c r="A58" s="30" t="s">
        <v>56</v>
      </c>
      <c r="B58" s="22">
        <v>24275090</v>
      </c>
      <c r="C58" s="22">
        <v>27549446</v>
      </c>
      <c r="D58" s="22">
        <v>25872443</v>
      </c>
      <c r="E58" s="22">
        <v>-1677003</v>
      </c>
      <c r="F58" s="27">
        <v>-6.0872476346711293E-2</v>
      </c>
    </row>
    <row r="59" spans="1:6" s="16" customFormat="1" ht="26.25">
      <c r="A59" s="32" t="s">
        <v>57</v>
      </c>
      <c r="B59" s="31">
        <v>507181</v>
      </c>
      <c r="C59" s="31">
        <v>546598</v>
      </c>
      <c r="D59" s="31">
        <v>508125</v>
      </c>
      <c r="E59" s="31">
        <v>-38473</v>
      </c>
      <c r="F59" s="27">
        <v>-7.0386280227882278E-2</v>
      </c>
    </row>
    <row r="60" spans="1:6" s="16" customFormat="1" ht="26.25">
      <c r="A60" s="32" t="s">
        <v>58</v>
      </c>
      <c r="B60" s="31">
        <v>272446</v>
      </c>
      <c r="C60" s="31">
        <v>272446</v>
      </c>
      <c r="D60" s="31">
        <v>47446</v>
      </c>
      <c r="E60" s="31">
        <v>-225000</v>
      </c>
      <c r="F60" s="27">
        <v>-0.82585172841590626</v>
      </c>
    </row>
    <row r="61" spans="1:6" s="16" customFormat="1" ht="26.25">
      <c r="A61" s="32" t="s">
        <v>59</v>
      </c>
      <c r="B61" s="31">
        <v>6012621</v>
      </c>
      <c r="C61" s="31">
        <v>6500203</v>
      </c>
      <c r="D61" s="31">
        <v>6008798</v>
      </c>
      <c r="E61" s="31">
        <v>-491405</v>
      </c>
      <c r="F61" s="27">
        <v>-7.5598408234327452E-2</v>
      </c>
    </row>
    <row r="62" spans="1:6" s="16" customFormat="1" ht="26.25">
      <c r="A62" s="32" t="s">
        <v>60</v>
      </c>
      <c r="B62" s="31">
        <v>3168154</v>
      </c>
      <c r="C62" s="31">
        <v>3467389</v>
      </c>
      <c r="D62" s="31">
        <v>2980004</v>
      </c>
      <c r="E62" s="31">
        <v>-487385</v>
      </c>
      <c r="F62" s="27">
        <v>-0.14056253855566825</v>
      </c>
    </row>
    <row r="63" spans="1:6" s="16" customFormat="1" ht="26.25">
      <c r="A63" s="32" t="s">
        <v>61</v>
      </c>
      <c r="B63" s="31">
        <v>7399474</v>
      </c>
      <c r="C63" s="31">
        <v>6054614</v>
      </c>
      <c r="D63" s="31">
        <v>5548929</v>
      </c>
      <c r="E63" s="31">
        <v>-505685</v>
      </c>
      <c r="F63" s="27">
        <v>-8.3520600982985874E-2</v>
      </c>
    </row>
    <row r="64" spans="1:6" s="16" customFormat="1" ht="26.25">
      <c r="A64" s="32" t="s">
        <v>62</v>
      </c>
      <c r="B64" s="31">
        <v>4171445</v>
      </c>
      <c r="C64" s="31">
        <v>4593199</v>
      </c>
      <c r="D64" s="31">
        <v>4958748</v>
      </c>
      <c r="E64" s="31">
        <v>365549</v>
      </c>
      <c r="F64" s="27">
        <v>7.9584838366463115E-2</v>
      </c>
    </row>
    <row r="65" spans="1:6" s="16" customFormat="1" ht="26.25">
      <c r="A65" s="32" t="s">
        <v>63</v>
      </c>
      <c r="B65" s="31">
        <v>5948557</v>
      </c>
      <c r="C65" s="31">
        <v>5015233</v>
      </c>
      <c r="D65" s="31">
        <v>4711069</v>
      </c>
      <c r="E65" s="31">
        <v>-304164</v>
      </c>
      <c r="F65" s="27">
        <v>-6.0648029712677354E-2</v>
      </c>
    </row>
    <row r="66" spans="1:6" s="39" customFormat="1" ht="26.25">
      <c r="A66" s="52" t="s">
        <v>64</v>
      </c>
      <c r="B66" s="37">
        <v>51754968</v>
      </c>
      <c r="C66" s="37">
        <v>53999128</v>
      </c>
      <c r="D66" s="37">
        <v>50635562</v>
      </c>
      <c r="E66" s="37">
        <v>-3363566</v>
      </c>
      <c r="F66" s="38">
        <v>-6.2289265115540386E-2</v>
      </c>
    </row>
    <row r="67" spans="1:6" s="16" customFormat="1" ht="26.25">
      <c r="A67" s="32" t="s">
        <v>65</v>
      </c>
      <c r="B67" s="31">
        <v>0</v>
      </c>
      <c r="C67" s="31">
        <v>0</v>
      </c>
      <c r="D67" s="31">
        <v>0</v>
      </c>
      <c r="E67" s="31">
        <v>0</v>
      </c>
      <c r="F67" s="27">
        <v>0</v>
      </c>
    </row>
    <row r="68" spans="1:6" s="16" customFormat="1" ht="26.25">
      <c r="A68" s="32" t="s">
        <v>66</v>
      </c>
      <c r="B68" s="31">
        <v>0</v>
      </c>
      <c r="C68" s="31">
        <v>0</v>
      </c>
      <c r="D68" s="31">
        <v>0</v>
      </c>
      <c r="E68" s="31">
        <v>0</v>
      </c>
      <c r="F68" s="27">
        <v>0</v>
      </c>
    </row>
    <row r="69" spans="1:6" s="16" customFormat="1" ht="26.25">
      <c r="A69" s="32" t="s">
        <v>67</v>
      </c>
      <c r="B69" s="31">
        <v>2239302</v>
      </c>
      <c r="C69" s="31">
        <v>2239302</v>
      </c>
      <c r="D69" s="31">
        <v>2239302</v>
      </c>
      <c r="E69" s="31">
        <v>0</v>
      </c>
      <c r="F69" s="27">
        <v>0</v>
      </c>
    </row>
    <row r="70" spans="1:6" s="16" customFormat="1" ht="26.25">
      <c r="A70" s="32" t="s">
        <v>68</v>
      </c>
      <c r="B70" s="31">
        <v>91929</v>
      </c>
      <c r="C70" s="31">
        <v>225000</v>
      </c>
      <c r="D70" s="31">
        <v>125000</v>
      </c>
      <c r="E70" s="31">
        <v>-100000</v>
      </c>
      <c r="F70" s="27">
        <v>-0.44444444444444442</v>
      </c>
    </row>
    <row r="71" spans="1:6" s="39" customFormat="1" ht="26.25">
      <c r="A71" s="53" t="s">
        <v>69</v>
      </c>
      <c r="B71" s="54">
        <v>54086199</v>
      </c>
      <c r="C71" s="54">
        <v>56463430</v>
      </c>
      <c r="D71" s="54">
        <v>52999864</v>
      </c>
      <c r="E71" s="54">
        <v>-3463566</v>
      </c>
      <c r="F71" s="38">
        <v>-6.1341756956670893E-2</v>
      </c>
    </row>
    <row r="72" spans="1:6" s="16" customFormat="1" ht="26.25">
      <c r="A72" s="51"/>
      <c r="B72" s="22"/>
      <c r="C72" s="22"/>
      <c r="D72" s="22"/>
      <c r="E72" s="22"/>
      <c r="F72" s="24"/>
    </row>
    <row r="73" spans="1:6" s="16" customFormat="1" ht="26.25">
      <c r="A73" s="49" t="s">
        <v>70</v>
      </c>
      <c r="B73" s="22"/>
      <c r="C73" s="22"/>
      <c r="D73" s="22"/>
      <c r="E73" s="22"/>
      <c r="F73" s="24"/>
    </row>
    <row r="74" spans="1:6" s="16" customFormat="1" ht="26.25">
      <c r="A74" s="30" t="s">
        <v>71</v>
      </c>
      <c r="B74" s="26">
        <v>27847732</v>
      </c>
      <c r="C74" s="26">
        <v>28113709</v>
      </c>
      <c r="D74" s="26">
        <v>25985589</v>
      </c>
      <c r="E74" s="22">
        <v>-2128120</v>
      </c>
      <c r="F74" s="27">
        <v>-7.5696877989311198E-2</v>
      </c>
    </row>
    <row r="75" spans="1:6" s="16" customFormat="1" ht="26.25">
      <c r="A75" s="32" t="s">
        <v>72</v>
      </c>
      <c r="B75" s="29">
        <v>433045</v>
      </c>
      <c r="C75" s="26">
        <v>494583</v>
      </c>
      <c r="D75" s="26">
        <v>346227</v>
      </c>
      <c r="E75" s="31">
        <v>-148356</v>
      </c>
      <c r="F75" s="27">
        <v>-0.29996178598940926</v>
      </c>
    </row>
    <row r="76" spans="1:6" s="16" customFormat="1" ht="26.25">
      <c r="A76" s="32" t="s">
        <v>73</v>
      </c>
      <c r="B76" s="22">
        <v>12185680</v>
      </c>
      <c r="C76" s="26">
        <v>12632283</v>
      </c>
      <c r="D76" s="26">
        <v>11738801</v>
      </c>
      <c r="E76" s="31">
        <v>-893482</v>
      </c>
      <c r="F76" s="27">
        <v>-7.0730049350540988E-2</v>
      </c>
    </row>
    <row r="77" spans="1:6" s="39" customFormat="1" ht="26.25">
      <c r="A77" s="52" t="s">
        <v>74</v>
      </c>
      <c r="B77" s="54">
        <v>40466457</v>
      </c>
      <c r="C77" s="54">
        <v>41240575</v>
      </c>
      <c r="D77" s="54">
        <v>38070617</v>
      </c>
      <c r="E77" s="37">
        <v>-3169958</v>
      </c>
      <c r="F77" s="38">
        <v>-7.6865029161208354E-2</v>
      </c>
    </row>
    <row r="78" spans="1:6" s="16" customFormat="1" ht="26.25">
      <c r="A78" s="32" t="s">
        <v>75</v>
      </c>
      <c r="B78" s="29">
        <v>185927</v>
      </c>
      <c r="C78" s="29">
        <v>289796</v>
      </c>
      <c r="D78" s="29">
        <v>277997</v>
      </c>
      <c r="E78" s="31">
        <v>-11799</v>
      </c>
      <c r="F78" s="27">
        <v>-4.07148476859584E-2</v>
      </c>
    </row>
    <row r="79" spans="1:6" s="16" customFormat="1" ht="26.25">
      <c r="A79" s="32" t="s">
        <v>76</v>
      </c>
      <c r="B79" s="26">
        <v>2686808</v>
      </c>
      <c r="C79" s="26">
        <v>3410499</v>
      </c>
      <c r="D79" s="26">
        <v>3179910</v>
      </c>
      <c r="E79" s="31">
        <v>-230589</v>
      </c>
      <c r="F79" s="27">
        <v>-6.7611513740364684E-2</v>
      </c>
    </row>
    <row r="80" spans="1:6" s="16" customFormat="1" ht="26.25">
      <c r="A80" s="32" t="s">
        <v>77</v>
      </c>
      <c r="B80" s="22">
        <v>1030365</v>
      </c>
      <c r="C80" s="22">
        <v>1227910</v>
      </c>
      <c r="D80" s="22">
        <v>1117099</v>
      </c>
      <c r="E80" s="31">
        <v>-110811</v>
      </c>
      <c r="F80" s="27">
        <v>-9.0243584627537843E-2</v>
      </c>
    </row>
    <row r="81" spans="1:8" s="39" customFormat="1" ht="26.25">
      <c r="A81" s="35" t="s">
        <v>78</v>
      </c>
      <c r="B81" s="54">
        <v>3903100</v>
      </c>
      <c r="C81" s="54">
        <v>4928205</v>
      </c>
      <c r="D81" s="54">
        <v>4575006</v>
      </c>
      <c r="E81" s="37">
        <v>-353199</v>
      </c>
      <c r="F81" s="38">
        <v>-7.1668893643831777E-2</v>
      </c>
    </row>
    <row r="82" spans="1:8" s="16" customFormat="1" ht="26.25">
      <c r="A82" s="32" t="s">
        <v>79</v>
      </c>
      <c r="B82" s="22">
        <v>380842</v>
      </c>
      <c r="C82" s="22">
        <v>486653</v>
      </c>
      <c r="D82" s="22">
        <v>459000</v>
      </c>
      <c r="E82" s="31">
        <v>-27653</v>
      </c>
      <c r="F82" s="27">
        <v>-5.6822828586282216E-2</v>
      </c>
    </row>
    <row r="83" spans="1:8" s="16" customFormat="1" ht="26.25">
      <c r="A83" s="32" t="s">
        <v>80</v>
      </c>
      <c r="B83" s="31">
        <v>7510670</v>
      </c>
      <c r="C83" s="31">
        <v>8126754</v>
      </c>
      <c r="D83" s="31">
        <v>8307356</v>
      </c>
      <c r="E83" s="31">
        <v>180602</v>
      </c>
      <c r="F83" s="27">
        <v>2.2223140998238657E-2</v>
      </c>
    </row>
    <row r="84" spans="1:8" s="16" customFormat="1" ht="26.25">
      <c r="A84" s="32" t="s">
        <v>81</v>
      </c>
      <c r="B84" s="31">
        <v>0</v>
      </c>
      <c r="C84" s="31">
        <v>0</v>
      </c>
      <c r="D84" s="31">
        <v>0</v>
      </c>
      <c r="E84" s="31">
        <v>0</v>
      </c>
      <c r="F84" s="27">
        <v>0</v>
      </c>
    </row>
    <row r="85" spans="1:8" s="16" customFormat="1" ht="26.25">
      <c r="A85" s="32" t="s">
        <v>82</v>
      </c>
      <c r="B85" s="31">
        <v>1217746</v>
      </c>
      <c r="C85" s="31">
        <v>1110740</v>
      </c>
      <c r="D85" s="31">
        <v>1143240</v>
      </c>
      <c r="E85" s="31">
        <v>32500</v>
      </c>
      <c r="F85" s="27">
        <v>2.9259772764103211E-2</v>
      </c>
    </row>
    <row r="86" spans="1:8" s="39" customFormat="1" ht="26.25">
      <c r="A86" s="35" t="s">
        <v>83</v>
      </c>
      <c r="B86" s="37">
        <v>9109258</v>
      </c>
      <c r="C86" s="37">
        <v>9724147</v>
      </c>
      <c r="D86" s="37">
        <v>9909596</v>
      </c>
      <c r="E86" s="37">
        <v>185449</v>
      </c>
      <c r="F86" s="38">
        <v>1.9070978667846135E-2</v>
      </c>
    </row>
    <row r="87" spans="1:8" s="16" customFormat="1" ht="26.25">
      <c r="A87" s="32" t="s">
        <v>84</v>
      </c>
      <c r="B87" s="31">
        <v>97559</v>
      </c>
      <c r="C87" s="31">
        <v>49212</v>
      </c>
      <c r="D87" s="31">
        <v>35124</v>
      </c>
      <c r="E87" s="31">
        <v>-14088</v>
      </c>
      <c r="F87" s="27">
        <v>-0.28627164106315534</v>
      </c>
    </row>
    <row r="88" spans="1:8" s="16" customFormat="1" ht="26.25">
      <c r="A88" s="32" t="s">
        <v>85</v>
      </c>
      <c r="B88" s="31">
        <v>509825</v>
      </c>
      <c r="C88" s="31">
        <v>521291</v>
      </c>
      <c r="D88" s="31">
        <v>409521</v>
      </c>
      <c r="E88" s="31">
        <v>-111770</v>
      </c>
      <c r="F88" s="27">
        <v>-0.21440999365037955</v>
      </c>
    </row>
    <row r="89" spans="1:8" s="16" customFormat="1" ht="26.25">
      <c r="A89" s="41" t="s">
        <v>86</v>
      </c>
      <c r="B89" s="31">
        <v>0</v>
      </c>
      <c r="C89" s="31">
        <v>0</v>
      </c>
      <c r="D89" s="31">
        <v>0</v>
      </c>
      <c r="E89" s="31">
        <v>0</v>
      </c>
      <c r="F89" s="27">
        <v>0</v>
      </c>
    </row>
    <row r="90" spans="1:8" s="39" customFormat="1" ht="26.25">
      <c r="A90" s="55" t="s">
        <v>87</v>
      </c>
      <c r="B90" s="54">
        <v>607384</v>
      </c>
      <c r="C90" s="54">
        <v>570503</v>
      </c>
      <c r="D90" s="54">
        <v>444645</v>
      </c>
      <c r="E90" s="54">
        <v>-125858</v>
      </c>
      <c r="F90" s="38">
        <v>-0.22060883115426211</v>
      </c>
    </row>
    <row r="91" spans="1:8" s="16" customFormat="1" ht="26.25">
      <c r="A91" s="41" t="s">
        <v>88</v>
      </c>
      <c r="B91" s="31">
        <v>0</v>
      </c>
      <c r="C91" s="31">
        <v>0</v>
      </c>
      <c r="D91" s="29">
        <v>0</v>
      </c>
      <c r="E91" s="31">
        <v>0</v>
      </c>
      <c r="F91" s="27">
        <v>0</v>
      </c>
    </row>
    <row r="92" spans="1:8" s="39" customFormat="1" ht="27" thickBot="1">
      <c r="A92" s="56" t="s">
        <v>69</v>
      </c>
      <c r="B92" s="57">
        <v>54086199</v>
      </c>
      <c r="C92" s="57">
        <v>56463430</v>
      </c>
      <c r="D92" s="58">
        <v>52999864</v>
      </c>
      <c r="E92" s="57">
        <v>-3463566</v>
      </c>
      <c r="F92" s="59">
        <v>-6.1341756956670893E-2</v>
      </c>
    </row>
    <row r="93" spans="1:8" s="64" customFormat="1" ht="31.5">
      <c r="A93" s="60"/>
      <c r="B93" s="61"/>
      <c r="C93" s="61"/>
      <c r="D93" s="61"/>
      <c r="E93" s="61"/>
      <c r="F93" s="62" t="s">
        <v>48</v>
      </c>
      <c r="G93" s="63"/>
      <c r="H93" s="63"/>
    </row>
    <row r="94" spans="1:8">
      <c r="A94" s="68" t="s">
        <v>48</v>
      </c>
      <c r="B94" s="69"/>
      <c r="C94" s="69"/>
      <c r="D94" s="69"/>
      <c r="E94" s="69"/>
      <c r="F94" s="70"/>
    </row>
  </sheetData>
  <pageMargins left="0.7" right="0.7" top="0.75" bottom="0.75" header="0.3" footer="0.3"/>
  <pageSetup scale="2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topLeftCell="A19" zoomScale="60" zoomScaleNormal="60" workbookViewId="0">
      <selection activeCell="A25" sqref="A25"/>
    </sheetView>
  </sheetViews>
  <sheetFormatPr defaultRowHeight="15.75"/>
  <cols>
    <col min="1" max="1" width="121.140625" style="71" customWidth="1"/>
    <col min="2" max="2" width="32.7109375" style="72" customWidth="1"/>
    <col min="3" max="4" width="32.85546875" style="72" customWidth="1"/>
    <col min="5" max="5" width="30.42578125" style="72" customWidth="1"/>
    <col min="6" max="6" width="29" style="73" customWidth="1"/>
    <col min="7" max="7" width="30.28515625" style="71" customWidth="1"/>
    <col min="8" max="8" width="25.140625" style="71" customWidth="1"/>
    <col min="9" max="16384" width="9.140625" style="71"/>
  </cols>
  <sheetData>
    <row r="1" spans="1:8" s="7" customFormat="1" ht="46.5">
      <c r="A1" s="1" t="s">
        <v>0</v>
      </c>
      <c r="B1" s="2"/>
      <c r="C1" s="7" t="s">
        <v>1</v>
      </c>
      <c r="D1" s="5" t="s">
        <v>129</v>
      </c>
      <c r="E1" s="176"/>
      <c r="H1" s="3"/>
    </row>
    <row r="2" spans="1:8" s="7" customFormat="1" ht="46.5">
      <c r="A2" s="1" t="s">
        <v>2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3</v>
      </c>
      <c r="B3" s="10"/>
      <c r="C3" s="10"/>
      <c r="D3" s="10"/>
      <c r="E3" s="10"/>
      <c r="F3" s="11"/>
      <c r="G3" s="3"/>
      <c r="H3" s="3"/>
    </row>
    <row r="4" spans="1:8" s="16" customFormat="1" ht="27" thickTop="1">
      <c r="A4" s="12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20" customFormat="1" ht="52.5">
      <c r="A5" s="17"/>
      <c r="B5" s="18" t="s">
        <v>9</v>
      </c>
      <c r="C5" s="18" t="s">
        <v>9</v>
      </c>
      <c r="D5" s="18" t="s">
        <v>10</v>
      </c>
      <c r="E5" s="18" t="s">
        <v>11</v>
      </c>
      <c r="F5" s="19" t="s">
        <v>12</v>
      </c>
    </row>
    <row r="6" spans="1:8" s="16" customFormat="1" ht="26.25">
      <c r="A6" s="21" t="s">
        <v>13</v>
      </c>
      <c r="B6" s="22"/>
      <c r="C6" s="22"/>
      <c r="D6" s="22"/>
      <c r="E6" s="22"/>
      <c r="F6" s="23"/>
    </row>
    <row r="7" spans="1:8" s="16" customFormat="1" ht="26.25">
      <c r="A7" s="21" t="s">
        <v>14</v>
      </c>
      <c r="B7" s="22"/>
      <c r="C7" s="22"/>
      <c r="D7" s="22"/>
      <c r="E7" s="22"/>
      <c r="F7" s="24"/>
    </row>
    <row r="8" spans="1:8" s="16" customFormat="1" ht="26.25">
      <c r="A8" s="25" t="s">
        <v>15</v>
      </c>
      <c r="B8" s="26">
        <v>28666376</v>
      </c>
      <c r="C8" s="26">
        <v>28666376</v>
      </c>
      <c r="D8" s="26">
        <v>25431316</v>
      </c>
      <c r="E8" s="26">
        <v>-3235060</v>
      </c>
      <c r="F8" s="27">
        <v>-0.11285207450010423</v>
      </c>
      <c r="H8" s="16" t="s">
        <v>48</v>
      </c>
    </row>
    <row r="9" spans="1:8" s="16" customFormat="1" ht="26.25">
      <c r="A9" s="25" t="s">
        <v>16</v>
      </c>
      <c r="B9" s="26">
        <v>0</v>
      </c>
      <c r="C9" s="26">
        <v>0</v>
      </c>
      <c r="D9" s="26">
        <v>0</v>
      </c>
      <c r="E9" s="26">
        <v>0</v>
      </c>
      <c r="F9" s="27">
        <v>0</v>
      </c>
    </row>
    <row r="10" spans="1:8" s="16" customFormat="1" ht="26.25">
      <c r="A10" s="28" t="s">
        <v>17</v>
      </c>
      <c r="B10" s="29">
        <v>1314771</v>
      </c>
      <c r="C10" s="29">
        <v>1314771</v>
      </c>
      <c r="D10" s="29">
        <v>1339914</v>
      </c>
      <c r="E10" s="29">
        <v>25143</v>
      </c>
      <c r="F10" s="27">
        <v>1.9123482340270663E-2</v>
      </c>
    </row>
    <row r="11" spans="1:8" s="16" customFormat="1" ht="26.25">
      <c r="A11" s="30" t="s">
        <v>18</v>
      </c>
      <c r="B11" s="31">
        <v>0</v>
      </c>
      <c r="C11" s="31">
        <v>0</v>
      </c>
      <c r="D11" s="31">
        <v>0</v>
      </c>
      <c r="E11" s="29">
        <v>0</v>
      </c>
      <c r="F11" s="27">
        <v>0</v>
      </c>
    </row>
    <row r="12" spans="1:8" s="16" customFormat="1" ht="26.25">
      <c r="A12" s="32" t="s">
        <v>19</v>
      </c>
      <c r="B12" s="31">
        <v>1314771</v>
      </c>
      <c r="C12" s="31">
        <v>1314771</v>
      </c>
      <c r="D12" s="31">
        <v>1339914</v>
      </c>
      <c r="E12" s="29">
        <v>25143</v>
      </c>
      <c r="F12" s="27">
        <v>1.9123482340270663E-2</v>
      </c>
    </row>
    <row r="13" spans="1:8" s="16" customFormat="1" ht="26.25">
      <c r="A13" s="32" t="s">
        <v>20</v>
      </c>
      <c r="B13" s="31">
        <v>0</v>
      </c>
      <c r="C13" s="31">
        <v>0</v>
      </c>
      <c r="D13" s="31">
        <v>0</v>
      </c>
      <c r="E13" s="29">
        <v>0</v>
      </c>
      <c r="F13" s="27">
        <v>0</v>
      </c>
    </row>
    <row r="14" spans="1:8" s="16" customFormat="1" ht="26.25">
      <c r="A14" s="32" t="s">
        <v>21</v>
      </c>
      <c r="B14" s="31">
        <v>0</v>
      </c>
      <c r="C14" s="31">
        <v>0</v>
      </c>
      <c r="D14" s="31">
        <v>0</v>
      </c>
      <c r="E14" s="29">
        <v>0</v>
      </c>
      <c r="F14" s="27">
        <v>0</v>
      </c>
    </row>
    <row r="15" spans="1:8" s="16" customFormat="1" ht="26.25">
      <c r="A15" s="32" t="s">
        <v>22</v>
      </c>
      <c r="B15" s="31">
        <v>0</v>
      </c>
      <c r="C15" s="31">
        <v>0</v>
      </c>
      <c r="D15" s="31">
        <v>0</v>
      </c>
      <c r="E15" s="29">
        <v>0</v>
      </c>
      <c r="F15" s="27">
        <v>0</v>
      </c>
    </row>
    <row r="16" spans="1:8" s="16" customFormat="1" ht="26.25">
      <c r="A16" s="32" t="s">
        <v>23</v>
      </c>
      <c r="B16" s="31">
        <v>0</v>
      </c>
      <c r="C16" s="31">
        <v>0</v>
      </c>
      <c r="D16" s="31">
        <v>0</v>
      </c>
      <c r="E16" s="29">
        <v>0</v>
      </c>
      <c r="F16" s="27">
        <v>0</v>
      </c>
    </row>
    <row r="17" spans="1:6" s="16" customFormat="1" ht="26.25">
      <c r="A17" s="32" t="s">
        <v>24</v>
      </c>
      <c r="B17" s="31">
        <v>0</v>
      </c>
      <c r="C17" s="31">
        <v>0</v>
      </c>
      <c r="D17" s="31">
        <v>0</v>
      </c>
      <c r="E17" s="29">
        <v>0</v>
      </c>
      <c r="F17" s="27">
        <v>0</v>
      </c>
    </row>
    <row r="18" spans="1:6" s="16" customFormat="1" ht="26.25">
      <c r="A18" s="32" t="s">
        <v>25</v>
      </c>
      <c r="B18" s="31">
        <v>0</v>
      </c>
      <c r="C18" s="31">
        <v>0</v>
      </c>
      <c r="D18" s="31">
        <v>0</v>
      </c>
      <c r="E18" s="29">
        <v>0</v>
      </c>
      <c r="F18" s="27">
        <v>0</v>
      </c>
    </row>
    <row r="19" spans="1:6" s="16" customFormat="1" ht="26.25">
      <c r="A19" s="32" t="s">
        <v>26</v>
      </c>
      <c r="B19" s="31">
        <v>0</v>
      </c>
      <c r="C19" s="31">
        <v>0</v>
      </c>
      <c r="D19" s="31">
        <v>0</v>
      </c>
      <c r="E19" s="29">
        <v>0</v>
      </c>
      <c r="F19" s="27">
        <v>0</v>
      </c>
    </row>
    <row r="20" spans="1:6" s="16" customFormat="1" ht="26.25">
      <c r="A20" s="32" t="s">
        <v>27</v>
      </c>
      <c r="B20" s="31">
        <v>0</v>
      </c>
      <c r="C20" s="31">
        <v>0</v>
      </c>
      <c r="D20" s="31">
        <v>0</v>
      </c>
      <c r="E20" s="29">
        <v>0</v>
      </c>
      <c r="F20" s="27">
        <v>0</v>
      </c>
    </row>
    <row r="21" spans="1:6" s="16" customFormat="1" ht="26.25">
      <c r="A21" s="32" t="s">
        <v>28</v>
      </c>
      <c r="B21" s="31">
        <v>0</v>
      </c>
      <c r="C21" s="31">
        <v>0</v>
      </c>
      <c r="D21" s="31">
        <v>0</v>
      </c>
      <c r="E21" s="29">
        <v>0</v>
      </c>
      <c r="F21" s="27">
        <v>0</v>
      </c>
    </row>
    <row r="22" spans="1:6" s="16" customFormat="1" ht="26.25">
      <c r="A22" s="32" t="s">
        <v>29</v>
      </c>
      <c r="B22" s="31">
        <v>0</v>
      </c>
      <c r="C22" s="31">
        <v>0</v>
      </c>
      <c r="D22" s="31">
        <v>0</v>
      </c>
      <c r="E22" s="29">
        <v>0</v>
      </c>
      <c r="F22" s="27">
        <v>0</v>
      </c>
    </row>
    <row r="23" spans="1:6" s="16" customFormat="1" ht="26.25">
      <c r="A23" s="33" t="s">
        <v>30</v>
      </c>
      <c r="B23" s="31">
        <v>0</v>
      </c>
      <c r="C23" s="31">
        <v>0</v>
      </c>
      <c r="D23" s="31">
        <v>0</v>
      </c>
      <c r="E23" s="29">
        <v>0</v>
      </c>
      <c r="F23" s="27">
        <v>0</v>
      </c>
    </row>
    <row r="24" spans="1:6" s="16" customFormat="1" ht="26.25">
      <c r="A24" s="33" t="s">
        <v>31</v>
      </c>
      <c r="B24" s="31">
        <v>0</v>
      </c>
      <c r="C24" s="31">
        <v>0</v>
      </c>
      <c r="D24" s="31">
        <v>0</v>
      </c>
      <c r="E24" s="29">
        <v>0</v>
      </c>
      <c r="F24" s="27">
        <v>0</v>
      </c>
    </row>
    <row r="25" spans="1:6" s="16" customFormat="1" ht="26.25">
      <c r="A25" s="33" t="s">
        <v>32</v>
      </c>
      <c r="B25" s="31">
        <v>0</v>
      </c>
      <c r="C25" s="31">
        <v>0</v>
      </c>
      <c r="D25" s="31">
        <v>0</v>
      </c>
      <c r="E25" s="29">
        <v>0</v>
      </c>
      <c r="F25" s="27">
        <v>0</v>
      </c>
    </row>
    <row r="26" spans="1:6" s="16" customFormat="1" ht="26.25">
      <c r="A26" s="33" t="s">
        <v>33</v>
      </c>
      <c r="B26" s="31">
        <v>0</v>
      </c>
      <c r="C26" s="31">
        <v>0</v>
      </c>
      <c r="D26" s="31">
        <v>0</v>
      </c>
      <c r="E26" s="29">
        <v>0</v>
      </c>
      <c r="F26" s="27">
        <v>0</v>
      </c>
    </row>
    <row r="27" spans="1:6" s="16" customFormat="1" ht="26.25">
      <c r="A27" s="33" t="s">
        <v>34</v>
      </c>
      <c r="B27" s="31">
        <v>0</v>
      </c>
      <c r="C27" s="31">
        <v>0</v>
      </c>
      <c r="D27" s="31">
        <v>0</v>
      </c>
      <c r="E27" s="29">
        <v>0</v>
      </c>
      <c r="F27" s="27">
        <v>0</v>
      </c>
    </row>
    <row r="28" spans="1:6" s="16" customFormat="1" ht="26.25">
      <c r="A28" s="33" t="s">
        <v>89</v>
      </c>
      <c r="B28" s="31">
        <v>0</v>
      </c>
      <c r="C28" s="31">
        <v>0</v>
      </c>
      <c r="D28" s="31">
        <v>0</v>
      </c>
      <c r="E28" s="29">
        <f t="shared" ref="E28" si="0">D28-C28</f>
        <v>0</v>
      </c>
      <c r="F28" s="27">
        <f t="shared" ref="F28" si="1">IF(ISBLANK(E28),"  ",IF(C28&gt;0,E28/C28,IF(E28&gt;0,1,0)))</f>
        <v>0</v>
      </c>
    </row>
    <row r="29" spans="1:6" s="16" customFormat="1" ht="26.25">
      <c r="A29" s="33" t="s">
        <v>35</v>
      </c>
      <c r="B29" s="31">
        <v>0</v>
      </c>
      <c r="C29" s="31">
        <v>0</v>
      </c>
      <c r="D29" s="31">
        <v>0</v>
      </c>
      <c r="E29" s="29">
        <v>0</v>
      </c>
      <c r="F29" s="27">
        <v>0</v>
      </c>
    </row>
    <row r="30" spans="1:6" s="16" customFormat="1" ht="26.25">
      <c r="A30" s="34" t="s">
        <v>36</v>
      </c>
      <c r="B30" s="31"/>
      <c r="C30" s="31"/>
      <c r="D30" s="31"/>
      <c r="E30" s="31"/>
      <c r="F30" s="23"/>
    </row>
    <row r="31" spans="1:6" s="16" customFormat="1" ht="26.25">
      <c r="A31" s="30" t="s">
        <v>37</v>
      </c>
      <c r="B31" s="26">
        <v>0</v>
      </c>
      <c r="C31" s="26">
        <v>0</v>
      </c>
      <c r="D31" s="26">
        <v>0</v>
      </c>
      <c r="E31" s="26">
        <v>0</v>
      </c>
      <c r="F31" s="27">
        <v>0</v>
      </c>
    </row>
    <row r="32" spans="1:6" s="16" customFormat="1" ht="26.25">
      <c r="A32" s="35" t="s">
        <v>38</v>
      </c>
      <c r="B32" s="31"/>
      <c r="C32" s="31"/>
      <c r="D32" s="31"/>
      <c r="E32" s="31"/>
      <c r="F32" s="23"/>
    </row>
    <row r="33" spans="1:12" s="16" customFormat="1" ht="26.25">
      <c r="A33" s="30" t="s">
        <v>37</v>
      </c>
      <c r="B33" s="22">
        <v>0</v>
      </c>
      <c r="C33" s="22">
        <v>0</v>
      </c>
      <c r="D33" s="22">
        <v>0</v>
      </c>
      <c r="E33" s="26">
        <v>0</v>
      </c>
      <c r="F33" s="27">
        <v>0</v>
      </c>
    </row>
    <row r="34" spans="1:12" s="16" customFormat="1" ht="26.25">
      <c r="A34" s="32" t="s">
        <v>39</v>
      </c>
      <c r="B34" s="31"/>
      <c r="C34" s="31"/>
      <c r="D34" s="31"/>
      <c r="E34" s="29"/>
      <c r="F34" s="27" t="s">
        <v>91</v>
      </c>
    </row>
    <row r="35" spans="1:12" s="39" customFormat="1" ht="26.25">
      <c r="A35" s="36" t="s">
        <v>40</v>
      </c>
      <c r="B35" s="37">
        <v>29981147</v>
      </c>
      <c r="C35" s="37">
        <v>29981147</v>
      </c>
      <c r="D35" s="37">
        <v>26771230</v>
      </c>
      <c r="E35" s="37">
        <v>-3209917</v>
      </c>
      <c r="F35" s="38">
        <v>-0.10706451624415837</v>
      </c>
    </row>
    <row r="36" spans="1:12" s="16" customFormat="1" ht="26.25">
      <c r="A36" s="34" t="s">
        <v>41</v>
      </c>
      <c r="B36" s="31"/>
      <c r="C36" s="31"/>
      <c r="D36" s="31"/>
      <c r="E36" s="31"/>
      <c r="F36" s="23"/>
    </row>
    <row r="37" spans="1:12" s="16" customFormat="1" ht="26.25">
      <c r="A37" s="40" t="s">
        <v>42</v>
      </c>
      <c r="B37" s="26">
        <v>0</v>
      </c>
      <c r="C37" s="26">
        <v>0</v>
      </c>
      <c r="D37" s="26">
        <v>0</v>
      </c>
      <c r="E37" s="26">
        <v>0</v>
      </c>
      <c r="F37" s="27">
        <v>0</v>
      </c>
    </row>
    <row r="38" spans="1:12" s="16" customFormat="1" ht="26.25">
      <c r="A38" s="41" t="s">
        <v>43</v>
      </c>
      <c r="B38" s="26">
        <v>0</v>
      </c>
      <c r="C38" s="26">
        <v>0</v>
      </c>
      <c r="D38" s="26">
        <v>0</v>
      </c>
      <c r="E38" s="29">
        <v>0</v>
      </c>
      <c r="F38" s="27">
        <v>0</v>
      </c>
    </row>
    <row r="39" spans="1:12" s="16" customFormat="1" ht="26.25">
      <c r="A39" s="41" t="s">
        <v>44</v>
      </c>
      <c r="B39" s="26">
        <v>0</v>
      </c>
      <c r="C39" s="26">
        <v>0</v>
      </c>
      <c r="D39" s="26">
        <v>0</v>
      </c>
      <c r="E39" s="29">
        <v>0</v>
      </c>
      <c r="F39" s="27">
        <v>0</v>
      </c>
    </row>
    <row r="40" spans="1:12" s="16" customFormat="1" ht="26.25">
      <c r="A40" s="41" t="s">
        <v>45</v>
      </c>
      <c r="B40" s="26">
        <v>0</v>
      </c>
      <c r="C40" s="26">
        <v>0</v>
      </c>
      <c r="D40" s="26">
        <v>0</v>
      </c>
      <c r="E40" s="29">
        <v>0</v>
      </c>
      <c r="F40" s="27">
        <v>0</v>
      </c>
    </row>
    <row r="41" spans="1:12" s="16" customFormat="1" ht="26.25">
      <c r="A41" s="42" t="s">
        <v>46</v>
      </c>
      <c r="B41" s="26">
        <v>0</v>
      </c>
      <c r="C41" s="26">
        <v>0</v>
      </c>
      <c r="D41" s="26">
        <v>0</v>
      </c>
      <c r="E41" s="29">
        <v>0</v>
      </c>
      <c r="F41" s="27">
        <v>0</v>
      </c>
    </row>
    <row r="42" spans="1:12" s="39" customFormat="1" ht="26.25">
      <c r="A42" s="34" t="s">
        <v>47</v>
      </c>
      <c r="B42" s="43">
        <v>0</v>
      </c>
      <c r="C42" s="43">
        <v>0</v>
      </c>
      <c r="D42" s="43">
        <v>0</v>
      </c>
      <c r="E42" s="43">
        <v>0</v>
      </c>
      <c r="F42" s="38">
        <v>0</v>
      </c>
      <c r="L42" s="39" t="s">
        <v>48</v>
      </c>
    </row>
    <row r="43" spans="1:12" s="16" customFormat="1" ht="26.25">
      <c r="A43" s="32" t="s">
        <v>48</v>
      </c>
      <c r="B43" s="31"/>
      <c r="C43" s="31"/>
      <c r="D43" s="31"/>
      <c r="E43" s="31"/>
      <c r="F43" s="23"/>
    </row>
    <row r="44" spans="1:12" s="39" customFormat="1" ht="26.25">
      <c r="A44" s="44" t="s">
        <v>49</v>
      </c>
      <c r="B44" s="45">
        <v>74923</v>
      </c>
      <c r="C44" s="45">
        <v>74923</v>
      </c>
      <c r="D44" s="45">
        <v>74923</v>
      </c>
      <c r="E44" s="45">
        <v>0</v>
      </c>
      <c r="F44" s="38">
        <v>0</v>
      </c>
    </row>
    <row r="45" spans="1:12" s="16" customFormat="1" ht="26.25">
      <c r="A45" s="32" t="s">
        <v>48</v>
      </c>
      <c r="B45" s="31"/>
      <c r="C45" s="31"/>
      <c r="D45" s="31"/>
      <c r="E45" s="31"/>
      <c r="F45" s="23"/>
    </row>
    <row r="46" spans="1:12" s="39" customFormat="1" ht="26.25">
      <c r="A46" s="44" t="s">
        <v>50</v>
      </c>
      <c r="B46" s="45">
        <v>3962000</v>
      </c>
      <c r="C46" s="45">
        <v>3962000</v>
      </c>
      <c r="D46" s="45">
        <v>0</v>
      </c>
      <c r="E46" s="45">
        <v>-3962000</v>
      </c>
      <c r="F46" s="38">
        <v>-1</v>
      </c>
    </row>
    <row r="47" spans="1:12" s="16" customFormat="1" ht="26.25">
      <c r="A47" s="32" t="s">
        <v>48</v>
      </c>
      <c r="B47" s="31"/>
      <c r="C47" s="31"/>
      <c r="D47" s="31"/>
      <c r="E47" s="31"/>
      <c r="F47" s="23"/>
    </row>
    <row r="48" spans="1:12" s="39" customFormat="1" ht="26.25">
      <c r="A48" s="34" t="s">
        <v>51</v>
      </c>
      <c r="B48" s="43">
        <v>38560665</v>
      </c>
      <c r="C48" s="43">
        <v>39095578</v>
      </c>
      <c r="D48" s="43">
        <v>43467725</v>
      </c>
      <c r="E48" s="43">
        <v>4372147</v>
      </c>
      <c r="F48" s="38">
        <v>0.11183226399671083</v>
      </c>
    </row>
    <row r="49" spans="1:6" s="16" customFormat="1" ht="26.25">
      <c r="A49" s="32" t="s">
        <v>48</v>
      </c>
      <c r="B49" s="31"/>
      <c r="C49" s="31"/>
      <c r="D49" s="31"/>
      <c r="E49" s="31"/>
      <c r="F49" s="23"/>
    </row>
    <row r="50" spans="1:6" s="39" customFormat="1" ht="26.25">
      <c r="A50" s="46" t="s">
        <v>52</v>
      </c>
      <c r="B50" s="47">
        <v>0</v>
      </c>
      <c r="C50" s="47">
        <v>0</v>
      </c>
      <c r="D50" s="47">
        <v>0</v>
      </c>
      <c r="E50" s="47">
        <v>0</v>
      </c>
      <c r="F50" s="38">
        <v>0</v>
      </c>
    </row>
    <row r="51" spans="1:6" s="16" customFormat="1" ht="26.25">
      <c r="A51" s="34"/>
      <c r="B51" s="22"/>
      <c r="C51" s="22"/>
      <c r="D51" s="22"/>
      <c r="E51" s="22"/>
      <c r="F51" s="48"/>
    </row>
    <row r="52" spans="1:6" s="39" customFormat="1" ht="26.25">
      <c r="A52" s="34" t="s">
        <v>53</v>
      </c>
      <c r="B52" s="43">
        <v>0</v>
      </c>
      <c r="C52" s="43">
        <v>0</v>
      </c>
      <c r="D52" s="43">
        <v>0</v>
      </c>
      <c r="E52" s="47">
        <v>0</v>
      </c>
      <c r="F52" s="38">
        <v>0</v>
      </c>
    </row>
    <row r="53" spans="1:6" s="16" customFormat="1" ht="26.25">
      <c r="A53" s="32"/>
      <c r="B53" s="31"/>
      <c r="C53" s="31"/>
      <c r="D53" s="31"/>
      <c r="E53" s="31"/>
      <c r="F53" s="23"/>
    </row>
    <row r="54" spans="1:6" s="39" customFormat="1" ht="26.25">
      <c r="A54" s="49" t="s">
        <v>54</v>
      </c>
      <c r="B54" s="43">
        <v>72578735</v>
      </c>
      <c r="C54" s="43">
        <v>73113648</v>
      </c>
      <c r="D54" s="43">
        <v>70313878</v>
      </c>
      <c r="E54" s="43">
        <v>-2799770</v>
      </c>
      <c r="F54" s="38">
        <v>-3.8293397697786877E-2</v>
      </c>
    </row>
    <row r="55" spans="1:6" s="16" customFormat="1" ht="26.25">
      <c r="A55" s="50"/>
      <c r="B55" s="31"/>
      <c r="C55" s="31"/>
      <c r="D55" s="31"/>
      <c r="E55" s="31"/>
      <c r="F55" s="23" t="s">
        <v>48</v>
      </c>
    </row>
    <row r="56" spans="1:6" s="16" customFormat="1" ht="26.25">
      <c r="A56" s="51"/>
      <c r="B56" s="22"/>
      <c r="C56" s="22"/>
      <c r="D56" s="22"/>
      <c r="E56" s="22"/>
      <c r="F56" s="24" t="s">
        <v>48</v>
      </c>
    </row>
    <row r="57" spans="1:6" s="16" customFormat="1" ht="26.25">
      <c r="A57" s="49" t="s">
        <v>55</v>
      </c>
      <c r="B57" s="22"/>
      <c r="C57" s="22"/>
      <c r="D57" s="22"/>
      <c r="E57" s="22"/>
      <c r="F57" s="24"/>
    </row>
    <row r="58" spans="1:6" s="16" customFormat="1" ht="26.25">
      <c r="A58" s="30" t="s">
        <v>56</v>
      </c>
      <c r="B58" s="22">
        <v>29228102</v>
      </c>
      <c r="C58" s="22">
        <v>29763015</v>
      </c>
      <c r="D58" s="22">
        <v>28468790</v>
      </c>
      <c r="E58" s="22">
        <v>-1294225</v>
      </c>
      <c r="F58" s="27">
        <v>-4.3484337860260458E-2</v>
      </c>
    </row>
    <row r="59" spans="1:6" s="16" customFormat="1" ht="26.25">
      <c r="A59" s="32" t="s">
        <v>57</v>
      </c>
      <c r="B59" s="31">
        <v>1363615</v>
      </c>
      <c r="C59" s="31">
        <v>1363615</v>
      </c>
      <c r="D59" s="31">
        <v>1510907</v>
      </c>
      <c r="E59" s="31">
        <v>147292</v>
      </c>
      <c r="F59" s="27">
        <v>0.10801582558126745</v>
      </c>
    </row>
    <row r="60" spans="1:6" s="16" customFormat="1" ht="26.25">
      <c r="A60" s="32" t="s">
        <v>58</v>
      </c>
      <c r="B60" s="31">
        <v>221130</v>
      </c>
      <c r="C60" s="31">
        <v>221130</v>
      </c>
      <c r="D60" s="31">
        <v>80222</v>
      </c>
      <c r="E60" s="31">
        <v>-140908</v>
      </c>
      <c r="F60" s="27">
        <v>-0.63721792610681505</v>
      </c>
    </row>
    <row r="61" spans="1:6" s="16" customFormat="1" ht="26.25">
      <c r="A61" s="32" t="s">
        <v>59</v>
      </c>
      <c r="B61" s="31">
        <v>5062879</v>
      </c>
      <c r="C61" s="31">
        <v>5062879</v>
      </c>
      <c r="D61" s="31">
        <v>5038709</v>
      </c>
      <c r="E61" s="31">
        <v>-24170</v>
      </c>
      <c r="F61" s="27">
        <v>-4.773963588701211E-3</v>
      </c>
    </row>
    <row r="62" spans="1:6" s="16" customFormat="1" ht="26.25">
      <c r="A62" s="32" t="s">
        <v>60</v>
      </c>
      <c r="B62" s="31">
        <v>4646686</v>
      </c>
      <c r="C62" s="31">
        <v>4646686</v>
      </c>
      <c r="D62" s="31">
        <v>4699531</v>
      </c>
      <c r="E62" s="31">
        <v>52845</v>
      </c>
      <c r="F62" s="27">
        <v>1.137262126169059E-2</v>
      </c>
    </row>
    <row r="63" spans="1:6" s="16" customFormat="1" ht="26.25">
      <c r="A63" s="32" t="s">
        <v>61</v>
      </c>
      <c r="B63" s="31">
        <v>8948771</v>
      </c>
      <c r="C63" s="31">
        <v>8948771</v>
      </c>
      <c r="D63" s="31">
        <v>8101644</v>
      </c>
      <c r="E63" s="31">
        <v>-847127</v>
      </c>
      <c r="F63" s="27">
        <v>-9.4664060573234024E-2</v>
      </c>
    </row>
    <row r="64" spans="1:6" s="16" customFormat="1" ht="26.25">
      <c r="A64" s="32" t="s">
        <v>62</v>
      </c>
      <c r="B64" s="31">
        <v>8912743</v>
      </c>
      <c r="C64" s="31">
        <v>8912743</v>
      </c>
      <c r="D64" s="31">
        <v>11753427</v>
      </c>
      <c r="E64" s="31">
        <v>2840684</v>
      </c>
      <c r="F64" s="27">
        <v>0.31872163261074621</v>
      </c>
    </row>
    <row r="65" spans="1:6" s="16" customFormat="1" ht="26.25">
      <c r="A65" s="32" t="s">
        <v>63</v>
      </c>
      <c r="B65" s="31">
        <v>9845821</v>
      </c>
      <c r="C65" s="31">
        <v>9845821</v>
      </c>
      <c r="D65" s="31">
        <v>6701288</v>
      </c>
      <c r="E65" s="31">
        <v>-3144533</v>
      </c>
      <c r="F65" s="27">
        <v>-0.31937742926669094</v>
      </c>
    </row>
    <row r="66" spans="1:6" s="39" customFormat="1" ht="26.25">
      <c r="A66" s="52" t="s">
        <v>64</v>
      </c>
      <c r="B66" s="37">
        <v>68229747</v>
      </c>
      <c r="C66" s="37">
        <v>68764660</v>
      </c>
      <c r="D66" s="37">
        <v>66354518</v>
      </c>
      <c r="E66" s="37">
        <v>-2410142</v>
      </c>
      <c r="F66" s="38">
        <v>-3.5049137158534631E-2</v>
      </c>
    </row>
    <row r="67" spans="1:6" s="16" customFormat="1" ht="26.25">
      <c r="A67" s="32" t="s">
        <v>65</v>
      </c>
      <c r="B67" s="31">
        <v>0</v>
      </c>
      <c r="C67" s="31">
        <v>0</v>
      </c>
      <c r="D67" s="31">
        <v>0</v>
      </c>
      <c r="E67" s="31">
        <v>0</v>
      </c>
      <c r="F67" s="27">
        <v>0</v>
      </c>
    </row>
    <row r="68" spans="1:6" s="16" customFormat="1" ht="26.25">
      <c r="A68" s="32" t="s">
        <v>66</v>
      </c>
      <c r="B68" s="31">
        <v>367211</v>
      </c>
      <c r="C68" s="31">
        <v>367211</v>
      </c>
      <c r="D68" s="31">
        <v>363115</v>
      </c>
      <c r="E68" s="31">
        <v>-4096</v>
      </c>
      <c r="F68" s="27">
        <v>-1.1154349951390346E-2</v>
      </c>
    </row>
    <row r="69" spans="1:6" s="16" customFormat="1" ht="26.25">
      <c r="A69" s="32" t="s">
        <v>67</v>
      </c>
      <c r="B69" s="31">
        <v>3981777</v>
      </c>
      <c r="C69" s="31">
        <v>3981777</v>
      </c>
      <c r="D69" s="31">
        <v>3596245</v>
      </c>
      <c r="E69" s="31">
        <v>-385532</v>
      </c>
      <c r="F69" s="27">
        <v>-9.6824106422835829E-2</v>
      </c>
    </row>
    <row r="70" spans="1:6" s="16" customFormat="1" ht="26.25">
      <c r="A70" s="32" t="s">
        <v>68</v>
      </c>
      <c r="B70" s="31">
        <v>0</v>
      </c>
      <c r="C70" s="31">
        <v>0</v>
      </c>
      <c r="D70" s="31">
        <v>0</v>
      </c>
      <c r="E70" s="31">
        <v>0</v>
      </c>
      <c r="F70" s="27">
        <v>0</v>
      </c>
    </row>
    <row r="71" spans="1:6" s="39" customFormat="1" ht="26.25">
      <c r="A71" s="53" t="s">
        <v>69</v>
      </c>
      <c r="B71" s="54">
        <v>72578735</v>
      </c>
      <c r="C71" s="54">
        <v>73113648</v>
      </c>
      <c r="D71" s="54">
        <v>70313878</v>
      </c>
      <c r="E71" s="54">
        <v>-2799770</v>
      </c>
      <c r="F71" s="38">
        <v>-3.8293397697786877E-2</v>
      </c>
    </row>
    <row r="72" spans="1:6" s="16" customFormat="1" ht="26.25">
      <c r="A72" s="51"/>
      <c r="B72" s="22"/>
      <c r="C72" s="22"/>
      <c r="D72" s="22"/>
      <c r="E72" s="22"/>
      <c r="F72" s="24"/>
    </row>
    <row r="73" spans="1:6" s="16" customFormat="1" ht="26.25">
      <c r="A73" s="49" t="s">
        <v>70</v>
      </c>
      <c r="B73" s="22"/>
      <c r="C73" s="22"/>
      <c r="D73" s="22"/>
      <c r="E73" s="22"/>
      <c r="F73" s="24"/>
    </row>
    <row r="74" spans="1:6" s="16" customFormat="1" ht="26.25">
      <c r="A74" s="30" t="s">
        <v>71</v>
      </c>
      <c r="B74" s="26">
        <v>33354309</v>
      </c>
      <c r="C74" s="26">
        <v>33354309</v>
      </c>
      <c r="D74" s="26">
        <v>31517412</v>
      </c>
      <c r="E74" s="22">
        <v>-1836897</v>
      </c>
      <c r="F74" s="27">
        <v>-5.5072254682296075E-2</v>
      </c>
    </row>
    <row r="75" spans="1:6" s="16" customFormat="1" ht="26.25">
      <c r="A75" s="32" t="s">
        <v>72</v>
      </c>
      <c r="B75" s="29">
        <v>619834</v>
      </c>
      <c r="C75" s="26">
        <v>619834</v>
      </c>
      <c r="D75" s="26">
        <v>599100</v>
      </c>
      <c r="E75" s="31">
        <v>-20734</v>
      </c>
      <c r="F75" s="27">
        <v>-3.3450891690355804E-2</v>
      </c>
    </row>
    <row r="76" spans="1:6" s="16" customFormat="1" ht="26.25">
      <c r="A76" s="32" t="s">
        <v>73</v>
      </c>
      <c r="B76" s="22">
        <v>13009973</v>
      </c>
      <c r="C76" s="26">
        <v>13009973</v>
      </c>
      <c r="D76" s="26">
        <v>13120171</v>
      </c>
      <c r="E76" s="31">
        <v>110198</v>
      </c>
      <c r="F76" s="27">
        <v>8.4702712296174636E-3</v>
      </c>
    </row>
    <row r="77" spans="1:6" s="39" customFormat="1" ht="26.25">
      <c r="A77" s="52" t="s">
        <v>74</v>
      </c>
      <c r="B77" s="54">
        <v>46984116</v>
      </c>
      <c r="C77" s="54">
        <v>46984116</v>
      </c>
      <c r="D77" s="54">
        <v>45236683</v>
      </c>
      <c r="E77" s="37">
        <v>-1747433</v>
      </c>
      <c r="F77" s="38">
        <v>-3.7191994843533929E-2</v>
      </c>
    </row>
    <row r="78" spans="1:6" s="16" customFormat="1" ht="26.25">
      <c r="A78" s="32" t="s">
        <v>75</v>
      </c>
      <c r="B78" s="29">
        <v>354488</v>
      </c>
      <c r="C78" s="29">
        <v>354488</v>
      </c>
      <c r="D78" s="29">
        <v>303601</v>
      </c>
      <c r="E78" s="31">
        <v>-50887</v>
      </c>
      <c r="F78" s="27">
        <v>-0.14355069847216267</v>
      </c>
    </row>
    <row r="79" spans="1:6" s="16" customFormat="1" ht="26.25">
      <c r="A79" s="32" t="s">
        <v>76</v>
      </c>
      <c r="B79" s="26">
        <v>6218063</v>
      </c>
      <c r="C79" s="26">
        <v>6591455</v>
      </c>
      <c r="D79" s="26">
        <v>6464804</v>
      </c>
      <c r="E79" s="31">
        <v>-126651</v>
      </c>
      <c r="F79" s="27">
        <v>-1.9214422308883244E-2</v>
      </c>
    </row>
    <row r="80" spans="1:6" s="16" customFormat="1" ht="26.25">
      <c r="A80" s="32" t="s">
        <v>77</v>
      </c>
      <c r="B80" s="22">
        <v>951490</v>
      </c>
      <c r="C80" s="22">
        <v>1113011</v>
      </c>
      <c r="D80" s="22">
        <v>827414</v>
      </c>
      <c r="E80" s="31">
        <v>-285597</v>
      </c>
      <c r="F80" s="27">
        <v>-0.25659854215277295</v>
      </c>
    </row>
    <row r="81" spans="1:8" s="39" customFormat="1" ht="26.25">
      <c r="A81" s="35" t="s">
        <v>78</v>
      </c>
      <c r="B81" s="54">
        <v>7524041</v>
      </c>
      <c r="C81" s="54">
        <v>8058954</v>
      </c>
      <c r="D81" s="54">
        <v>7595819</v>
      </c>
      <c r="E81" s="37">
        <v>-463135</v>
      </c>
      <c r="F81" s="38">
        <v>-5.7468376168917208E-2</v>
      </c>
    </row>
    <row r="82" spans="1:8" s="16" customFormat="1" ht="26.25">
      <c r="A82" s="32" t="s">
        <v>79</v>
      </c>
      <c r="B82" s="22">
        <v>600664</v>
      </c>
      <c r="C82" s="22">
        <v>600664</v>
      </c>
      <c r="D82" s="22">
        <v>553250</v>
      </c>
      <c r="E82" s="31">
        <v>-47414</v>
      </c>
      <c r="F82" s="27">
        <v>-7.8935977518213171E-2</v>
      </c>
    </row>
    <row r="83" spans="1:8" s="16" customFormat="1" ht="26.25">
      <c r="A83" s="32" t="s">
        <v>80</v>
      </c>
      <c r="B83" s="31">
        <v>13652920</v>
      </c>
      <c r="C83" s="31">
        <v>13652920</v>
      </c>
      <c r="D83" s="31">
        <v>16152869</v>
      </c>
      <c r="E83" s="31">
        <v>2499949</v>
      </c>
      <c r="F83" s="27">
        <v>0.18310727668513402</v>
      </c>
    </row>
    <row r="84" spans="1:8" s="16" customFormat="1" ht="26.25">
      <c r="A84" s="32" t="s">
        <v>81</v>
      </c>
      <c r="B84" s="31">
        <v>0</v>
      </c>
      <c r="C84" s="31">
        <v>0</v>
      </c>
      <c r="D84" s="31">
        <v>0</v>
      </c>
      <c r="E84" s="31">
        <v>0</v>
      </c>
      <c r="F84" s="27">
        <v>0</v>
      </c>
    </row>
    <row r="85" spans="1:8" s="16" customFormat="1" ht="26.25">
      <c r="A85" s="32" t="s">
        <v>82</v>
      </c>
      <c r="B85" s="31">
        <v>0</v>
      </c>
      <c r="C85" s="31">
        <v>0</v>
      </c>
      <c r="D85" s="31">
        <v>0</v>
      </c>
      <c r="E85" s="31">
        <v>0</v>
      </c>
      <c r="F85" s="27">
        <v>0</v>
      </c>
    </row>
    <row r="86" spans="1:8" s="39" customFormat="1" ht="26.25">
      <c r="A86" s="35" t="s">
        <v>83</v>
      </c>
      <c r="B86" s="37">
        <v>14253584</v>
      </c>
      <c r="C86" s="37">
        <v>14253584</v>
      </c>
      <c r="D86" s="37">
        <v>16706119</v>
      </c>
      <c r="E86" s="37">
        <v>2452535</v>
      </c>
      <c r="F86" s="38">
        <v>0.17206444358134768</v>
      </c>
    </row>
    <row r="87" spans="1:8" s="16" customFormat="1" ht="26.25">
      <c r="A87" s="32" t="s">
        <v>84</v>
      </c>
      <c r="B87" s="31">
        <v>1523466</v>
      </c>
      <c r="C87" s="31">
        <v>1523466</v>
      </c>
      <c r="D87" s="31">
        <v>113522</v>
      </c>
      <c r="E87" s="31">
        <v>-1409944</v>
      </c>
      <c r="F87" s="27">
        <v>-0.92548438888691964</v>
      </c>
    </row>
    <row r="88" spans="1:8" s="16" customFormat="1" ht="26.25">
      <c r="A88" s="32" t="s">
        <v>85</v>
      </c>
      <c r="B88" s="31">
        <v>344224</v>
      </c>
      <c r="C88" s="31">
        <v>344224</v>
      </c>
      <c r="D88" s="31">
        <v>377663</v>
      </c>
      <c r="E88" s="31">
        <v>33439</v>
      </c>
      <c r="F88" s="27">
        <v>9.7143139351120206E-2</v>
      </c>
    </row>
    <row r="89" spans="1:8" s="16" customFormat="1" ht="26.25">
      <c r="A89" s="41" t="s">
        <v>86</v>
      </c>
      <c r="B89" s="31">
        <v>1949304</v>
      </c>
      <c r="C89" s="31">
        <v>1949304</v>
      </c>
      <c r="D89" s="31">
        <v>284072</v>
      </c>
      <c r="E89" s="31">
        <v>-1665232</v>
      </c>
      <c r="F89" s="27">
        <v>-0.85427003689522008</v>
      </c>
    </row>
    <row r="90" spans="1:8" s="39" customFormat="1" ht="26.25">
      <c r="A90" s="55" t="s">
        <v>87</v>
      </c>
      <c r="B90" s="54">
        <v>3816994</v>
      </c>
      <c r="C90" s="54">
        <v>3816994</v>
      </c>
      <c r="D90" s="54">
        <v>775257</v>
      </c>
      <c r="E90" s="54">
        <v>-3041737</v>
      </c>
      <c r="F90" s="38">
        <v>-0.7968933144773086</v>
      </c>
    </row>
    <row r="91" spans="1:8" s="16" customFormat="1" ht="26.25">
      <c r="A91" s="41" t="s">
        <v>88</v>
      </c>
      <c r="B91" s="31">
        <v>0</v>
      </c>
      <c r="C91" s="31">
        <v>0</v>
      </c>
      <c r="D91" s="29">
        <v>0</v>
      </c>
      <c r="E91" s="31">
        <v>0</v>
      </c>
      <c r="F91" s="27">
        <v>0</v>
      </c>
    </row>
    <row r="92" spans="1:8" s="39" customFormat="1" ht="27" thickBot="1">
      <c r="A92" s="56" t="s">
        <v>69</v>
      </c>
      <c r="B92" s="57">
        <v>72578735</v>
      </c>
      <c r="C92" s="57">
        <v>73113648</v>
      </c>
      <c r="D92" s="58">
        <v>70313878</v>
      </c>
      <c r="E92" s="57">
        <v>-2799770</v>
      </c>
      <c r="F92" s="59">
        <v>-3.8293397697786877E-2</v>
      </c>
    </row>
    <row r="93" spans="1:8" s="64" customFormat="1" ht="31.5">
      <c r="A93" s="60"/>
      <c r="B93" s="61"/>
      <c r="C93" s="61"/>
      <c r="D93" s="61"/>
      <c r="E93" s="61"/>
      <c r="F93" s="62" t="s">
        <v>48</v>
      </c>
      <c r="G93" s="63"/>
      <c r="H93" s="63"/>
    </row>
    <row r="94" spans="1:8">
      <c r="A94" s="68" t="s">
        <v>48</v>
      </c>
      <c r="B94" s="69"/>
      <c r="C94" s="69"/>
      <c r="D94" s="69"/>
      <c r="E94" s="69"/>
      <c r="F94" s="70"/>
    </row>
  </sheetData>
  <pageMargins left="0.7" right="0.7" top="0.75" bottom="0.75" header="0.3" footer="0.3"/>
  <pageSetup scale="2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topLeftCell="A25" zoomScale="60" zoomScaleNormal="60" workbookViewId="0">
      <selection activeCell="B8" sqref="B8:B92"/>
    </sheetView>
  </sheetViews>
  <sheetFormatPr defaultRowHeight="15.75"/>
  <cols>
    <col min="1" max="1" width="121.140625" style="170" customWidth="1"/>
    <col min="2" max="2" width="32.7109375" style="171" customWidth="1"/>
    <col min="3" max="5" width="32.85546875" style="171" customWidth="1"/>
    <col min="6" max="6" width="25.5703125" style="172" customWidth="1"/>
    <col min="7" max="7" width="30.28515625" style="170" customWidth="1"/>
    <col min="8" max="8" width="25.140625" style="170" customWidth="1"/>
    <col min="9" max="256" width="9.140625" style="170"/>
    <col min="257" max="257" width="121.140625" style="170" customWidth="1"/>
    <col min="258" max="258" width="32.7109375" style="170" customWidth="1"/>
    <col min="259" max="261" width="32.85546875" style="170" customWidth="1"/>
    <col min="262" max="262" width="25.5703125" style="170" customWidth="1"/>
    <col min="263" max="263" width="30.28515625" style="170" customWidth="1"/>
    <col min="264" max="264" width="25.140625" style="170" customWidth="1"/>
    <col min="265" max="512" width="9.140625" style="170"/>
    <col min="513" max="513" width="121.140625" style="170" customWidth="1"/>
    <col min="514" max="514" width="32.7109375" style="170" customWidth="1"/>
    <col min="515" max="517" width="32.85546875" style="170" customWidth="1"/>
    <col min="518" max="518" width="25.5703125" style="170" customWidth="1"/>
    <col min="519" max="519" width="30.28515625" style="170" customWidth="1"/>
    <col min="520" max="520" width="25.140625" style="170" customWidth="1"/>
    <col min="521" max="768" width="9.140625" style="170"/>
    <col min="769" max="769" width="121.140625" style="170" customWidth="1"/>
    <col min="770" max="770" width="32.7109375" style="170" customWidth="1"/>
    <col min="771" max="773" width="32.85546875" style="170" customWidth="1"/>
    <col min="774" max="774" width="25.5703125" style="170" customWidth="1"/>
    <col min="775" max="775" width="30.28515625" style="170" customWidth="1"/>
    <col min="776" max="776" width="25.140625" style="170" customWidth="1"/>
    <col min="777" max="1024" width="9.140625" style="170"/>
    <col min="1025" max="1025" width="121.140625" style="170" customWidth="1"/>
    <col min="1026" max="1026" width="32.7109375" style="170" customWidth="1"/>
    <col min="1027" max="1029" width="32.85546875" style="170" customWidth="1"/>
    <col min="1030" max="1030" width="25.5703125" style="170" customWidth="1"/>
    <col min="1031" max="1031" width="30.28515625" style="170" customWidth="1"/>
    <col min="1032" max="1032" width="25.140625" style="170" customWidth="1"/>
    <col min="1033" max="1280" width="9.140625" style="170"/>
    <col min="1281" max="1281" width="121.140625" style="170" customWidth="1"/>
    <col min="1282" max="1282" width="32.7109375" style="170" customWidth="1"/>
    <col min="1283" max="1285" width="32.85546875" style="170" customWidth="1"/>
    <col min="1286" max="1286" width="25.5703125" style="170" customWidth="1"/>
    <col min="1287" max="1287" width="30.28515625" style="170" customWidth="1"/>
    <col min="1288" max="1288" width="25.140625" style="170" customWidth="1"/>
    <col min="1289" max="1536" width="9.140625" style="170"/>
    <col min="1537" max="1537" width="121.140625" style="170" customWidth="1"/>
    <col min="1538" max="1538" width="32.7109375" style="170" customWidth="1"/>
    <col min="1539" max="1541" width="32.85546875" style="170" customWidth="1"/>
    <col min="1542" max="1542" width="25.5703125" style="170" customWidth="1"/>
    <col min="1543" max="1543" width="30.28515625" style="170" customWidth="1"/>
    <col min="1544" max="1544" width="25.140625" style="170" customWidth="1"/>
    <col min="1545" max="1792" width="9.140625" style="170"/>
    <col min="1793" max="1793" width="121.140625" style="170" customWidth="1"/>
    <col min="1794" max="1794" width="32.7109375" style="170" customWidth="1"/>
    <col min="1795" max="1797" width="32.85546875" style="170" customWidth="1"/>
    <col min="1798" max="1798" width="25.5703125" style="170" customWidth="1"/>
    <col min="1799" max="1799" width="30.28515625" style="170" customWidth="1"/>
    <col min="1800" max="1800" width="25.140625" style="170" customWidth="1"/>
    <col min="1801" max="2048" width="9.140625" style="170"/>
    <col min="2049" max="2049" width="121.140625" style="170" customWidth="1"/>
    <col min="2050" max="2050" width="32.7109375" style="170" customWidth="1"/>
    <col min="2051" max="2053" width="32.85546875" style="170" customWidth="1"/>
    <col min="2054" max="2054" width="25.5703125" style="170" customWidth="1"/>
    <col min="2055" max="2055" width="30.28515625" style="170" customWidth="1"/>
    <col min="2056" max="2056" width="25.140625" style="170" customWidth="1"/>
    <col min="2057" max="2304" width="9.140625" style="170"/>
    <col min="2305" max="2305" width="121.140625" style="170" customWidth="1"/>
    <col min="2306" max="2306" width="32.7109375" style="170" customWidth="1"/>
    <col min="2307" max="2309" width="32.85546875" style="170" customWidth="1"/>
    <col min="2310" max="2310" width="25.5703125" style="170" customWidth="1"/>
    <col min="2311" max="2311" width="30.28515625" style="170" customWidth="1"/>
    <col min="2312" max="2312" width="25.140625" style="170" customWidth="1"/>
    <col min="2313" max="2560" width="9.140625" style="170"/>
    <col min="2561" max="2561" width="121.140625" style="170" customWidth="1"/>
    <col min="2562" max="2562" width="32.7109375" style="170" customWidth="1"/>
    <col min="2563" max="2565" width="32.85546875" style="170" customWidth="1"/>
    <col min="2566" max="2566" width="25.5703125" style="170" customWidth="1"/>
    <col min="2567" max="2567" width="30.28515625" style="170" customWidth="1"/>
    <col min="2568" max="2568" width="25.140625" style="170" customWidth="1"/>
    <col min="2569" max="2816" width="9.140625" style="170"/>
    <col min="2817" max="2817" width="121.140625" style="170" customWidth="1"/>
    <col min="2818" max="2818" width="32.7109375" style="170" customWidth="1"/>
    <col min="2819" max="2821" width="32.85546875" style="170" customWidth="1"/>
    <col min="2822" max="2822" width="25.5703125" style="170" customWidth="1"/>
    <col min="2823" max="2823" width="30.28515625" style="170" customWidth="1"/>
    <col min="2824" max="2824" width="25.140625" style="170" customWidth="1"/>
    <col min="2825" max="3072" width="9.140625" style="170"/>
    <col min="3073" max="3073" width="121.140625" style="170" customWidth="1"/>
    <col min="3074" max="3074" width="32.7109375" style="170" customWidth="1"/>
    <col min="3075" max="3077" width="32.85546875" style="170" customWidth="1"/>
    <col min="3078" max="3078" width="25.5703125" style="170" customWidth="1"/>
    <col min="3079" max="3079" width="30.28515625" style="170" customWidth="1"/>
    <col min="3080" max="3080" width="25.140625" style="170" customWidth="1"/>
    <col min="3081" max="3328" width="9.140625" style="170"/>
    <col min="3329" max="3329" width="121.140625" style="170" customWidth="1"/>
    <col min="3330" max="3330" width="32.7109375" style="170" customWidth="1"/>
    <col min="3331" max="3333" width="32.85546875" style="170" customWidth="1"/>
    <col min="3334" max="3334" width="25.5703125" style="170" customWidth="1"/>
    <col min="3335" max="3335" width="30.28515625" style="170" customWidth="1"/>
    <col min="3336" max="3336" width="25.140625" style="170" customWidth="1"/>
    <col min="3337" max="3584" width="9.140625" style="170"/>
    <col min="3585" max="3585" width="121.140625" style="170" customWidth="1"/>
    <col min="3586" max="3586" width="32.7109375" style="170" customWidth="1"/>
    <col min="3587" max="3589" width="32.85546875" style="170" customWidth="1"/>
    <col min="3590" max="3590" width="25.5703125" style="170" customWidth="1"/>
    <col min="3591" max="3591" width="30.28515625" style="170" customWidth="1"/>
    <col min="3592" max="3592" width="25.140625" style="170" customWidth="1"/>
    <col min="3593" max="3840" width="9.140625" style="170"/>
    <col min="3841" max="3841" width="121.140625" style="170" customWidth="1"/>
    <col min="3842" max="3842" width="32.7109375" style="170" customWidth="1"/>
    <col min="3843" max="3845" width="32.85546875" style="170" customWidth="1"/>
    <col min="3846" max="3846" width="25.5703125" style="170" customWidth="1"/>
    <col min="3847" max="3847" width="30.28515625" style="170" customWidth="1"/>
    <col min="3848" max="3848" width="25.140625" style="170" customWidth="1"/>
    <col min="3849" max="4096" width="9.140625" style="170"/>
    <col min="4097" max="4097" width="121.140625" style="170" customWidth="1"/>
    <col min="4098" max="4098" width="32.7109375" style="170" customWidth="1"/>
    <col min="4099" max="4101" width="32.85546875" style="170" customWidth="1"/>
    <col min="4102" max="4102" width="25.5703125" style="170" customWidth="1"/>
    <col min="4103" max="4103" width="30.28515625" style="170" customWidth="1"/>
    <col min="4104" max="4104" width="25.140625" style="170" customWidth="1"/>
    <col min="4105" max="4352" width="9.140625" style="170"/>
    <col min="4353" max="4353" width="121.140625" style="170" customWidth="1"/>
    <col min="4354" max="4354" width="32.7109375" style="170" customWidth="1"/>
    <col min="4355" max="4357" width="32.85546875" style="170" customWidth="1"/>
    <col min="4358" max="4358" width="25.5703125" style="170" customWidth="1"/>
    <col min="4359" max="4359" width="30.28515625" style="170" customWidth="1"/>
    <col min="4360" max="4360" width="25.140625" style="170" customWidth="1"/>
    <col min="4361" max="4608" width="9.140625" style="170"/>
    <col min="4609" max="4609" width="121.140625" style="170" customWidth="1"/>
    <col min="4610" max="4610" width="32.7109375" style="170" customWidth="1"/>
    <col min="4611" max="4613" width="32.85546875" style="170" customWidth="1"/>
    <col min="4614" max="4614" width="25.5703125" style="170" customWidth="1"/>
    <col min="4615" max="4615" width="30.28515625" style="170" customWidth="1"/>
    <col min="4616" max="4616" width="25.140625" style="170" customWidth="1"/>
    <col min="4617" max="4864" width="9.140625" style="170"/>
    <col min="4865" max="4865" width="121.140625" style="170" customWidth="1"/>
    <col min="4866" max="4866" width="32.7109375" style="170" customWidth="1"/>
    <col min="4867" max="4869" width="32.85546875" style="170" customWidth="1"/>
    <col min="4870" max="4870" width="25.5703125" style="170" customWidth="1"/>
    <col min="4871" max="4871" width="30.28515625" style="170" customWidth="1"/>
    <col min="4872" max="4872" width="25.140625" style="170" customWidth="1"/>
    <col min="4873" max="5120" width="9.140625" style="170"/>
    <col min="5121" max="5121" width="121.140625" style="170" customWidth="1"/>
    <col min="5122" max="5122" width="32.7109375" style="170" customWidth="1"/>
    <col min="5123" max="5125" width="32.85546875" style="170" customWidth="1"/>
    <col min="5126" max="5126" width="25.5703125" style="170" customWidth="1"/>
    <col min="5127" max="5127" width="30.28515625" style="170" customWidth="1"/>
    <col min="5128" max="5128" width="25.140625" style="170" customWidth="1"/>
    <col min="5129" max="5376" width="9.140625" style="170"/>
    <col min="5377" max="5377" width="121.140625" style="170" customWidth="1"/>
    <col min="5378" max="5378" width="32.7109375" style="170" customWidth="1"/>
    <col min="5379" max="5381" width="32.85546875" style="170" customWidth="1"/>
    <col min="5382" max="5382" width="25.5703125" style="170" customWidth="1"/>
    <col min="5383" max="5383" width="30.28515625" style="170" customWidth="1"/>
    <col min="5384" max="5384" width="25.140625" style="170" customWidth="1"/>
    <col min="5385" max="5632" width="9.140625" style="170"/>
    <col min="5633" max="5633" width="121.140625" style="170" customWidth="1"/>
    <col min="5634" max="5634" width="32.7109375" style="170" customWidth="1"/>
    <col min="5635" max="5637" width="32.85546875" style="170" customWidth="1"/>
    <col min="5638" max="5638" width="25.5703125" style="170" customWidth="1"/>
    <col min="5639" max="5639" width="30.28515625" style="170" customWidth="1"/>
    <col min="5640" max="5640" width="25.140625" style="170" customWidth="1"/>
    <col min="5641" max="5888" width="9.140625" style="170"/>
    <col min="5889" max="5889" width="121.140625" style="170" customWidth="1"/>
    <col min="5890" max="5890" width="32.7109375" style="170" customWidth="1"/>
    <col min="5891" max="5893" width="32.85546875" style="170" customWidth="1"/>
    <col min="5894" max="5894" width="25.5703125" style="170" customWidth="1"/>
    <col min="5895" max="5895" width="30.28515625" style="170" customWidth="1"/>
    <col min="5896" max="5896" width="25.140625" style="170" customWidth="1"/>
    <col min="5897" max="6144" width="9.140625" style="170"/>
    <col min="6145" max="6145" width="121.140625" style="170" customWidth="1"/>
    <col min="6146" max="6146" width="32.7109375" style="170" customWidth="1"/>
    <col min="6147" max="6149" width="32.85546875" style="170" customWidth="1"/>
    <col min="6150" max="6150" width="25.5703125" style="170" customWidth="1"/>
    <col min="6151" max="6151" width="30.28515625" style="170" customWidth="1"/>
    <col min="6152" max="6152" width="25.140625" style="170" customWidth="1"/>
    <col min="6153" max="6400" width="9.140625" style="170"/>
    <col min="6401" max="6401" width="121.140625" style="170" customWidth="1"/>
    <col min="6402" max="6402" width="32.7109375" style="170" customWidth="1"/>
    <col min="6403" max="6405" width="32.85546875" style="170" customWidth="1"/>
    <col min="6406" max="6406" width="25.5703125" style="170" customWidth="1"/>
    <col min="6407" max="6407" width="30.28515625" style="170" customWidth="1"/>
    <col min="6408" max="6408" width="25.140625" style="170" customWidth="1"/>
    <col min="6409" max="6656" width="9.140625" style="170"/>
    <col min="6657" max="6657" width="121.140625" style="170" customWidth="1"/>
    <col min="6658" max="6658" width="32.7109375" style="170" customWidth="1"/>
    <col min="6659" max="6661" width="32.85546875" style="170" customWidth="1"/>
    <col min="6662" max="6662" width="25.5703125" style="170" customWidth="1"/>
    <col min="6663" max="6663" width="30.28515625" style="170" customWidth="1"/>
    <col min="6664" max="6664" width="25.140625" style="170" customWidth="1"/>
    <col min="6665" max="6912" width="9.140625" style="170"/>
    <col min="6913" max="6913" width="121.140625" style="170" customWidth="1"/>
    <col min="6914" max="6914" width="32.7109375" style="170" customWidth="1"/>
    <col min="6915" max="6917" width="32.85546875" style="170" customWidth="1"/>
    <col min="6918" max="6918" width="25.5703125" style="170" customWidth="1"/>
    <col min="6919" max="6919" width="30.28515625" style="170" customWidth="1"/>
    <col min="6920" max="6920" width="25.140625" style="170" customWidth="1"/>
    <col min="6921" max="7168" width="9.140625" style="170"/>
    <col min="7169" max="7169" width="121.140625" style="170" customWidth="1"/>
    <col min="7170" max="7170" width="32.7109375" style="170" customWidth="1"/>
    <col min="7171" max="7173" width="32.85546875" style="170" customWidth="1"/>
    <col min="7174" max="7174" width="25.5703125" style="170" customWidth="1"/>
    <col min="7175" max="7175" width="30.28515625" style="170" customWidth="1"/>
    <col min="7176" max="7176" width="25.140625" style="170" customWidth="1"/>
    <col min="7177" max="7424" width="9.140625" style="170"/>
    <col min="7425" max="7425" width="121.140625" style="170" customWidth="1"/>
    <col min="7426" max="7426" width="32.7109375" style="170" customWidth="1"/>
    <col min="7427" max="7429" width="32.85546875" style="170" customWidth="1"/>
    <col min="7430" max="7430" width="25.5703125" style="170" customWidth="1"/>
    <col min="7431" max="7431" width="30.28515625" style="170" customWidth="1"/>
    <col min="7432" max="7432" width="25.140625" style="170" customWidth="1"/>
    <col min="7433" max="7680" width="9.140625" style="170"/>
    <col min="7681" max="7681" width="121.140625" style="170" customWidth="1"/>
    <col min="7682" max="7682" width="32.7109375" style="170" customWidth="1"/>
    <col min="7683" max="7685" width="32.85546875" style="170" customWidth="1"/>
    <col min="7686" max="7686" width="25.5703125" style="170" customWidth="1"/>
    <col min="7687" max="7687" width="30.28515625" style="170" customWidth="1"/>
    <col min="7688" max="7688" width="25.140625" style="170" customWidth="1"/>
    <col min="7689" max="7936" width="9.140625" style="170"/>
    <col min="7937" max="7937" width="121.140625" style="170" customWidth="1"/>
    <col min="7938" max="7938" width="32.7109375" style="170" customWidth="1"/>
    <col min="7939" max="7941" width="32.85546875" style="170" customWidth="1"/>
    <col min="7942" max="7942" width="25.5703125" style="170" customWidth="1"/>
    <col min="7943" max="7943" width="30.28515625" style="170" customWidth="1"/>
    <col min="7944" max="7944" width="25.140625" style="170" customWidth="1"/>
    <col min="7945" max="8192" width="9.140625" style="170"/>
    <col min="8193" max="8193" width="121.140625" style="170" customWidth="1"/>
    <col min="8194" max="8194" width="32.7109375" style="170" customWidth="1"/>
    <col min="8195" max="8197" width="32.85546875" style="170" customWidth="1"/>
    <col min="8198" max="8198" width="25.5703125" style="170" customWidth="1"/>
    <col min="8199" max="8199" width="30.28515625" style="170" customWidth="1"/>
    <col min="8200" max="8200" width="25.140625" style="170" customWidth="1"/>
    <col min="8201" max="8448" width="9.140625" style="170"/>
    <col min="8449" max="8449" width="121.140625" style="170" customWidth="1"/>
    <col min="8450" max="8450" width="32.7109375" style="170" customWidth="1"/>
    <col min="8451" max="8453" width="32.85546875" style="170" customWidth="1"/>
    <col min="8454" max="8454" width="25.5703125" style="170" customWidth="1"/>
    <col min="8455" max="8455" width="30.28515625" style="170" customWidth="1"/>
    <col min="8456" max="8456" width="25.140625" style="170" customWidth="1"/>
    <col min="8457" max="8704" width="9.140625" style="170"/>
    <col min="8705" max="8705" width="121.140625" style="170" customWidth="1"/>
    <col min="8706" max="8706" width="32.7109375" style="170" customWidth="1"/>
    <col min="8707" max="8709" width="32.85546875" style="170" customWidth="1"/>
    <col min="8710" max="8710" width="25.5703125" style="170" customWidth="1"/>
    <col min="8711" max="8711" width="30.28515625" style="170" customWidth="1"/>
    <col min="8712" max="8712" width="25.140625" style="170" customWidth="1"/>
    <col min="8713" max="8960" width="9.140625" style="170"/>
    <col min="8961" max="8961" width="121.140625" style="170" customWidth="1"/>
    <col min="8962" max="8962" width="32.7109375" style="170" customWidth="1"/>
    <col min="8963" max="8965" width="32.85546875" style="170" customWidth="1"/>
    <col min="8966" max="8966" width="25.5703125" style="170" customWidth="1"/>
    <col min="8967" max="8967" width="30.28515625" style="170" customWidth="1"/>
    <col min="8968" max="8968" width="25.140625" style="170" customWidth="1"/>
    <col min="8969" max="9216" width="9.140625" style="170"/>
    <col min="9217" max="9217" width="121.140625" style="170" customWidth="1"/>
    <col min="9218" max="9218" width="32.7109375" style="170" customWidth="1"/>
    <col min="9219" max="9221" width="32.85546875" style="170" customWidth="1"/>
    <col min="9222" max="9222" width="25.5703125" style="170" customWidth="1"/>
    <col min="9223" max="9223" width="30.28515625" style="170" customWidth="1"/>
    <col min="9224" max="9224" width="25.140625" style="170" customWidth="1"/>
    <col min="9225" max="9472" width="9.140625" style="170"/>
    <col min="9473" max="9473" width="121.140625" style="170" customWidth="1"/>
    <col min="9474" max="9474" width="32.7109375" style="170" customWidth="1"/>
    <col min="9475" max="9477" width="32.85546875" style="170" customWidth="1"/>
    <col min="9478" max="9478" width="25.5703125" style="170" customWidth="1"/>
    <col min="9479" max="9479" width="30.28515625" style="170" customWidth="1"/>
    <col min="9480" max="9480" width="25.140625" style="170" customWidth="1"/>
    <col min="9481" max="9728" width="9.140625" style="170"/>
    <col min="9729" max="9729" width="121.140625" style="170" customWidth="1"/>
    <col min="9730" max="9730" width="32.7109375" style="170" customWidth="1"/>
    <col min="9731" max="9733" width="32.85546875" style="170" customWidth="1"/>
    <col min="9734" max="9734" width="25.5703125" style="170" customWidth="1"/>
    <col min="9735" max="9735" width="30.28515625" style="170" customWidth="1"/>
    <col min="9736" max="9736" width="25.140625" style="170" customWidth="1"/>
    <col min="9737" max="9984" width="9.140625" style="170"/>
    <col min="9985" max="9985" width="121.140625" style="170" customWidth="1"/>
    <col min="9986" max="9986" width="32.7109375" style="170" customWidth="1"/>
    <col min="9987" max="9989" width="32.85546875" style="170" customWidth="1"/>
    <col min="9990" max="9990" width="25.5703125" style="170" customWidth="1"/>
    <col min="9991" max="9991" width="30.28515625" style="170" customWidth="1"/>
    <col min="9992" max="9992" width="25.140625" style="170" customWidth="1"/>
    <col min="9993" max="10240" width="9.140625" style="170"/>
    <col min="10241" max="10241" width="121.140625" style="170" customWidth="1"/>
    <col min="10242" max="10242" width="32.7109375" style="170" customWidth="1"/>
    <col min="10243" max="10245" width="32.85546875" style="170" customWidth="1"/>
    <col min="10246" max="10246" width="25.5703125" style="170" customWidth="1"/>
    <col min="10247" max="10247" width="30.28515625" style="170" customWidth="1"/>
    <col min="10248" max="10248" width="25.140625" style="170" customWidth="1"/>
    <col min="10249" max="10496" width="9.140625" style="170"/>
    <col min="10497" max="10497" width="121.140625" style="170" customWidth="1"/>
    <col min="10498" max="10498" width="32.7109375" style="170" customWidth="1"/>
    <col min="10499" max="10501" width="32.85546875" style="170" customWidth="1"/>
    <col min="10502" max="10502" width="25.5703125" style="170" customWidth="1"/>
    <col min="10503" max="10503" width="30.28515625" style="170" customWidth="1"/>
    <col min="10504" max="10504" width="25.140625" style="170" customWidth="1"/>
    <col min="10505" max="10752" width="9.140625" style="170"/>
    <col min="10753" max="10753" width="121.140625" style="170" customWidth="1"/>
    <col min="10754" max="10754" width="32.7109375" style="170" customWidth="1"/>
    <col min="10755" max="10757" width="32.85546875" style="170" customWidth="1"/>
    <col min="10758" max="10758" width="25.5703125" style="170" customWidth="1"/>
    <col min="10759" max="10759" width="30.28515625" style="170" customWidth="1"/>
    <col min="10760" max="10760" width="25.140625" style="170" customWidth="1"/>
    <col min="10761" max="11008" width="9.140625" style="170"/>
    <col min="11009" max="11009" width="121.140625" style="170" customWidth="1"/>
    <col min="11010" max="11010" width="32.7109375" style="170" customWidth="1"/>
    <col min="11011" max="11013" width="32.85546875" style="170" customWidth="1"/>
    <col min="11014" max="11014" width="25.5703125" style="170" customWidth="1"/>
    <col min="11015" max="11015" width="30.28515625" style="170" customWidth="1"/>
    <col min="11016" max="11016" width="25.140625" style="170" customWidth="1"/>
    <col min="11017" max="11264" width="9.140625" style="170"/>
    <col min="11265" max="11265" width="121.140625" style="170" customWidth="1"/>
    <col min="11266" max="11266" width="32.7109375" style="170" customWidth="1"/>
    <col min="11267" max="11269" width="32.85546875" style="170" customWidth="1"/>
    <col min="11270" max="11270" width="25.5703125" style="170" customWidth="1"/>
    <col min="11271" max="11271" width="30.28515625" style="170" customWidth="1"/>
    <col min="11272" max="11272" width="25.140625" style="170" customWidth="1"/>
    <col min="11273" max="11520" width="9.140625" style="170"/>
    <col min="11521" max="11521" width="121.140625" style="170" customWidth="1"/>
    <col min="11522" max="11522" width="32.7109375" style="170" customWidth="1"/>
    <col min="11523" max="11525" width="32.85546875" style="170" customWidth="1"/>
    <col min="11526" max="11526" width="25.5703125" style="170" customWidth="1"/>
    <col min="11527" max="11527" width="30.28515625" style="170" customWidth="1"/>
    <col min="11528" max="11528" width="25.140625" style="170" customWidth="1"/>
    <col min="11529" max="11776" width="9.140625" style="170"/>
    <col min="11777" max="11777" width="121.140625" style="170" customWidth="1"/>
    <col min="11778" max="11778" width="32.7109375" style="170" customWidth="1"/>
    <col min="11779" max="11781" width="32.85546875" style="170" customWidth="1"/>
    <col min="11782" max="11782" width="25.5703125" style="170" customWidth="1"/>
    <col min="11783" max="11783" width="30.28515625" style="170" customWidth="1"/>
    <col min="11784" max="11784" width="25.140625" style="170" customWidth="1"/>
    <col min="11785" max="12032" width="9.140625" style="170"/>
    <col min="12033" max="12033" width="121.140625" style="170" customWidth="1"/>
    <col min="12034" max="12034" width="32.7109375" style="170" customWidth="1"/>
    <col min="12035" max="12037" width="32.85546875" style="170" customWidth="1"/>
    <col min="12038" max="12038" width="25.5703125" style="170" customWidth="1"/>
    <col min="12039" max="12039" width="30.28515625" style="170" customWidth="1"/>
    <col min="12040" max="12040" width="25.140625" style="170" customWidth="1"/>
    <col min="12041" max="12288" width="9.140625" style="170"/>
    <col min="12289" max="12289" width="121.140625" style="170" customWidth="1"/>
    <col min="12290" max="12290" width="32.7109375" style="170" customWidth="1"/>
    <col min="12291" max="12293" width="32.85546875" style="170" customWidth="1"/>
    <col min="12294" max="12294" width="25.5703125" style="170" customWidth="1"/>
    <col min="12295" max="12295" width="30.28515625" style="170" customWidth="1"/>
    <col min="12296" max="12296" width="25.140625" style="170" customWidth="1"/>
    <col min="12297" max="12544" width="9.140625" style="170"/>
    <col min="12545" max="12545" width="121.140625" style="170" customWidth="1"/>
    <col min="12546" max="12546" width="32.7109375" style="170" customWidth="1"/>
    <col min="12547" max="12549" width="32.85546875" style="170" customWidth="1"/>
    <col min="12550" max="12550" width="25.5703125" style="170" customWidth="1"/>
    <col min="12551" max="12551" width="30.28515625" style="170" customWidth="1"/>
    <col min="12552" max="12552" width="25.140625" style="170" customWidth="1"/>
    <col min="12553" max="12800" width="9.140625" style="170"/>
    <col min="12801" max="12801" width="121.140625" style="170" customWidth="1"/>
    <col min="12802" max="12802" width="32.7109375" style="170" customWidth="1"/>
    <col min="12803" max="12805" width="32.85546875" style="170" customWidth="1"/>
    <col min="12806" max="12806" width="25.5703125" style="170" customWidth="1"/>
    <col min="12807" max="12807" width="30.28515625" style="170" customWidth="1"/>
    <col min="12808" max="12808" width="25.140625" style="170" customWidth="1"/>
    <col min="12809" max="13056" width="9.140625" style="170"/>
    <col min="13057" max="13057" width="121.140625" style="170" customWidth="1"/>
    <col min="13058" max="13058" width="32.7109375" style="170" customWidth="1"/>
    <col min="13059" max="13061" width="32.85546875" style="170" customWidth="1"/>
    <col min="13062" max="13062" width="25.5703125" style="170" customWidth="1"/>
    <col min="13063" max="13063" width="30.28515625" style="170" customWidth="1"/>
    <col min="13064" max="13064" width="25.140625" style="170" customWidth="1"/>
    <col min="13065" max="13312" width="9.140625" style="170"/>
    <col min="13313" max="13313" width="121.140625" style="170" customWidth="1"/>
    <col min="13314" max="13314" width="32.7109375" style="170" customWidth="1"/>
    <col min="13315" max="13317" width="32.85546875" style="170" customWidth="1"/>
    <col min="13318" max="13318" width="25.5703125" style="170" customWidth="1"/>
    <col min="13319" max="13319" width="30.28515625" style="170" customWidth="1"/>
    <col min="13320" max="13320" width="25.140625" style="170" customWidth="1"/>
    <col min="13321" max="13568" width="9.140625" style="170"/>
    <col min="13569" max="13569" width="121.140625" style="170" customWidth="1"/>
    <col min="13570" max="13570" width="32.7109375" style="170" customWidth="1"/>
    <col min="13571" max="13573" width="32.85546875" style="170" customWidth="1"/>
    <col min="13574" max="13574" width="25.5703125" style="170" customWidth="1"/>
    <col min="13575" max="13575" width="30.28515625" style="170" customWidth="1"/>
    <col min="13576" max="13576" width="25.140625" style="170" customWidth="1"/>
    <col min="13577" max="13824" width="9.140625" style="170"/>
    <col min="13825" max="13825" width="121.140625" style="170" customWidth="1"/>
    <col min="13826" max="13826" width="32.7109375" style="170" customWidth="1"/>
    <col min="13827" max="13829" width="32.85546875" style="170" customWidth="1"/>
    <col min="13830" max="13830" width="25.5703125" style="170" customWidth="1"/>
    <col min="13831" max="13831" width="30.28515625" style="170" customWidth="1"/>
    <col min="13832" max="13832" width="25.140625" style="170" customWidth="1"/>
    <col min="13833" max="14080" width="9.140625" style="170"/>
    <col min="14081" max="14081" width="121.140625" style="170" customWidth="1"/>
    <col min="14082" max="14082" width="32.7109375" style="170" customWidth="1"/>
    <col min="14083" max="14085" width="32.85546875" style="170" customWidth="1"/>
    <col min="14086" max="14086" width="25.5703125" style="170" customWidth="1"/>
    <col min="14087" max="14087" width="30.28515625" style="170" customWidth="1"/>
    <col min="14088" max="14088" width="25.140625" style="170" customWidth="1"/>
    <col min="14089" max="14336" width="9.140625" style="170"/>
    <col min="14337" max="14337" width="121.140625" style="170" customWidth="1"/>
    <col min="14338" max="14338" width="32.7109375" style="170" customWidth="1"/>
    <col min="14339" max="14341" width="32.85546875" style="170" customWidth="1"/>
    <col min="14342" max="14342" width="25.5703125" style="170" customWidth="1"/>
    <col min="14343" max="14343" width="30.28515625" style="170" customWidth="1"/>
    <col min="14344" max="14344" width="25.140625" style="170" customWidth="1"/>
    <col min="14345" max="14592" width="9.140625" style="170"/>
    <col min="14593" max="14593" width="121.140625" style="170" customWidth="1"/>
    <col min="14594" max="14594" width="32.7109375" style="170" customWidth="1"/>
    <col min="14595" max="14597" width="32.85546875" style="170" customWidth="1"/>
    <col min="14598" max="14598" width="25.5703125" style="170" customWidth="1"/>
    <col min="14599" max="14599" width="30.28515625" style="170" customWidth="1"/>
    <col min="14600" max="14600" width="25.140625" style="170" customWidth="1"/>
    <col min="14601" max="14848" width="9.140625" style="170"/>
    <col min="14849" max="14849" width="121.140625" style="170" customWidth="1"/>
    <col min="14850" max="14850" width="32.7109375" style="170" customWidth="1"/>
    <col min="14851" max="14853" width="32.85546875" style="170" customWidth="1"/>
    <col min="14854" max="14854" width="25.5703125" style="170" customWidth="1"/>
    <col min="14855" max="14855" width="30.28515625" style="170" customWidth="1"/>
    <col min="14856" max="14856" width="25.140625" style="170" customWidth="1"/>
    <col min="14857" max="15104" width="9.140625" style="170"/>
    <col min="15105" max="15105" width="121.140625" style="170" customWidth="1"/>
    <col min="15106" max="15106" width="32.7109375" style="170" customWidth="1"/>
    <col min="15107" max="15109" width="32.85546875" style="170" customWidth="1"/>
    <col min="15110" max="15110" width="25.5703125" style="170" customWidth="1"/>
    <col min="15111" max="15111" width="30.28515625" style="170" customWidth="1"/>
    <col min="15112" max="15112" width="25.140625" style="170" customWidth="1"/>
    <col min="15113" max="15360" width="9.140625" style="170"/>
    <col min="15361" max="15361" width="121.140625" style="170" customWidth="1"/>
    <col min="15362" max="15362" width="32.7109375" style="170" customWidth="1"/>
    <col min="15363" max="15365" width="32.85546875" style="170" customWidth="1"/>
    <col min="15366" max="15366" width="25.5703125" style="170" customWidth="1"/>
    <col min="15367" max="15367" width="30.28515625" style="170" customWidth="1"/>
    <col min="15368" max="15368" width="25.140625" style="170" customWidth="1"/>
    <col min="15369" max="15616" width="9.140625" style="170"/>
    <col min="15617" max="15617" width="121.140625" style="170" customWidth="1"/>
    <col min="15618" max="15618" width="32.7109375" style="170" customWidth="1"/>
    <col min="15619" max="15621" width="32.85546875" style="170" customWidth="1"/>
    <col min="15622" max="15622" width="25.5703125" style="170" customWidth="1"/>
    <col min="15623" max="15623" width="30.28515625" style="170" customWidth="1"/>
    <col min="15624" max="15624" width="25.140625" style="170" customWidth="1"/>
    <col min="15625" max="15872" width="9.140625" style="170"/>
    <col min="15873" max="15873" width="121.140625" style="170" customWidth="1"/>
    <col min="15874" max="15874" width="32.7109375" style="170" customWidth="1"/>
    <col min="15875" max="15877" width="32.85546875" style="170" customWidth="1"/>
    <col min="15878" max="15878" width="25.5703125" style="170" customWidth="1"/>
    <col min="15879" max="15879" width="30.28515625" style="170" customWidth="1"/>
    <col min="15880" max="15880" width="25.140625" style="170" customWidth="1"/>
    <col min="15881" max="16128" width="9.140625" style="170"/>
    <col min="16129" max="16129" width="121.140625" style="170" customWidth="1"/>
    <col min="16130" max="16130" width="32.7109375" style="170" customWidth="1"/>
    <col min="16131" max="16133" width="32.85546875" style="170" customWidth="1"/>
    <col min="16134" max="16134" width="25.5703125" style="170" customWidth="1"/>
    <col min="16135" max="16135" width="30.28515625" style="170" customWidth="1"/>
    <col min="16136" max="16136" width="25.140625" style="170" customWidth="1"/>
    <col min="16137" max="16384" width="9.140625" style="170"/>
  </cols>
  <sheetData>
    <row r="1" spans="1:8" s="162" customFormat="1" ht="46.5">
      <c r="A1" s="1" t="s">
        <v>0</v>
      </c>
      <c r="B1" s="2"/>
      <c r="C1" s="4" t="s">
        <v>1</v>
      </c>
      <c r="D1" s="5" t="s">
        <v>160</v>
      </c>
      <c r="E1" s="6"/>
    </row>
    <row r="2" spans="1:8" s="162" customFormat="1" ht="46.5">
      <c r="A2" s="1" t="s">
        <v>2</v>
      </c>
      <c r="B2" s="2"/>
      <c r="C2" s="2"/>
      <c r="D2" s="2"/>
      <c r="E2" s="2"/>
      <c r="F2" s="8"/>
      <c r="G2" s="164"/>
      <c r="H2" s="164"/>
    </row>
    <row r="3" spans="1:8" s="162" customFormat="1" ht="47.25" thickBot="1">
      <c r="A3" s="9" t="s">
        <v>3</v>
      </c>
      <c r="B3" s="10"/>
      <c r="C3" s="10"/>
      <c r="D3" s="10"/>
      <c r="E3" s="10"/>
      <c r="F3" s="11"/>
      <c r="G3" s="164"/>
      <c r="H3" s="164"/>
    </row>
    <row r="4" spans="1:8" s="165" customFormat="1" ht="30.75" thickTop="1">
      <c r="A4" s="188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166" customFormat="1" ht="52.5">
      <c r="A5" s="17"/>
      <c r="B5" s="18" t="s">
        <v>9</v>
      </c>
      <c r="C5" s="18" t="s">
        <v>9</v>
      </c>
      <c r="D5" s="18" t="s">
        <v>10</v>
      </c>
      <c r="E5" s="18" t="s">
        <v>11</v>
      </c>
      <c r="F5" s="19" t="s">
        <v>12</v>
      </c>
    </row>
    <row r="6" spans="1:8" s="165" customFormat="1" ht="30">
      <c r="A6" s="189" t="s">
        <v>13</v>
      </c>
      <c r="B6" s="190"/>
      <c r="C6" s="190"/>
      <c r="D6" s="190"/>
      <c r="E6" s="190"/>
      <c r="F6" s="191"/>
    </row>
    <row r="7" spans="1:8" s="165" customFormat="1" ht="30">
      <c r="A7" s="189" t="s">
        <v>14</v>
      </c>
      <c r="B7" s="190"/>
      <c r="C7" s="190"/>
      <c r="D7" s="190"/>
      <c r="E7" s="190"/>
      <c r="F7" s="192"/>
    </row>
    <row r="8" spans="1:8" s="165" customFormat="1" ht="30">
      <c r="A8" s="193" t="s">
        <v>15</v>
      </c>
      <c r="B8" s="194">
        <v>44418425</v>
      </c>
      <c r="C8" s="194">
        <v>44418425</v>
      </c>
      <c r="D8" s="194">
        <v>38162464</v>
      </c>
      <c r="E8" s="194">
        <v>-6255961</v>
      </c>
      <c r="F8" s="195">
        <v>-0.14084157644040732</v>
      </c>
      <c r="H8" s="165" t="s">
        <v>48</v>
      </c>
    </row>
    <row r="9" spans="1:8" s="165" customFormat="1" ht="30">
      <c r="A9" s="193" t="s">
        <v>16</v>
      </c>
      <c r="B9" s="194">
        <v>0</v>
      </c>
      <c r="C9" s="194">
        <v>0</v>
      </c>
      <c r="D9" s="194">
        <v>0</v>
      </c>
      <c r="E9" s="194">
        <v>0</v>
      </c>
      <c r="F9" s="195">
        <v>0</v>
      </c>
    </row>
    <row r="10" spans="1:8" s="165" customFormat="1" ht="30">
      <c r="A10" s="196" t="s">
        <v>17</v>
      </c>
      <c r="B10" s="197">
        <v>1989561</v>
      </c>
      <c r="C10" s="197">
        <v>2083422</v>
      </c>
      <c r="D10" s="197">
        <v>2123264</v>
      </c>
      <c r="E10" s="197">
        <v>39842</v>
      </c>
      <c r="F10" s="195">
        <v>1.9123346110389541E-2</v>
      </c>
    </row>
    <row r="11" spans="1:8" s="165" customFormat="1" ht="30">
      <c r="A11" s="198" t="s">
        <v>130</v>
      </c>
      <c r="B11" s="199">
        <v>0</v>
      </c>
      <c r="C11" s="199">
        <v>0</v>
      </c>
      <c r="D11" s="199">
        <v>0</v>
      </c>
      <c r="E11" s="197">
        <v>0</v>
      </c>
      <c r="F11" s="195">
        <v>0</v>
      </c>
    </row>
    <row r="12" spans="1:8" s="165" customFormat="1" ht="30">
      <c r="A12" s="200" t="s">
        <v>131</v>
      </c>
      <c r="B12" s="199">
        <v>1989561</v>
      </c>
      <c r="C12" s="199">
        <v>2083422</v>
      </c>
      <c r="D12" s="199">
        <v>2123264</v>
      </c>
      <c r="E12" s="197">
        <v>39842</v>
      </c>
      <c r="F12" s="195">
        <v>1.9123346110389541E-2</v>
      </c>
    </row>
    <row r="13" spans="1:8" s="165" customFormat="1" ht="30">
      <c r="A13" s="200" t="s">
        <v>132</v>
      </c>
      <c r="B13" s="199">
        <v>0</v>
      </c>
      <c r="C13" s="199">
        <v>0</v>
      </c>
      <c r="D13" s="199">
        <v>0</v>
      </c>
      <c r="E13" s="197">
        <v>0</v>
      </c>
      <c r="F13" s="195">
        <v>0</v>
      </c>
    </row>
    <row r="14" spans="1:8" s="165" customFormat="1" ht="30">
      <c r="A14" s="200" t="s">
        <v>133</v>
      </c>
      <c r="B14" s="199">
        <v>0</v>
      </c>
      <c r="C14" s="199">
        <v>0</v>
      </c>
      <c r="D14" s="199">
        <v>0</v>
      </c>
      <c r="E14" s="197">
        <v>0</v>
      </c>
      <c r="F14" s="195">
        <v>0</v>
      </c>
    </row>
    <row r="15" spans="1:8" s="165" customFormat="1" ht="30">
      <c r="A15" s="200" t="s">
        <v>134</v>
      </c>
      <c r="B15" s="199">
        <v>0</v>
      </c>
      <c r="C15" s="199">
        <v>0</v>
      </c>
      <c r="D15" s="199">
        <v>0</v>
      </c>
      <c r="E15" s="197">
        <v>0</v>
      </c>
      <c r="F15" s="195">
        <v>0</v>
      </c>
    </row>
    <row r="16" spans="1:8" s="165" customFormat="1" ht="30">
      <c r="A16" s="200" t="s">
        <v>135</v>
      </c>
      <c r="B16" s="199">
        <v>0</v>
      </c>
      <c r="C16" s="199">
        <v>0</v>
      </c>
      <c r="D16" s="199">
        <v>0</v>
      </c>
      <c r="E16" s="197">
        <v>0</v>
      </c>
      <c r="F16" s="195">
        <v>0</v>
      </c>
    </row>
    <row r="17" spans="1:6" s="165" customFormat="1" ht="30">
      <c r="A17" s="200" t="s">
        <v>136</v>
      </c>
      <c r="B17" s="199">
        <v>0</v>
      </c>
      <c r="C17" s="199">
        <v>0</v>
      </c>
      <c r="D17" s="199">
        <v>0</v>
      </c>
      <c r="E17" s="197">
        <v>0</v>
      </c>
      <c r="F17" s="195">
        <v>0</v>
      </c>
    </row>
    <row r="18" spans="1:6" s="165" customFormat="1" ht="30">
      <c r="A18" s="200" t="s">
        <v>137</v>
      </c>
      <c r="B18" s="199">
        <v>0</v>
      </c>
      <c r="C18" s="199">
        <v>0</v>
      </c>
      <c r="D18" s="199">
        <v>0</v>
      </c>
      <c r="E18" s="197">
        <v>0</v>
      </c>
      <c r="F18" s="195">
        <v>0</v>
      </c>
    </row>
    <row r="19" spans="1:6" s="165" customFormat="1" ht="30">
      <c r="A19" s="200" t="s">
        <v>138</v>
      </c>
      <c r="B19" s="199">
        <v>0</v>
      </c>
      <c r="C19" s="199">
        <v>0</v>
      </c>
      <c r="D19" s="199">
        <v>0</v>
      </c>
      <c r="E19" s="197">
        <v>0</v>
      </c>
      <c r="F19" s="195">
        <v>0</v>
      </c>
    </row>
    <row r="20" spans="1:6" s="165" customFormat="1" ht="30">
      <c r="A20" s="200" t="s">
        <v>139</v>
      </c>
      <c r="B20" s="199">
        <v>0</v>
      </c>
      <c r="C20" s="199">
        <v>0</v>
      </c>
      <c r="D20" s="199">
        <v>0</v>
      </c>
      <c r="E20" s="197">
        <v>0</v>
      </c>
      <c r="F20" s="195">
        <v>0</v>
      </c>
    </row>
    <row r="21" spans="1:6" s="165" customFormat="1" ht="30">
      <c r="A21" s="200" t="s">
        <v>140</v>
      </c>
      <c r="B21" s="199">
        <v>0</v>
      </c>
      <c r="C21" s="199">
        <v>0</v>
      </c>
      <c r="D21" s="199">
        <v>0</v>
      </c>
      <c r="E21" s="197">
        <v>0</v>
      </c>
      <c r="F21" s="195">
        <v>0</v>
      </c>
    </row>
    <row r="22" spans="1:6" s="165" customFormat="1" ht="30">
      <c r="A22" s="200" t="s">
        <v>141</v>
      </c>
      <c r="B22" s="199">
        <v>0</v>
      </c>
      <c r="C22" s="199">
        <v>0</v>
      </c>
      <c r="D22" s="199">
        <v>0</v>
      </c>
      <c r="E22" s="197">
        <v>0</v>
      </c>
      <c r="F22" s="195">
        <v>0</v>
      </c>
    </row>
    <row r="23" spans="1:6" s="165" customFormat="1" ht="30">
      <c r="A23" s="201" t="s">
        <v>142</v>
      </c>
      <c r="B23" s="199">
        <v>0</v>
      </c>
      <c r="C23" s="199">
        <v>0</v>
      </c>
      <c r="D23" s="199">
        <v>0</v>
      </c>
      <c r="E23" s="197">
        <v>0</v>
      </c>
      <c r="F23" s="195">
        <v>0</v>
      </c>
    </row>
    <row r="24" spans="1:6" s="165" customFormat="1" ht="30">
      <c r="A24" s="201" t="s">
        <v>143</v>
      </c>
      <c r="B24" s="199">
        <v>0</v>
      </c>
      <c r="C24" s="199">
        <v>0</v>
      </c>
      <c r="D24" s="199">
        <v>0</v>
      </c>
      <c r="E24" s="197">
        <v>0</v>
      </c>
      <c r="F24" s="195">
        <v>0</v>
      </c>
    </row>
    <row r="25" spans="1:6" s="165" customFormat="1" ht="30">
      <c r="A25" s="201" t="s">
        <v>144</v>
      </c>
      <c r="B25" s="199">
        <v>0</v>
      </c>
      <c r="C25" s="199">
        <v>0</v>
      </c>
      <c r="D25" s="199">
        <v>0</v>
      </c>
      <c r="E25" s="197">
        <v>0</v>
      </c>
      <c r="F25" s="195">
        <v>0</v>
      </c>
    </row>
    <row r="26" spans="1:6" s="165" customFormat="1" ht="30">
      <c r="A26" s="201" t="s">
        <v>145</v>
      </c>
      <c r="B26" s="199">
        <v>0</v>
      </c>
      <c r="C26" s="199">
        <v>0</v>
      </c>
      <c r="D26" s="199">
        <v>0</v>
      </c>
      <c r="E26" s="197">
        <v>0</v>
      </c>
      <c r="F26" s="195">
        <v>0</v>
      </c>
    </row>
    <row r="27" spans="1:6" s="165" customFormat="1" ht="30">
      <c r="A27" s="201" t="s">
        <v>146</v>
      </c>
      <c r="B27" s="199">
        <v>0</v>
      </c>
      <c r="C27" s="199">
        <v>0</v>
      </c>
      <c r="D27" s="199">
        <v>0</v>
      </c>
      <c r="E27" s="197">
        <v>0</v>
      </c>
      <c r="F27" s="195">
        <v>0</v>
      </c>
    </row>
    <row r="28" spans="1:6" s="16" customFormat="1" ht="30">
      <c r="A28" s="33" t="s">
        <v>89</v>
      </c>
      <c r="B28" s="199">
        <v>0</v>
      </c>
      <c r="C28" s="31">
        <v>0</v>
      </c>
      <c r="D28" s="31">
        <v>0</v>
      </c>
      <c r="E28" s="29">
        <f t="shared" ref="E28" si="0">D28-C28</f>
        <v>0</v>
      </c>
      <c r="F28" s="27">
        <f t="shared" ref="F28" si="1">IF(ISBLANK(E28),"  ",IF(C28&gt;0,E28/C28,IF(E28&gt;0,1,0)))</f>
        <v>0</v>
      </c>
    </row>
    <row r="29" spans="1:6" s="165" customFormat="1" ht="30">
      <c r="A29" s="201" t="s">
        <v>147</v>
      </c>
      <c r="B29" s="199">
        <v>0</v>
      </c>
      <c r="C29" s="199">
        <v>0</v>
      </c>
      <c r="D29" s="199">
        <v>0</v>
      </c>
      <c r="E29" s="197">
        <v>0</v>
      </c>
      <c r="F29" s="195">
        <v>0</v>
      </c>
    </row>
    <row r="30" spans="1:6" s="165" customFormat="1" ht="30">
      <c r="A30" s="202" t="s">
        <v>36</v>
      </c>
      <c r="B30" s="199"/>
      <c r="C30" s="199"/>
      <c r="D30" s="199"/>
      <c r="E30" s="199"/>
      <c r="F30" s="191"/>
    </row>
    <row r="31" spans="1:6" s="165" customFormat="1" ht="30">
      <c r="A31" s="198" t="s">
        <v>37</v>
      </c>
      <c r="B31" s="194">
        <v>0</v>
      </c>
      <c r="C31" s="194">
        <v>0</v>
      </c>
      <c r="D31" s="194">
        <v>0</v>
      </c>
      <c r="E31" s="194">
        <v>0</v>
      </c>
      <c r="F31" s="195">
        <v>0</v>
      </c>
    </row>
    <row r="32" spans="1:6" s="165" customFormat="1" ht="30">
      <c r="A32" s="203" t="s">
        <v>38</v>
      </c>
      <c r="B32" s="199"/>
      <c r="C32" s="199"/>
      <c r="D32" s="199"/>
      <c r="E32" s="199"/>
      <c r="F32" s="191"/>
    </row>
    <row r="33" spans="1:12" s="165" customFormat="1" ht="30">
      <c r="A33" s="198" t="s">
        <v>37</v>
      </c>
      <c r="B33" s="190">
        <v>0</v>
      </c>
      <c r="C33" s="190">
        <v>0</v>
      </c>
      <c r="D33" s="190">
        <v>0</v>
      </c>
      <c r="E33" s="194">
        <v>0</v>
      </c>
      <c r="F33" s="195">
        <v>0</v>
      </c>
    </row>
    <row r="34" spans="1:12" s="165" customFormat="1" ht="30">
      <c r="A34" s="204" t="s">
        <v>39</v>
      </c>
      <c r="B34" s="199"/>
      <c r="C34" s="199"/>
      <c r="D34" s="199"/>
      <c r="E34" s="197"/>
      <c r="F34" s="195" t="s">
        <v>91</v>
      </c>
    </row>
    <row r="35" spans="1:12" s="167" customFormat="1" ht="30">
      <c r="A35" s="205" t="s">
        <v>40</v>
      </c>
      <c r="B35" s="206">
        <v>46407986</v>
      </c>
      <c r="C35" s="206">
        <v>46501847</v>
      </c>
      <c r="D35" s="206">
        <v>40285728</v>
      </c>
      <c r="E35" s="206">
        <v>-6216119</v>
      </c>
      <c r="F35" s="207">
        <v>-0.13367466887928128</v>
      </c>
    </row>
    <row r="36" spans="1:12" s="165" customFormat="1" ht="30">
      <c r="A36" s="202" t="s">
        <v>41</v>
      </c>
      <c r="B36" s="199"/>
      <c r="C36" s="199"/>
      <c r="D36" s="199"/>
      <c r="E36" s="199"/>
      <c r="F36" s="191"/>
    </row>
    <row r="37" spans="1:12" s="165" customFormat="1" ht="30">
      <c r="A37" s="208" t="s">
        <v>42</v>
      </c>
      <c r="B37" s="194">
        <v>0</v>
      </c>
      <c r="C37" s="194">
        <v>0</v>
      </c>
      <c r="D37" s="194">
        <v>0</v>
      </c>
      <c r="E37" s="194">
        <v>0</v>
      </c>
      <c r="F37" s="195">
        <v>0</v>
      </c>
    </row>
    <row r="38" spans="1:12" s="165" customFormat="1" ht="30">
      <c r="A38" s="209" t="s">
        <v>43</v>
      </c>
      <c r="B38" s="194">
        <v>0</v>
      </c>
      <c r="C38" s="194">
        <v>0</v>
      </c>
      <c r="D38" s="194">
        <v>0</v>
      </c>
      <c r="E38" s="197">
        <v>0</v>
      </c>
      <c r="F38" s="195">
        <v>0</v>
      </c>
    </row>
    <row r="39" spans="1:12" s="165" customFormat="1" ht="30">
      <c r="A39" s="209" t="s">
        <v>44</v>
      </c>
      <c r="B39" s="194">
        <v>0</v>
      </c>
      <c r="C39" s="194">
        <v>0</v>
      </c>
      <c r="D39" s="194">
        <v>0</v>
      </c>
      <c r="E39" s="197">
        <v>0</v>
      </c>
      <c r="F39" s="195">
        <v>0</v>
      </c>
    </row>
    <row r="40" spans="1:12" s="165" customFormat="1" ht="30">
      <c r="A40" s="209" t="s">
        <v>45</v>
      </c>
      <c r="B40" s="194">
        <v>0</v>
      </c>
      <c r="C40" s="194">
        <v>0</v>
      </c>
      <c r="D40" s="194">
        <v>0</v>
      </c>
      <c r="E40" s="197">
        <v>0</v>
      </c>
      <c r="F40" s="195">
        <v>0</v>
      </c>
    </row>
    <row r="41" spans="1:12" s="165" customFormat="1" ht="30">
      <c r="A41" s="210" t="s">
        <v>46</v>
      </c>
      <c r="B41" s="194">
        <v>0</v>
      </c>
      <c r="C41" s="194">
        <v>0</v>
      </c>
      <c r="D41" s="194">
        <v>0</v>
      </c>
      <c r="E41" s="197">
        <v>0</v>
      </c>
      <c r="F41" s="195">
        <v>0</v>
      </c>
    </row>
    <row r="42" spans="1:12" s="167" customFormat="1" ht="30">
      <c r="A42" s="202" t="s">
        <v>47</v>
      </c>
      <c r="B42" s="211">
        <v>0</v>
      </c>
      <c r="C42" s="211">
        <v>0</v>
      </c>
      <c r="D42" s="211">
        <v>0</v>
      </c>
      <c r="E42" s="211">
        <v>0</v>
      </c>
      <c r="F42" s="207">
        <v>0</v>
      </c>
      <c r="L42" s="167" t="s">
        <v>48</v>
      </c>
    </row>
    <row r="43" spans="1:12" s="165" customFormat="1" ht="30">
      <c r="A43" s="204" t="s">
        <v>48</v>
      </c>
      <c r="B43" s="199"/>
      <c r="C43" s="199"/>
      <c r="D43" s="199"/>
      <c r="E43" s="199"/>
      <c r="F43" s="191"/>
    </row>
    <row r="44" spans="1:12" s="167" customFormat="1" ht="30">
      <c r="A44" s="212" t="s">
        <v>49</v>
      </c>
      <c r="B44" s="213">
        <v>0</v>
      </c>
      <c r="C44" s="213">
        <v>0</v>
      </c>
      <c r="D44" s="213">
        <v>0</v>
      </c>
      <c r="E44" s="213">
        <v>0</v>
      </c>
      <c r="F44" s="207">
        <v>0</v>
      </c>
    </row>
    <row r="45" spans="1:12" s="165" customFormat="1" ht="30">
      <c r="A45" s="204" t="s">
        <v>48</v>
      </c>
      <c r="B45" s="199"/>
      <c r="C45" s="199"/>
      <c r="D45" s="199"/>
      <c r="E45" s="199"/>
      <c r="F45" s="191"/>
    </row>
    <row r="46" spans="1:12" s="167" customFormat="1" ht="30">
      <c r="A46" s="212" t="s">
        <v>50</v>
      </c>
      <c r="B46" s="213">
        <v>6399144</v>
      </c>
      <c r="C46" s="213">
        <v>6399144</v>
      </c>
      <c r="D46" s="213">
        <v>0</v>
      </c>
      <c r="E46" s="213">
        <v>-6399144</v>
      </c>
      <c r="F46" s="207">
        <v>-1</v>
      </c>
    </row>
    <row r="47" spans="1:12" s="165" customFormat="1" ht="30">
      <c r="A47" s="204" t="s">
        <v>48</v>
      </c>
      <c r="B47" s="199"/>
      <c r="C47" s="199"/>
      <c r="D47" s="199"/>
      <c r="E47" s="199"/>
      <c r="F47" s="191"/>
    </row>
    <row r="48" spans="1:12" s="167" customFormat="1" ht="30">
      <c r="A48" s="202" t="s">
        <v>51</v>
      </c>
      <c r="B48" s="211">
        <v>63863756</v>
      </c>
      <c r="C48" s="211">
        <v>64211990</v>
      </c>
      <c r="D48" s="211">
        <v>69442433</v>
      </c>
      <c r="E48" s="211">
        <v>5230443</v>
      </c>
      <c r="F48" s="207">
        <v>8.1455862059406664E-2</v>
      </c>
    </row>
    <row r="49" spans="1:6" s="165" customFormat="1" ht="30">
      <c r="A49" s="204" t="s">
        <v>48</v>
      </c>
      <c r="B49" s="199"/>
      <c r="C49" s="199"/>
      <c r="D49" s="199"/>
      <c r="E49" s="199"/>
      <c r="F49" s="191"/>
    </row>
    <row r="50" spans="1:6" s="167" customFormat="1" ht="30">
      <c r="A50" s="214" t="s">
        <v>52</v>
      </c>
      <c r="B50" s="215">
        <v>0</v>
      </c>
      <c r="C50" s="215">
        <v>0</v>
      </c>
      <c r="D50" s="215">
        <v>0</v>
      </c>
      <c r="E50" s="215">
        <v>0</v>
      </c>
      <c r="F50" s="207">
        <v>0</v>
      </c>
    </row>
    <row r="51" spans="1:6" s="165" customFormat="1" ht="30">
      <c r="A51" s="202"/>
      <c r="B51" s="190"/>
      <c r="C51" s="190"/>
      <c r="D51" s="190"/>
      <c r="E51" s="190"/>
      <c r="F51" s="216"/>
    </row>
    <row r="52" spans="1:6" s="167" customFormat="1" ht="30">
      <c r="A52" s="202" t="s">
        <v>53</v>
      </c>
      <c r="B52" s="211">
        <v>0</v>
      </c>
      <c r="C52" s="211">
        <v>0</v>
      </c>
      <c r="D52" s="211">
        <v>0</v>
      </c>
      <c r="E52" s="215">
        <v>0</v>
      </c>
      <c r="F52" s="207">
        <v>0</v>
      </c>
    </row>
    <row r="53" spans="1:6" s="165" customFormat="1" ht="30">
      <c r="A53" s="204"/>
      <c r="B53" s="199"/>
      <c r="C53" s="199"/>
      <c r="D53" s="199"/>
      <c r="E53" s="199"/>
      <c r="F53" s="191"/>
    </row>
    <row r="54" spans="1:6" s="167" customFormat="1" ht="30">
      <c r="A54" s="217" t="s">
        <v>54</v>
      </c>
      <c r="B54" s="211">
        <v>116670886</v>
      </c>
      <c r="C54" s="211">
        <v>117112981</v>
      </c>
      <c r="D54" s="211">
        <v>109728161</v>
      </c>
      <c r="E54" s="211">
        <v>-7384820</v>
      </c>
      <c r="F54" s="207">
        <v>-6.3057228472392826E-2</v>
      </c>
    </row>
    <row r="55" spans="1:6" s="165" customFormat="1" ht="30">
      <c r="A55" s="218"/>
      <c r="B55" s="199"/>
      <c r="C55" s="199"/>
      <c r="D55" s="199"/>
      <c r="E55" s="199"/>
      <c r="F55" s="191" t="s">
        <v>48</v>
      </c>
    </row>
    <row r="56" spans="1:6" s="165" customFormat="1" ht="30">
      <c r="A56" s="219"/>
      <c r="B56" s="190"/>
      <c r="C56" s="190"/>
      <c r="D56" s="190"/>
      <c r="E56" s="190"/>
      <c r="F56" s="192" t="s">
        <v>48</v>
      </c>
    </row>
    <row r="57" spans="1:6" s="165" customFormat="1" ht="30">
      <c r="A57" s="217" t="s">
        <v>55</v>
      </c>
      <c r="B57" s="190"/>
      <c r="C57" s="190"/>
      <c r="D57" s="190"/>
      <c r="E57" s="190"/>
      <c r="F57" s="192"/>
    </row>
    <row r="58" spans="1:6" s="165" customFormat="1" ht="30">
      <c r="A58" s="198" t="s">
        <v>56</v>
      </c>
      <c r="B58" s="190">
        <v>55915566</v>
      </c>
      <c r="C58" s="190">
        <v>56268070</v>
      </c>
      <c r="D58" s="190">
        <v>53490765</v>
      </c>
      <c r="E58" s="190">
        <v>-2777305</v>
      </c>
      <c r="F58" s="195">
        <v>-4.9358454981661894E-2</v>
      </c>
    </row>
    <row r="59" spans="1:6" s="165" customFormat="1" ht="30">
      <c r="A59" s="204" t="s">
        <v>57</v>
      </c>
      <c r="B59" s="199">
        <v>526672</v>
      </c>
      <c r="C59" s="199">
        <v>526731</v>
      </c>
      <c r="D59" s="199">
        <v>411367</v>
      </c>
      <c r="E59" s="199">
        <v>-115364</v>
      </c>
      <c r="F59" s="195">
        <v>-0.21901881605601342</v>
      </c>
    </row>
    <row r="60" spans="1:6" s="165" customFormat="1" ht="30">
      <c r="A60" s="204" t="s">
        <v>58</v>
      </c>
      <c r="B60" s="199">
        <v>1484520</v>
      </c>
      <c r="C60" s="199">
        <v>1484567</v>
      </c>
      <c r="D60" s="199">
        <v>1410774</v>
      </c>
      <c r="E60" s="199">
        <v>-73793</v>
      </c>
      <c r="F60" s="195">
        <v>-4.9706749510126519E-2</v>
      </c>
    </row>
    <row r="61" spans="1:6" s="165" customFormat="1" ht="30">
      <c r="A61" s="204" t="s">
        <v>59</v>
      </c>
      <c r="B61" s="199">
        <v>9652306</v>
      </c>
      <c r="C61" s="199">
        <v>9706880</v>
      </c>
      <c r="D61" s="199">
        <v>8353965</v>
      </c>
      <c r="E61" s="199">
        <v>-1352915</v>
      </c>
      <c r="F61" s="195">
        <v>-0.13937691616667766</v>
      </c>
    </row>
    <row r="62" spans="1:6" s="165" customFormat="1" ht="30">
      <c r="A62" s="204" t="s">
        <v>60</v>
      </c>
      <c r="B62" s="199">
        <v>5725916</v>
      </c>
      <c r="C62" s="199">
        <v>5732138</v>
      </c>
      <c r="D62" s="199">
        <v>5607178</v>
      </c>
      <c r="E62" s="199">
        <v>-124960</v>
      </c>
      <c r="F62" s="195">
        <v>-2.1799893861592305E-2</v>
      </c>
    </row>
    <row r="63" spans="1:6" s="165" customFormat="1" ht="30">
      <c r="A63" s="204" t="s">
        <v>61</v>
      </c>
      <c r="B63" s="199">
        <v>13128624</v>
      </c>
      <c r="C63" s="199">
        <v>13139452</v>
      </c>
      <c r="D63" s="199">
        <v>11471040</v>
      </c>
      <c r="E63" s="199">
        <v>-1668412</v>
      </c>
      <c r="F63" s="195">
        <v>-0.12697728946382239</v>
      </c>
    </row>
    <row r="64" spans="1:6" s="165" customFormat="1" ht="30">
      <c r="A64" s="204" t="s">
        <v>62</v>
      </c>
      <c r="B64" s="199">
        <v>13275094</v>
      </c>
      <c r="C64" s="199">
        <v>13275020</v>
      </c>
      <c r="D64" s="199">
        <v>14421768</v>
      </c>
      <c r="E64" s="199">
        <v>1146748</v>
      </c>
      <c r="F64" s="195">
        <v>8.638389998659135E-2</v>
      </c>
    </row>
    <row r="65" spans="1:6" s="165" customFormat="1" ht="30">
      <c r="A65" s="204" t="s">
        <v>63</v>
      </c>
      <c r="B65" s="199">
        <v>13574688</v>
      </c>
      <c r="C65" s="199">
        <v>13592623</v>
      </c>
      <c r="D65" s="199">
        <v>11811304</v>
      </c>
      <c r="E65" s="199">
        <v>-1781319</v>
      </c>
      <c r="F65" s="195">
        <v>-0.13105042345395734</v>
      </c>
    </row>
    <row r="66" spans="1:6" s="167" customFormat="1" ht="30">
      <c r="A66" s="220" t="s">
        <v>64</v>
      </c>
      <c r="B66" s="206">
        <v>113283386</v>
      </c>
      <c r="C66" s="206">
        <v>113725481</v>
      </c>
      <c r="D66" s="206">
        <v>106978161</v>
      </c>
      <c r="E66" s="206">
        <v>-6747320</v>
      </c>
      <c r="F66" s="207">
        <v>-5.9329887556158152E-2</v>
      </c>
    </row>
    <row r="67" spans="1:6" s="165" customFormat="1" ht="30">
      <c r="A67" s="204" t="s">
        <v>65</v>
      </c>
      <c r="B67" s="199">
        <v>0</v>
      </c>
      <c r="C67" s="199">
        <v>0</v>
      </c>
      <c r="D67" s="199">
        <v>0</v>
      </c>
      <c r="E67" s="199">
        <v>0</v>
      </c>
      <c r="F67" s="195">
        <v>0</v>
      </c>
    </row>
    <row r="68" spans="1:6" s="165" customFormat="1" ht="30">
      <c r="A68" s="204" t="s">
        <v>66</v>
      </c>
      <c r="B68" s="199">
        <v>0</v>
      </c>
      <c r="C68" s="199">
        <v>0</v>
      </c>
      <c r="D68" s="199">
        <v>0</v>
      </c>
      <c r="E68" s="199">
        <v>0</v>
      </c>
      <c r="F68" s="195">
        <v>0</v>
      </c>
    </row>
    <row r="69" spans="1:6" s="165" customFormat="1" ht="30">
      <c r="A69" s="204" t="s">
        <v>67</v>
      </c>
      <c r="B69" s="199">
        <v>3387500</v>
      </c>
      <c r="C69" s="199">
        <v>3387500</v>
      </c>
      <c r="D69" s="199">
        <v>2750000</v>
      </c>
      <c r="E69" s="199">
        <v>-637500</v>
      </c>
      <c r="F69" s="195">
        <v>-0.18819188191881919</v>
      </c>
    </row>
    <row r="70" spans="1:6" s="165" customFormat="1" ht="30">
      <c r="A70" s="204" t="s">
        <v>68</v>
      </c>
      <c r="B70" s="199">
        <v>0</v>
      </c>
      <c r="C70" s="199">
        <v>0</v>
      </c>
      <c r="D70" s="199">
        <v>0</v>
      </c>
      <c r="E70" s="199">
        <v>0</v>
      </c>
      <c r="F70" s="195">
        <v>0</v>
      </c>
    </row>
    <row r="71" spans="1:6" s="167" customFormat="1" ht="30">
      <c r="A71" s="221" t="s">
        <v>69</v>
      </c>
      <c r="B71" s="222">
        <v>116670886</v>
      </c>
      <c r="C71" s="222">
        <v>117112981</v>
      </c>
      <c r="D71" s="222">
        <v>109728161</v>
      </c>
      <c r="E71" s="222">
        <v>-7384820</v>
      </c>
      <c r="F71" s="207">
        <v>-6.3057228472392826E-2</v>
      </c>
    </row>
    <row r="72" spans="1:6" s="165" customFormat="1" ht="30">
      <c r="A72" s="219"/>
      <c r="B72" s="190"/>
      <c r="C72" s="190"/>
      <c r="D72" s="190"/>
      <c r="E72" s="190"/>
      <c r="F72" s="192"/>
    </row>
    <row r="73" spans="1:6" s="165" customFormat="1" ht="30">
      <c r="A73" s="217" t="s">
        <v>70</v>
      </c>
      <c r="B73" s="190"/>
      <c r="C73" s="190"/>
      <c r="D73" s="190"/>
      <c r="E73" s="190"/>
      <c r="F73" s="192"/>
    </row>
    <row r="74" spans="1:6" s="165" customFormat="1" ht="30">
      <c r="A74" s="198" t="s">
        <v>71</v>
      </c>
      <c r="B74" s="194">
        <v>60816261</v>
      </c>
      <c r="C74" s="194">
        <v>60869745</v>
      </c>
      <c r="D74" s="194">
        <v>56847200</v>
      </c>
      <c r="E74" s="190">
        <v>-4022545</v>
      </c>
      <c r="F74" s="195">
        <v>-6.6084472671932501E-2</v>
      </c>
    </row>
    <row r="75" spans="1:6" s="165" customFormat="1" ht="30">
      <c r="A75" s="204" t="s">
        <v>72</v>
      </c>
      <c r="B75" s="197">
        <v>1506368</v>
      </c>
      <c r="C75" s="194">
        <v>1539705</v>
      </c>
      <c r="D75" s="194">
        <v>1659839</v>
      </c>
      <c r="E75" s="199">
        <v>120134</v>
      </c>
      <c r="F75" s="195">
        <v>7.802403707203652E-2</v>
      </c>
    </row>
    <row r="76" spans="1:6" s="165" customFormat="1" ht="30">
      <c r="A76" s="204" t="s">
        <v>73</v>
      </c>
      <c r="B76" s="190">
        <v>22871577</v>
      </c>
      <c r="C76" s="194">
        <v>22891376</v>
      </c>
      <c r="D76" s="194">
        <v>23028568</v>
      </c>
      <c r="E76" s="199">
        <v>137192</v>
      </c>
      <c r="F76" s="195">
        <v>5.9931740232653553E-3</v>
      </c>
    </row>
    <row r="77" spans="1:6" s="167" customFormat="1" ht="30">
      <c r="A77" s="220" t="s">
        <v>74</v>
      </c>
      <c r="B77" s="222">
        <v>85194206</v>
      </c>
      <c r="C77" s="222">
        <v>85300826</v>
      </c>
      <c r="D77" s="222">
        <v>81535607</v>
      </c>
      <c r="E77" s="206">
        <v>-3765219</v>
      </c>
      <c r="F77" s="207">
        <v>-4.4140475263393111E-2</v>
      </c>
    </row>
    <row r="78" spans="1:6" s="165" customFormat="1" ht="30">
      <c r="A78" s="204" t="s">
        <v>75</v>
      </c>
      <c r="B78" s="197">
        <v>697945</v>
      </c>
      <c r="C78" s="197">
        <v>719482</v>
      </c>
      <c r="D78" s="197">
        <v>935154</v>
      </c>
      <c r="E78" s="199">
        <v>215672</v>
      </c>
      <c r="F78" s="195">
        <v>0.29976010518678714</v>
      </c>
    </row>
    <row r="79" spans="1:6" s="165" customFormat="1" ht="30">
      <c r="A79" s="204" t="s">
        <v>76</v>
      </c>
      <c r="B79" s="194">
        <v>9302609</v>
      </c>
      <c r="C79" s="194">
        <v>9418184</v>
      </c>
      <c r="D79" s="194">
        <v>6450216</v>
      </c>
      <c r="E79" s="199">
        <v>-2967968</v>
      </c>
      <c r="F79" s="195">
        <v>-0.31513166444826307</v>
      </c>
    </row>
    <row r="80" spans="1:6" s="165" customFormat="1" ht="30">
      <c r="A80" s="204" t="s">
        <v>77</v>
      </c>
      <c r="B80" s="190">
        <v>1518426</v>
      </c>
      <c r="C80" s="190">
        <v>1664394</v>
      </c>
      <c r="D80" s="190">
        <v>1672141</v>
      </c>
      <c r="E80" s="199">
        <v>7747</v>
      </c>
      <c r="F80" s="195">
        <v>4.6545469402076668E-3</v>
      </c>
    </row>
    <row r="81" spans="1:8" s="167" customFormat="1" ht="30">
      <c r="A81" s="203" t="s">
        <v>78</v>
      </c>
      <c r="B81" s="222">
        <v>11518980</v>
      </c>
      <c r="C81" s="222">
        <v>11802060</v>
      </c>
      <c r="D81" s="222">
        <v>9057511</v>
      </c>
      <c r="E81" s="206">
        <v>-2744549</v>
      </c>
      <c r="F81" s="207">
        <v>-0.23254830088984466</v>
      </c>
    </row>
    <row r="82" spans="1:8" s="165" customFormat="1" ht="30">
      <c r="A82" s="204" t="s">
        <v>79</v>
      </c>
      <c r="B82" s="190">
        <v>414162</v>
      </c>
      <c r="C82" s="190">
        <v>433222</v>
      </c>
      <c r="D82" s="190">
        <v>487117</v>
      </c>
      <c r="E82" s="199">
        <v>53895</v>
      </c>
      <c r="F82" s="195">
        <v>0.12440503944859679</v>
      </c>
    </row>
    <row r="83" spans="1:8" s="165" customFormat="1" ht="30">
      <c r="A83" s="204" t="s">
        <v>80</v>
      </c>
      <c r="B83" s="199">
        <v>17923885</v>
      </c>
      <c r="C83" s="199">
        <v>17925083</v>
      </c>
      <c r="D83" s="199">
        <v>17767409</v>
      </c>
      <c r="E83" s="199">
        <v>-157674</v>
      </c>
      <c r="F83" s="195">
        <v>-8.7962772613103101E-3</v>
      </c>
    </row>
    <row r="84" spans="1:8" s="165" customFormat="1" ht="30">
      <c r="A84" s="204" t="s">
        <v>81</v>
      </c>
      <c r="B84" s="199">
        <v>0</v>
      </c>
      <c r="C84" s="199">
        <v>0</v>
      </c>
      <c r="D84" s="199">
        <v>0</v>
      </c>
      <c r="E84" s="199">
        <v>0</v>
      </c>
      <c r="F84" s="195">
        <v>0</v>
      </c>
    </row>
    <row r="85" spans="1:8" s="165" customFormat="1" ht="30">
      <c r="A85" s="204" t="s">
        <v>82</v>
      </c>
      <c r="B85" s="199">
        <v>1008399</v>
      </c>
      <c r="C85" s="199">
        <v>1017399</v>
      </c>
      <c r="D85" s="199">
        <v>375719</v>
      </c>
      <c r="E85" s="199">
        <v>-641680</v>
      </c>
      <c r="F85" s="195">
        <v>-0.63070634038366458</v>
      </c>
    </row>
    <row r="86" spans="1:8" s="167" customFormat="1" ht="30">
      <c r="A86" s="203" t="s">
        <v>83</v>
      </c>
      <c r="B86" s="206">
        <v>19346446</v>
      </c>
      <c r="C86" s="206">
        <v>19375704</v>
      </c>
      <c r="D86" s="206">
        <v>18630245</v>
      </c>
      <c r="E86" s="206">
        <v>-745459</v>
      </c>
      <c r="F86" s="207">
        <v>-3.84739052578425E-2</v>
      </c>
    </row>
    <row r="87" spans="1:8" s="165" customFormat="1" ht="30">
      <c r="A87" s="204" t="s">
        <v>84</v>
      </c>
      <c r="B87" s="199">
        <v>113687</v>
      </c>
      <c r="C87" s="199">
        <v>124947</v>
      </c>
      <c r="D87" s="199">
        <v>300000</v>
      </c>
      <c r="E87" s="199">
        <v>175053</v>
      </c>
      <c r="F87" s="195">
        <v>1.4010180316454177</v>
      </c>
    </row>
    <row r="88" spans="1:8" s="165" customFormat="1" ht="30">
      <c r="A88" s="204" t="s">
        <v>85</v>
      </c>
      <c r="B88" s="199">
        <v>133709</v>
      </c>
      <c r="C88" s="199">
        <v>133709</v>
      </c>
      <c r="D88" s="199">
        <v>129798</v>
      </c>
      <c r="E88" s="199">
        <v>-3911</v>
      </c>
      <c r="F88" s="195">
        <v>-2.925008787740541E-2</v>
      </c>
    </row>
    <row r="89" spans="1:8" s="165" customFormat="1" ht="30">
      <c r="A89" s="209" t="s">
        <v>86</v>
      </c>
      <c r="B89" s="199">
        <v>357295</v>
      </c>
      <c r="C89" s="199">
        <v>375735</v>
      </c>
      <c r="D89" s="199">
        <v>75000</v>
      </c>
      <c r="E89" s="199">
        <v>-300735</v>
      </c>
      <c r="F89" s="195">
        <v>-0.80039123318296135</v>
      </c>
    </row>
    <row r="90" spans="1:8" s="167" customFormat="1" ht="30">
      <c r="A90" s="223" t="s">
        <v>87</v>
      </c>
      <c r="B90" s="222">
        <v>604691</v>
      </c>
      <c r="C90" s="222">
        <v>634391</v>
      </c>
      <c r="D90" s="222">
        <v>504798</v>
      </c>
      <c r="E90" s="222">
        <v>-129593</v>
      </c>
      <c r="F90" s="207">
        <v>-0.20427937975160429</v>
      </c>
    </row>
    <row r="91" spans="1:8" s="165" customFormat="1" ht="30">
      <c r="A91" s="209" t="s">
        <v>88</v>
      </c>
      <c r="B91" s="199">
        <v>6563</v>
      </c>
      <c r="C91" s="199">
        <v>0</v>
      </c>
      <c r="D91" s="197">
        <v>0</v>
      </c>
      <c r="E91" s="199">
        <v>0</v>
      </c>
      <c r="F91" s="195">
        <v>0</v>
      </c>
    </row>
    <row r="92" spans="1:8" s="167" customFormat="1" ht="30.75" thickBot="1">
      <c r="A92" s="224" t="s">
        <v>69</v>
      </c>
      <c r="B92" s="225">
        <v>116670886</v>
      </c>
      <c r="C92" s="225">
        <v>117112981</v>
      </c>
      <c r="D92" s="226">
        <v>109728161</v>
      </c>
      <c r="E92" s="225">
        <v>-7384820</v>
      </c>
      <c r="F92" s="227">
        <v>-6.3057228472392826E-2</v>
      </c>
    </row>
    <row r="93" spans="1:8" s="169" customFormat="1" ht="31.5">
      <c r="A93" s="60"/>
      <c r="B93" s="61"/>
      <c r="C93" s="61"/>
      <c r="D93" s="61"/>
      <c r="E93" s="61"/>
      <c r="F93" s="62" t="s">
        <v>48</v>
      </c>
      <c r="G93" s="168"/>
      <c r="H93" s="168"/>
    </row>
    <row r="94" spans="1:8">
      <c r="A94" s="68" t="s">
        <v>48</v>
      </c>
      <c r="B94" s="69"/>
      <c r="C94" s="69"/>
      <c r="D94" s="69"/>
      <c r="E94" s="69"/>
      <c r="F94" s="70"/>
    </row>
  </sheetData>
  <pageMargins left="0.7" right="0.7" top="0.75" bottom="0.75" header="0.3" footer="0.3"/>
  <pageSetup scale="2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6"/>
  <sheetViews>
    <sheetView topLeftCell="A28" zoomScale="60" zoomScaleNormal="60" workbookViewId="0">
      <selection activeCell="H14" sqref="H14"/>
    </sheetView>
  </sheetViews>
  <sheetFormatPr defaultRowHeight="15.75"/>
  <cols>
    <col min="1" max="1" width="121.140625" style="71" customWidth="1"/>
    <col min="2" max="2" width="32.7109375" style="72" customWidth="1"/>
    <col min="3" max="5" width="32.85546875" style="72" customWidth="1"/>
    <col min="6" max="6" width="25.5703125" style="73" customWidth="1"/>
    <col min="7" max="7" width="30.28515625" style="71" customWidth="1"/>
    <col min="8" max="8" width="25.140625" style="71" customWidth="1"/>
    <col min="9" max="16384" width="9.140625" style="71"/>
  </cols>
  <sheetData>
    <row r="1" spans="1:8" s="7" customFormat="1" ht="46.5">
      <c r="A1" s="1" t="s">
        <v>0</v>
      </c>
      <c r="B1" s="2"/>
      <c r="C1" s="4" t="s">
        <v>1</v>
      </c>
      <c r="D1" s="5" t="s">
        <v>149</v>
      </c>
      <c r="E1" s="6"/>
    </row>
    <row r="2" spans="1:8" s="7" customFormat="1" ht="46.5">
      <c r="A2" s="1" t="s">
        <v>2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3</v>
      </c>
      <c r="B3" s="10"/>
      <c r="C3" s="10"/>
      <c r="D3" s="10"/>
      <c r="E3" s="10"/>
      <c r="F3" s="11"/>
      <c r="G3" s="3"/>
      <c r="H3" s="3"/>
    </row>
    <row r="4" spans="1:8" s="16" customFormat="1" ht="27" thickTop="1">
      <c r="A4" s="12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20" customFormat="1" ht="52.5">
      <c r="A5" s="17"/>
      <c r="B5" s="18" t="s">
        <v>9</v>
      </c>
      <c r="C5" s="18" t="s">
        <v>9</v>
      </c>
      <c r="D5" s="18" t="s">
        <v>10</v>
      </c>
      <c r="E5" s="18" t="s">
        <v>11</v>
      </c>
      <c r="F5" s="19" t="s">
        <v>12</v>
      </c>
    </row>
    <row r="6" spans="1:8" s="16" customFormat="1" ht="26.25">
      <c r="A6" s="21" t="s">
        <v>13</v>
      </c>
      <c r="B6" s="22"/>
      <c r="C6" s="22"/>
      <c r="D6" s="22"/>
      <c r="E6" s="22"/>
      <c r="F6" s="23"/>
    </row>
    <row r="7" spans="1:8" s="16" customFormat="1" ht="26.25">
      <c r="A7" s="21" t="s">
        <v>14</v>
      </c>
      <c r="B7" s="22"/>
      <c r="C7" s="22"/>
      <c r="D7" s="22"/>
      <c r="E7" s="22"/>
      <c r="F7" s="24"/>
    </row>
    <row r="8" spans="1:8" s="16" customFormat="1" ht="26.25">
      <c r="A8" s="25" t="s">
        <v>15</v>
      </c>
      <c r="B8" s="26">
        <v>60406249</v>
      </c>
      <c r="C8" s="26">
        <v>60406249</v>
      </c>
      <c r="D8" s="26">
        <v>55397431</v>
      </c>
      <c r="E8" s="26">
        <v>-5008818</v>
      </c>
      <c r="F8" s="27">
        <v>-8.2918871522712823E-2</v>
      </c>
      <c r="H8" s="16" t="s">
        <v>48</v>
      </c>
    </row>
    <row r="9" spans="1:8" s="16" customFormat="1" ht="26.25">
      <c r="A9" s="25" t="s">
        <v>16</v>
      </c>
      <c r="B9" s="26">
        <v>0</v>
      </c>
      <c r="C9" s="26">
        <v>0</v>
      </c>
      <c r="D9" s="26">
        <v>0</v>
      </c>
      <c r="E9" s="26">
        <v>0</v>
      </c>
      <c r="F9" s="27">
        <v>0</v>
      </c>
    </row>
    <row r="10" spans="1:8" s="16" customFormat="1" ht="26.25">
      <c r="A10" s="28" t="s">
        <v>17</v>
      </c>
      <c r="B10" s="29">
        <v>2562843</v>
      </c>
      <c r="C10" s="29">
        <v>2683748</v>
      </c>
      <c r="D10" s="29">
        <v>2735071</v>
      </c>
      <c r="E10" s="29">
        <v>51323</v>
      </c>
      <c r="F10" s="27">
        <v>1.9123628597021776E-2</v>
      </c>
    </row>
    <row r="11" spans="1:8" s="16" customFormat="1" ht="26.25">
      <c r="A11" s="30" t="s">
        <v>18</v>
      </c>
      <c r="B11" s="31">
        <v>0</v>
      </c>
      <c r="C11" s="31">
        <v>0</v>
      </c>
      <c r="D11" s="31">
        <v>0</v>
      </c>
      <c r="E11" s="29">
        <v>0</v>
      </c>
      <c r="F11" s="27">
        <v>0</v>
      </c>
    </row>
    <row r="12" spans="1:8" s="16" customFormat="1" ht="26.25">
      <c r="A12" s="32" t="s">
        <v>19</v>
      </c>
      <c r="B12" s="31">
        <v>2562843</v>
      </c>
      <c r="C12" s="31">
        <v>2683748</v>
      </c>
      <c r="D12" s="31">
        <v>2735071</v>
      </c>
      <c r="E12" s="29">
        <v>51323</v>
      </c>
      <c r="F12" s="27">
        <v>1.9123628597021776E-2</v>
      </c>
    </row>
    <row r="13" spans="1:8" s="16" customFormat="1" ht="26.25">
      <c r="A13" s="32" t="s">
        <v>20</v>
      </c>
      <c r="B13" s="31">
        <v>0</v>
      </c>
      <c r="C13" s="31">
        <v>0</v>
      </c>
      <c r="D13" s="31">
        <v>0</v>
      </c>
      <c r="E13" s="29">
        <v>0</v>
      </c>
      <c r="F13" s="27">
        <v>0</v>
      </c>
    </row>
    <row r="14" spans="1:8" s="16" customFormat="1" ht="26.25">
      <c r="A14" s="32" t="s">
        <v>21</v>
      </c>
      <c r="B14" s="31">
        <v>0</v>
      </c>
      <c r="C14" s="31">
        <v>0</v>
      </c>
      <c r="D14" s="31">
        <v>0</v>
      </c>
      <c r="E14" s="29">
        <v>0</v>
      </c>
      <c r="F14" s="27">
        <v>0</v>
      </c>
    </row>
    <row r="15" spans="1:8" s="16" customFormat="1" ht="26.25">
      <c r="A15" s="32" t="s">
        <v>22</v>
      </c>
      <c r="B15" s="31">
        <v>0</v>
      </c>
      <c r="C15" s="31">
        <v>0</v>
      </c>
      <c r="D15" s="31">
        <v>0</v>
      </c>
      <c r="E15" s="29">
        <v>0</v>
      </c>
      <c r="F15" s="27">
        <v>0</v>
      </c>
    </row>
    <row r="16" spans="1:8" s="16" customFormat="1" ht="26.25">
      <c r="A16" s="32" t="s">
        <v>23</v>
      </c>
      <c r="B16" s="31">
        <v>0</v>
      </c>
      <c r="C16" s="31">
        <v>0</v>
      </c>
      <c r="D16" s="31">
        <v>0</v>
      </c>
      <c r="E16" s="29">
        <v>0</v>
      </c>
      <c r="F16" s="27">
        <v>0</v>
      </c>
    </row>
    <row r="17" spans="1:6" s="16" customFormat="1" ht="26.25">
      <c r="A17" s="32" t="s">
        <v>24</v>
      </c>
      <c r="B17" s="31">
        <v>0</v>
      </c>
      <c r="C17" s="31">
        <v>0</v>
      </c>
      <c r="D17" s="31">
        <v>0</v>
      </c>
      <c r="E17" s="29">
        <v>0</v>
      </c>
      <c r="F17" s="27">
        <v>0</v>
      </c>
    </row>
    <row r="18" spans="1:6" s="16" customFormat="1" ht="26.25">
      <c r="A18" s="32" t="s">
        <v>25</v>
      </c>
      <c r="B18" s="31">
        <v>0</v>
      </c>
      <c r="C18" s="31">
        <v>0</v>
      </c>
      <c r="D18" s="31">
        <v>0</v>
      </c>
      <c r="E18" s="29">
        <v>0</v>
      </c>
      <c r="F18" s="27">
        <v>0</v>
      </c>
    </row>
    <row r="19" spans="1:6" s="16" customFormat="1" ht="26.25">
      <c r="A19" s="32" t="s">
        <v>26</v>
      </c>
      <c r="B19" s="31">
        <v>0</v>
      </c>
      <c r="C19" s="31">
        <v>0</v>
      </c>
      <c r="D19" s="31">
        <v>0</v>
      </c>
      <c r="E19" s="29">
        <v>0</v>
      </c>
      <c r="F19" s="27">
        <v>0</v>
      </c>
    </row>
    <row r="20" spans="1:6" s="16" customFormat="1" ht="26.25">
      <c r="A20" s="32" t="s">
        <v>27</v>
      </c>
      <c r="B20" s="31">
        <v>0</v>
      </c>
      <c r="C20" s="31">
        <v>0</v>
      </c>
      <c r="D20" s="31">
        <v>0</v>
      </c>
      <c r="E20" s="29">
        <v>0</v>
      </c>
      <c r="F20" s="27">
        <v>0</v>
      </c>
    </row>
    <row r="21" spans="1:6" s="16" customFormat="1" ht="26.25">
      <c r="A21" s="32" t="s">
        <v>28</v>
      </c>
      <c r="B21" s="31">
        <v>0</v>
      </c>
      <c r="C21" s="31">
        <v>0</v>
      </c>
      <c r="D21" s="31">
        <v>0</v>
      </c>
      <c r="E21" s="29">
        <v>0</v>
      </c>
      <c r="F21" s="27">
        <v>0</v>
      </c>
    </row>
    <row r="22" spans="1:6" s="16" customFormat="1" ht="26.25">
      <c r="A22" s="32" t="s">
        <v>29</v>
      </c>
      <c r="B22" s="31">
        <v>0</v>
      </c>
      <c r="C22" s="31">
        <v>0</v>
      </c>
      <c r="D22" s="31">
        <v>0</v>
      </c>
      <c r="E22" s="29">
        <v>0</v>
      </c>
      <c r="F22" s="27">
        <v>0</v>
      </c>
    </row>
    <row r="23" spans="1:6" s="16" customFormat="1" ht="26.25">
      <c r="A23" s="33" t="s">
        <v>30</v>
      </c>
      <c r="B23" s="31">
        <v>0</v>
      </c>
      <c r="C23" s="31">
        <v>0</v>
      </c>
      <c r="D23" s="31">
        <v>0</v>
      </c>
      <c r="E23" s="29">
        <v>0</v>
      </c>
      <c r="F23" s="27">
        <v>0</v>
      </c>
    </row>
    <row r="24" spans="1:6" s="16" customFormat="1" ht="26.25">
      <c r="A24" s="33" t="s">
        <v>31</v>
      </c>
      <c r="B24" s="31">
        <v>0</v>
      </c>
      <c r="C24" s="31">
        <v>0</v>
      </c>
      <c r="D24" s="31">
        <v>0</v>
      </c>
      <c r="E24" s="29">
        <v>0</v>
      </c>
      <c r="F24" s="27">
        <v>0</v>
      </c>
    </row>
    <row r="25" spans="1:6" s="16" customFormat="1" ht="26.25">
      <c r="A25" s="33" t="s">
        <v>32</v>
      </c>
      <c r="B25" s="31">
        <v>0</v>
      </c>
      <c r="C25" s="31">
        <v>0</v>
      </c>
      <c r="D25" s="31">
        <v>0</v>
      </c>
      <c r="E25" s="29">
        <v>0</v>
      </c>
      <c r="F25" s="27">
        <v>0</v>
      </c>
    </row>
    <row r="26" spans="1:6" s="16" customFormat="1" ht="26.25">
      <c r="A26" s="33" t="s">
        <v>33</v>
      </c>
      <c r="B26" s="31">
        <v>0</v>
      </c>
      <c r="C26" s="31">
        <v>0</v>
      </c>
      <c r="D26" s="31">
        <v>0</v>
      </c>
      <c r="E26" s="29">
        <v>0</v>
      </c>
      <c r="F26" s="27">
        <v>0</v>
      </c>
    </row>
    <row r="27" spans="1:6" s="16" customFormat="1" ht="26.25">
      <c r="A27" s="33" t="s">
        <v>34</v>
      </c>
      <c r="B27" s="31">
        <v>0</v>
      </c>
      <c r="C27" s="31">
        <v>0</v>
      </c>
      <c r="D27" s="31">
        <v>0</v>
      </c>
      <c r="E27" s="29">
        <v>0</v>
      </c>
      <c r="F27" s="27">
        <v>0</v>
      </c>
    </row>
    <row r="28" spans="1:6" s="16" customFormat="1" ht="26.25">
      <c r="A28" s="33" t="s">
        <v>89</v>
      </c>
      <c r="B28" s="31">
        <v>0</v>
      </c>
      <c r="C28" s="31">
        <v>0</v>
      </c>
      <c r="D28" s="31">
        <v>0</v>
      </c>
      <c r="E28" s="29">
        <f t="shared" ref="E28" si="0">D28-C28</f>
        <v>0</v>
      </c>
      <c r="F28" s="27">
        <f t="shared" ref="F28" si="1">IF(ISBLANK(E28),"  ",IF(C28&gt;0,E28/C28,IF(E28&gt;0,1,0)))</f>
        <v>0</v>
      </c>
    </row>
    <row r="29" spans="1:6" s="16" customFormat="1" ht="26.25">
      <c r="A29" s="33" t="s">
        <v>35</v>
      </c>
      <c r="B29" s="31">
        <v>0</v>
      </c>
      <c r="C29" s="31">
        <v>0</v>
      </c>
      <c r="D29" s="31">
        <v>0</v>
      </c>
      <c r="E29" s="29">
        <v>0</v>
      </c>
      <c r="F29" s="27">
        <v>0</v>
      </c>
    </row>
    <row r="30" spans="1:6" s="16" customFormat="1" ht="26.25">
      <c r="A30" s="34" t="s">
        <v>36</v>
      </c>
      <c r="B30" s="31"/>
      <c r="C30" s="31"/>
      <c r="D30" s="31"/>
      <c r="E30" s="31"/>
      <c r="F30" s="23"/>
    </row>
    <row r="31" spans="1:6" s="16" customFormat="1" ht="26.25">
      <c r="A31" s="30" t="s">
        <v>37</v>
      </c>
      <c r="B31" s="26">
        <v>0</v>
      </c>
      <c r="C31" s="26">
        <v>0</v>
      </c>
      <c r="D31" s="26">
        <v>0</v>
      </c>
      <c r="E31" s="26">
        <v>0</v>
      </c>
      <c r="F31" s="27">
        <v>0</v>
      </c>
    </row>
    <row r="32" spans="1:6" s="16" customFormat="1" ht="26.25">
      <c r="A32" s="35" t="s">
        <v>38</v>
      </c>
      <c r="B32" s="31"/>
      <c r="C32" s="31"/>
      <c r="D32" s="31"/>
      <c r="E32" s="31"/>
      <c r="F32" s="23"/>
    </row>
    <row r="33" spans="1:12" s="16" customFormat="1" ht="26.25">
      <c r="A33" s="30" t="s">
        <v>37</v>
      </c>
      <c r="B33" s="22">
        <v>0</v>
      </c>
      <c r="C33" s="22">
        <v>0</v>
      </c>
      <c r="D33" s="22">
        <v>0</v>
      </c>
      <c r="E33" s="26">
        <v>0</v>
      </c>
      <c r="F33" s="27">
        <v>0</v>
      </c>
    </row>
    <row r="34" spans="1:12" s="16" customFormat="1" ht="26.25">
      <c r="A34" s="32" t="s">
        <v>39</v>
      </c>
      <c r="B34" s="31"/>
      <c r="C34" s="31"/>
      <c r="D34" s="31"/>
      <c r="E34" s="29"/>
      <c r="F34" s="27" t="s">
        <v>91</v>
      </c>
    </row>
    <row r="35" spans="1:12" s="39" customFormat="1" ht="26.25">
      <c r="A35" s="36" t="s">
        <v>40</v>
      </c>
      <c r="B35" s="37">
        <v>62969092</v>
      </c>
      <c r="C35" s="37">
        <v>63089997</v>
      </c>
      <c r="D35" s="37">
        <v>58132502</v>
      </c>
      <c r="E35" s="37">
        <v>-4957495</v>
      </c>
      <c r="F35" s="38">
        <v>-7.8578146072823554E-2</v>
      </c>
    </row>
    <row r="36" spans="1:12" s="16" customFormat="1" ht="26.25">
      <c r="A36" s="34" t="s">
        <v>41</v>
      </c>
      <c r="B36" s="31"/>
      <c r="C36" s="31"/>
      <c r="D36" s="31"/>
      <c r="E36" s="31"/>
      <c r="F36" s="23"/>
    </row>
    <row r="37" spans="1:12" s="16" customFormat="1" ht="26.25">
      <c r="A37" s="40" t="s">
        <v>42</v>
      </c>
      <c r="B37" s="26">
        <v>0</v>
      </c>
      <c r="C37" s="26">
        <v>0</v>
      </c>
      <c r="D37" s="26">
        <v>0</v>
      </c>
      <c r="E37" s="26">
        <v>0</v>
      </c>
      <c r="F37" s="27">
        <v>0</v>
      </c>
    </row>
    <row r="38" spans="1:12" s="16" customFormat="1" ht="26.25">
      <c r="A38" s="41" t="s">
        <v>43</v>
      </c>
      <c r="B38" s="26">
        <v>0</v>
      </c>
      <c r="C38" s="26">
        <v>0</v>
      </c>
      <c r="D38" s="26">
        <v>0</v>
      </c>
      <c r="E38" s="29">
        <v>0</v>
      </c>
      <c r="F38" s="27">
        <v>0</v>
      </c>
    </row>
    <row r="39" spans="1:12" s="16" customFormat="1" ht="26.25">
      <c r="A39" s="41" t="s">
        <v>44</v>
      </c>
      <c r="B39" s="26">
        <v>0</v>
      </c>
      <c r="C39" s="26">
        <v>0</v>
      </c>
      <c r="D39" s="26">
        <v>0</v>
      </c>
      <c r="E39" s="29">
        <v>0</v>
      </c>
      <c r="F39" s="27">
        <v>0</v>
      </c>
    </row>
    <row r="40" spans="1:12" s="16" customFormat="1" ht="26.25">
      <c r="A40" s="41" t="s">
        <v>45</v>
      </c>
      <c r="B40" s="26">
        <v>0</v>
      </c>
      <c r="C40" s="26">
        <v>0</v>
      </c>
      <c r="D40" s="26">
        <v>0</v>
      </c>
      <c r="E40" s="29">
        <v>0</v>
      </c>
      <c r="F40" s="27">
        <v>0</v>
      </c>
    </row>
    <row r="41" spans="1:12" s="16" customFormat="1" ht="26.25">
      <c r="A41" s="42" t="s">
        <v>46</v>
      </c>
      <c r="B41" s="26">
        <v>0</v>
      </c>
      <c r="C41" s="26">
        <v>0</v>
      </c>
      <c r="D41" s="26">
        <v>0</v>
      </c>
      <c r="E41" s="29">
        <v>0</v>
      </c>
      <c r="F41" s="27">
        <v>0</v>
      </c>
    </row>
    <row r="42" spans="1:12" s="39" customFormat="1" ht="26.25">
      <c r="A42" s="34" t="s">
        <v>47</v>
      </c>
      <c r="B42" s="43">
        <v>0</v>
      </c>
      <c r="C42" s="43">
        <v>0</v>
      </c>
      <c r="D42" s="43">
        <v>0</v>
      </c>
      <c r="E42" s="43">
        <v>0</v>
      </c>
      <c r="F42" s="38">
        <v>0</v>
      </c>
      <c r="L42" s="39" t="s">
        <v>48</v>
      </c>
    </row>
    <row r="43" spans="1:12" s="16" customFormat="1" ht="26.25">
      <c r="A43" s="32" t="s">
        <v>48</v>
      </c>
      <c r="B43" s="31"/>
      <c r="C43" s="31"/>
      <c r="D43" s="31"/>
      <c r="E43" s="31"/>
      <c r="F43" s="23"/>
    </row>
    <row r="44" spans="1:12" s="39" customFormat="1" ht="26.25">
      <c r="A44" s="44" t="s">
        <v>49</v>
      </c>
      <c r="B44" s="45">
        <v>0</v>
      </c>
      <c r="C44" s="45">
        <v>0</v>
      </c>
      <c r="D44" s="45">
        <v>0</v>
      </c>
      <c r="E44" s="45">
        <v>0</v>
      </c>
      <c r="F44" s="38">
        <v>0</v>
      </c>
    </row>
    <row r="45" spans="1:12" s="16" customFormat="1" ht="26.25">
      <c r="A45" s="32" t="s">
        <v>48</v>
      </c>
      <c r="B45" s="31"/>
      <c r="C45" s="31"/>
      <c r="D45" s="31"/>
      <c r="E45" s="31"/>
      <c r="F45" s="23"/>
    </row>
    <row r="46" spans="1:12" s="39" customFormat="1" ht="26.25">
      <c r="A46" s="44" t="s">
        <v>50</v>
      </c>
      <c r="B46" s="45">
        <v>8096673</v>
      </c>
      <c r="C46" s="45">
        <v>8096673</v>
      </c>
      <c r="D46" s="45">
        <v>0</v>
      </c>
      <c r="E46" s="45">
        <v>-8096673</v>
      </c>
      <c r="F46" s="38">
        <v>-1</v>
      </c>
    </row>
    <row r="47" spans="1:12" s="16" customFormat="1" ht="26.25">
      <c r="A47" s="32" t="s">
        <v>48</v>
      </c>
      <c r="B47" s="31"/>
      <c r="C47" s="31"/>
      <c r="D47" s="31"/>
      <c r="E47" s="31"/>
      <c r="F47" s="23"/>
    </row>
    <row r="48" spans="1:12" s="39" customFormat="1" ht="26.25">
      <c r="A48" s="34" t="s">
        <v>51</v>
      </c>
      <c r="B48" s="43">
        <v>67956264</v>
      </c>
      <c r="C48" s="43">
        <v>67835359</v>
      </c>
      <c r="D48" s="43">
        <v>74512430</v>
      </c>
      <c r="E48" s="43">
        <v>6677071</v>
      </c>
      <c r="F48" s="38">
        <v>9.8430539742555209E-2</v>
      </c>
    </row>
    <row r="49" spans="1:6" s="16" customFormat="1" ht="26.25">
      <c r="A49" s="32" t="s">
        <v>48</v>
      </c>
      <c r="B49" s="31"/>
      <c r="C49" s="31"/>
      <c r="D49" s="31"/>
      <c r="E49" s="31"/>
      <c r="F49" s="23"/>
    </row>
    <row r="50" spans="1:6" s="39" customFormat="1" ht="26.25">
      <c r="A50" s="46" t="s">
        <v>52</v>
      </c>
      <c r="B50" s="47">
        <v>0</v>
      </c>
      <c r="C50" s="47">
        <v>0</v>
      </c>
      <c r="D50" s="47">
        <v>0</v>
      </c>
      <c r="E50" s="47">
        <v>0</v>
      </c>
      <c r="F50" s="38">
        <v>0</v>
      </c>
    </row>
    <row r="51" spans="1:6" s="16" customFormat="1" ht="26.25">
      <c r="A51" s="34"/>
      <c r="B51" s="22"/>
      <c r="C51" s="22"/>
      <c r="D51" s="22"/>
      <c r="E51" s="22"/>
      <c r="F51" s="48"/>
    </row>
    <row r="52" spans="1:6" s="39" customFormat="1" ht="26.25">
      <c r="A52" s="34" t="s">
        <v>53</v>
      </c>
      <c r="B52" s="43">
        <v>0</v>
      </c>
      <c r="C52" s="43">
        <v>0</v>
      </c>
      <c r="D52" s="43">
        <v>0</v>
      </c>
      <c r="E52" s="47">
        <v>0</v>
      </c>
      <c r="F52" s="38">
        <v>0</v>
      </c>
    </row>
    <row r="53" spans="1:6" s="16" customFormat="1" ht="26.25">
      <c r="A53" s="32"/>
      <c r="B53" s="31"/>
      <c r="C53" s="31"/>
      <c r="D53" s="31"/>
      <c r="E53" s="31"/>
      <c r="F53" s="23"/>
    </row>
    <row r="54" spans="1:6" s="39" customFormat="1" ht="26.25">
      <c r="A54" s="49" t="s">
        <v>54</v>
      </c>
      <c r="B54" s="43">
        <v>139022029</v>
      </c>
      <c r="C54" s="43">
        <v>139022029</v>
      </c>
      <c r="D54" s="43">
        <v>132644932</v>
      </c>
      <c r="E54" s="43">
        <v>-6377097</v>
      </c>
      <c r="F54" s="38">
        <v>-4.5871125935012788E-2</v>
      </c>
    </row>
    <row r="55" spans="1:6" s="16" customFormat="1" ht="26.25">
      <c r="A55" s="50"/>
      <c r="B55" s="31"/>
      <c r="C55" s="31"/>
      <c r="D55" s="31"/>
      <c r="E55" s="31"/>
      <c r="F55" s="23" t="s">
        <v>48</v>
      </c>
    </row>
    <row r="56" spans="1:6" s="16" customFormat="1" ht="26.25">
      <c r="A56" s="51"/>
      <c r="B56" s="22"/>
      <c r="C56" s="22"/>
      <c r="D56" s="22"/>
      <c r="E56" s="22"/>
      <c r="F56" s="24" t="s">
        <v>48</v>
      </c>
    </row>
    <row r="57" spans="1:6" s="16" customFormat="1" ht="26.25">
      <c r="A57" s="49" t="s">
        <v>55</v>
      </c>
      <c r="B57" s="22"/>
      <c r="C57" s="22"/>
      <c r="D57" s="22"/>
      <c r="E57" s="22"/>
      <c r="F57" s="24"/>
    </row>
    <row r="58" spans="1:6" s="16" customFormat="1" ht="26.25">
      <c r="A58" s="30" t="s">
        <v>56</v>
      </c>
      <c r="B58" s="22">
        <v>61057243</v>
      </c>
      <c r="C58" s="22">
        <v>59276093</v>
      </c>
      <c r="D58" s="22">
        <v>61786051</v>
      </c>
      <c r="E58" s="22">
        <v>2509958</v>
      </c>
      <c r="F58" s="27">
        <v>4.234351275479644E-2</v>
      </c>
    </row>
    <row r="59" spans="1:6" s="16" customFormat="1" ht="26.25">
      <c r="A59" s="32" t="s">
        <v>57</v>
      </c>
      <c r="B59" s="31">
        <v>19121303</v>
      </c>
      <c r="C59" s="31">
        <v>20596262</v>
      </c>
      <c r="D59" s="31">
        <v>11803674</v>
      </c>
      <c r="E59" s="31">
        <v>-8792588</v>
      </c>
      <c r="F59" s="27">
        <v>-0.42690212427866764</v>
      </c>
    </row>
    <row r="60" spans="1:6" s="16" customFormat="1" ht="26.25">
      <c r="A60" s="32" t="s">
        <v>58</v>
      </c>
      <c r="B60" s="31">
        <v>243000</v>
      </c>
      <c r="C60" s="31">
        <v>243000</v>
      </c>
      <c r="D60" s="31">
        <v>0</v>
      </c>
      <c r="E60" s="31">
        <v>-243000</v>
      </c>
      <c r="F60" s="27">
        <v>-1</v>
      </c>
    </row>
    <row r="61" spans="1:6" s="16" customFormat="1" ht="26.25">
      <c r="A61" s="32" t="s">
        <v>59</v>
      </c>
      <c r="B61" s="31">
        <v>14341346</v>
      </c>
      <c r="C61" s="31">
        <v>13151588</v>
      </c>
      <c r="D61" s="31">
        <v>13178451</v>
      </c>
      <c r="E61" s="31">
        <v>26863</v>
      </c>
      <c r="F61" s="27">
        <v>2.0425670268867913E-3</v>
      </c>
    </row>
    <row r="62" spans="1:6" s="16" customFormat="1" ht="26.25">
      <c r="A62" s="32" t="s">
        <v>60</v>
      </c>
      <c r="B62" s="31">
        <v>5022610</v>
      </c>
      <c r="C62" s="31">
        <v>5480518</v>
      </c>
      <c r="D62" s="31">
        <v>5978537</v>
      </c>
      <c r="E62" s="31">
        <v>498019</v>
      </c>
      <c r="F62" s="27">
        <v>9.0870789950876912E-2</v>
      </c>
    </row>
    <row r="63" spans="1:6" s="16" customFormat="1" ht="26.25">
      <c r="A63" s="32" t="s">
        <v>61</v>
      </c>
      <c r="B63" s="31">
        <v>18126677</v>
      </c>
      <c r="C63" s="31">
        <v>18254637</v>
      </c>
      <c r="D63" s="31">
        <v>18096624</v>
      </c>
      <c r="E63" s="31">
        <v>-158013</v>
      </c>
      <c r="F63" s="27">
        <v>-8.6560472278906456E-3</v>
      </c>
    </row>
    <row r="64" spans="1:6" s="16" customFormat="1" ht="26.25">
      <c r="A64" s="32" t="s">
        <v>62</v>
      </c>
      <c r="B64" s="31">
        <v>6118518</v>
      </c>
      <c r="C64" s="31">
        <v>5506290</v>
      </c>
      <c r="D64" s="31">
        <v>6781390</v>
      </c>
      <c r="E64" s="31">
        <v>1275100</v>
      </c>
      <c r="F64" s="27">
        <v>0.23157153001385689</v>
      </c>
    </row>
    <row r="65" spans="1:7" s="16" customFormat="1" ht="26.25">
      <c r="A65" s="32" t="s">
        <v>63</v>
      </c>
      <c r="B65" s="31">
        <v>11547143</v>
      </c>
      <c r="C65" s="31">
        <v>13063693</v>
      </c>
      <c r="D65" s="31">
        <v>14940741</v>
      </c>
      <c r="E65" s="31">
        <v>1877048</v>
      </c>
      <c r="F65" s="27">
        <v>0.14368433183480353</v>
      </c>
    </row>
    <row r="66" spans="1:7" s="39" customFormat="1" ht="26.25">
      <c r="A66" s="52" t="s">
        <v>64</v>
      </c>
      <c r="B66" s="37">
        <v>135577840</v>
      </c>
      <c r="C66" s="37">
        <v>135572081</v>
      </c>
      <c r="D66" s="37">
        <v>132565468</v>
      </c>
      <c r="E66" s="37">
        <v>-3006613</v>
      </c>
      <c r="F66" s="38">
        <v>-2.2177228363117033E-2</v>
      </c>
    </row>
    <row r="67" spans="1:7" s="16" customFormat="1" ht="26.25">
      <c r="A67" s="32" t="s">
        <v>65</v>
      </c>
      <c r="B67" s="31">
        <v>0</v>
      </c>
      <c r="C67" s="31">
        <v>0</v>
      </c>
      <c r="D67" s="31">
        <v>0</v>
      </c>
      <c r="E67" s="31">
        <v>0</v>
      </c>
      <c r="F67" s="27">
        <v>0</v>
      </c>
    </row>
    <row r="68" spans="1:7" s="16" customFormat="1" ht="26.25">
      <c r="A68" s="32" t="s">
        <v>66</v>
      </c>
      <c r="B68" s="31">
        <v>81689</v>
      </c>
      <c r="C68" s="31">
        <v>87448</v>
      </c>
      <c r="D68" s="31">
        <v>79464</v>
      </c>
      <c r="E68" s="31">
        <v>-7984</v>
      </c>
      <c r="F68" s="27">
        <v>-9.1299972555118472E-2</v>
      </c>
    </row>
    <row r="69" spans="1:7" s="16" customFormat="1" ht="26.25">
      <c r="A69" s="32" t="s">
        <v>67</v>
      </c>
      <c r="B69" s="31">
        <v>3362500</v>
      </c>
      <c r="C69" s="31">
        <v>3362500</v>
      </c>
      <c r="D69" s="31">
        <v>0</v>
      </c>
      <c r="E69" s="31">
        <v>-3362500</v>
      </c>
      <c r="F69" s="27">
        <v>-1</v>
      </c>
    </row>
    <row r="70" spans="1:7" s="16" customFormat="1" ht="26.25">
      <c r="A70" s="32" t="s">
        <v>68</v>
      </c>
      <c r="B70" s="31">
        <v>0</v>
      </c>
      <c r="C70" s="31">
        <v>0</v>
      </c>
      <c r="D70" s="31">
        <v>0</v>
      </c>
      <c r="E70" s="31">
        <v>0</v>
      </c>
      <c r="F70" s="27">
        <v>0</v>
      </c>
    </row>
    <row r="71" spans="1:7" s="39" customFormat="1" ht="26.25">
      <c r="A71" s="53" t="s">
        <v>69</v>
      </c>
      <c r="B71" s="54">
        <v>139022029</v>
      </c>
      <c r="C71" s="54">
        <v>139022029</v>
      </c>
      <c r="D71" s="54">
        <v>132644932</v>
      </c>
      <c r="E71" s="54">
        <v>-6377097</v>
      </c>
      <c r="F71" s="38">
        <v>-4.5871125935012788E-2</v>
      </c>
    </row>
    <row r="72" spans="1:7" s="16" customFormat="1" ht="26.25">
      <c r="A72" s="51"/>
      <c r="B72" s="22"/>
      <c r="C72" s="22"/>
      <c r="D72" s="22"/>
      <c r="E72" s="22"/>
      <c r="F72" s="24"/>
    </row>
    <row r="73" spans="1:7" s="16" customFormat="1" ht="26.25">
      <c r="A73" s="49" t="s">
        <v>70</v>
      </c>
      <c r="B73" s="22"/>
      <c r="C73" s="22"/>
      <c r="D73" s="22"/>
      <c r="E73" s="22"/>
      <c r="F73" s="24"/>
    </row>
    <row r="74" spans="1:7" s="16" customFormat="1" ht="26.25">
      <c r="A74" s="30" t="s">
        <v>71</v>
      </c>
      <c r="B74" s="26">
        <v>78194555</v>
      </c>
      <c r="C74" s="26">
        <v>80216839</v>
      </c>
      <c r="D74" s="26">
        <v>77856839</v>
      </c>
      <c r="E74" s="22">
        <v>-2360000</v>
      </c>
      <c r="F74" s="27">
        <v>-2.9420256761800351E-2</v>
      </c>
      <c r="G74" s="160"/>
    </row>
    <row r="75" spans="1:7" s="16" customFormat="1" ht="26.25">
      <c r="A75" s="32" t="s">
        <v>72</v>
      </c>
      <c r="B75" s="29">
        <v>1183639</v>
      </c>
      <c r="C75" s="26">
        <v>1244435</v>
      </c>
      <c r="D75" s="26">
        <v>1248579</v>
      </c>
      <c r="E75" s="31">
        <v>4144</v>
      </c>
      <c r="F75" s="27">
        <v>3.3300252725132289E-3</v>
      </c>
      <c r="G75" s="160"/>
    </row>
    <row r="76" spans="1:7" s="16" customFormat="1" ht="26.25">
      <c r="A76" s="32" t="s">
        <v>73</v>
      </c>
      <c r="B76" s="22">
        <v>27733652</v>
      </c>
      <c r="C76" s="26">
        <v>26993743</v>
      </c>
      <c r="D76" s="26">
        <v>29729275</v>
      </c>
      <c r="E76" s="31">
        <v>2735532</v>
      </c>
      <c r="F76" s="27">
        <v>0.10133948448720134</v>
      </c>
      <c r="G76" s="160"/>
    </row>
    <row r="77" spans="1:7" s="39" customFormat="1" ht="26.25">
      <c r="A77" s="52" t="s">
        <v>74</v>
      </c>
      <c r="B77" s="54">
        <v>107111846</v>
      </c>
      <c r="C77" s="54">
        <v>108455017</v>
      </c>
      <c r="D77" s="54">
        <v>108834693</v>
      </c>
      <c r="E77" s="37">
        <v>379676</v>
      </c>
      <c r="F77" s="38">
        <v>3.500769355833488E-3</v>
      </c>
    </row>
    <row r="78" spans="1:7" s="16" customFormat="1" ht="26.25">
      <c r="A78" s="32" t="s">
        <v>75</v>
      </c>
      <c r="B78" s="29">
        <v>439722</v>
      </c>
      <c r="C78" s="29">
        <v>356707</v>
      </c>
      <c r="D78" s="29">
        <v>353057</v>
      </c>
      <c r="E78" s="31">
        <v>-3650</v>
      </c>
      <c r="F78" s="27">
        <v>-1.0232487728023279E-2</v>
      </c>
    </row>
    <row r="79" spans="1:7" s="16" customFormat="1" ht="26.25">
      <c r="A79" s="32" t="s">
        <v>76</v>
      </c>
      <c r="B79" s="26">
        <v>9390547</v>
      </c>
      <c r="C79" s="26">
        <v>10839126</v>
      </c>
      <c r="D79" s="26">
        <v>13449012</v>
      </c>
      <c r="E79" s="31">
        <v>2609886</v>
      </c>
      <c r="F79" s="27">
        <v>0.24078380489349419</v>
      </c>
    </row>
    <row r="80" spans="1:7" s="16" customFormat="1" ht="26.25">
      <c r="A80" s="32" t="s">
        <v>77</v>
      </c>
      <c r="B80" s="22">
        <v>1658099</v>
      </c>
      <c r="C80" s="22">
        <v>1660076</v>
      </c>
      <c r="D80" s="22">
        <v>1666253</v>
      </c>
      <c r="E80" s="31">
        <v>6177</v>
      </c>
      <c r="F80" s="27">
        <v>3.7209139822514149E-3</v>
      </c>
    </row>
    <row r="81" spans="1:8" s="39" customFormat="1" ht="26.25">
      <c r="A81" s="35" t="s">
        <v>78</v>
      </c>
      <c r="B81" s="54">
        <v>11488368</v>
      </c>
      <c r="C81" s="54">
        <v>12855909</v>
      </c>
      <c r="D81" s="54">
        <v>15468322</v>
      </c>
      <c r="E81" s="37">
        <v>2612413</v>
      </c>
      <c r="F81" s="38">
        <v>0.20320717889337891</v>
      </c>
    </row>
    <row r="82" spans="1:8" s="16" customFormat="1" ht="26.25">
      <c r="A82" s="32" t="s">
        <v>79</v>
      </c>
      <c r="B82" s="22">
        <v>241319</v>
      </c>
      <c r="C82" s="22">
        <v>188404</v>
      </c>
      <c r="D82" s="22">
        <v>933234</v>
      </c>
      <c r="E82" s="31">
        <v>744830</v>
      </c>
      <c r="F82" s="27">
        <v>3.9533661705696268</v>
      </c>
    </row>
    <row r="83" spans="1:8" s="16" customFormat="1" ht="26.25">
      <c r="A83" s="32" t="s">
        <v>80</v>
      </c>
      <c r="B83" s="31">
        <v>18275631</v>
      </c>
      <c r="C83" s="31">
        <v>17044542</v>
      </c>
      <c r="D83" s="31">
        <v>6923964</v>
      </c>
      <c r="E83" s="31">
        <v>-10120578</v>
      </c>
      <c r="F83" s="27">
        <v>-0.59377236419728963</v>
      </c>
    </row>
    <row r="84" spans="1:8" s="16" customFormat="1" ht="26.25">
      <c r="A84" s="32" t="s">
        <v>81</v>
      </c>
      <c r="B84" s="31">
        <v>0</v>
      </c>
      <c r="C84" s="31">
        <v>0</v>
      </c>
      <c r="D84" s="31">
        <v>0</v>
      </c>
      <c r="E84" s="31">
        <v>0</v>
      </c>
      <c r="F84" s="27">
        <v>0</v>
      </c>
    </row>
    <row r="85" spans="1:8" s="16" customFormat="1" ht="26.25">
      <c r="A85" s="32" t="s">
        <v>82</v>
      </c>
      <c r="B85" s="31">
        <v>347683</v>
      </c>
      <c r="C85" s="31">
        <v>315157</v>
      </c>
      <c r="D85" s="31">
        <v>321719</v>
      </c>
      <c r="E85" s="31">
        <v>6562</v>
      </c>
      <c r="F85" s="27">
        <v>2.0821368397338471E-2</v>
      </c>
    </row>
    <row r="86" spans="1:8" s="39" customFormat="1" ht="26.25">
      <c r="A86" s="35" t="s">
        <v>83</v>
      </c>
      <c r="B86" s="37">
        <v>18864633</v>
      </c>
      <c r="C86" s="37">
        <v>17548103</v>
      </c>
      <c r="D86" s="37">
        <v>8178917</v>
      </c>
      <c r="E86" s="37">
        <v>-9369186</v>
      </c>
      <c r="F86" s="38">
        <v>-0.53391446357478067</v>
      </c>
    </row>
    <row r="87" spans="1:8" s="16" customFormat="1" ht="26.25">
      <c r="A87" s="32" t="s">
        <v>84</v>
      </c>
      <c r="B87" s="31">
        <v>273648</v>
      </c>
      <c r="C87" s="31">
        <v>3000</v>
      </c>
      <c r="D87" s="31">
        <v>3000</v>
      </c>
      <c r="E87" s="31">
        <v>0</v>
      </c>
      <c r="F87" s="27">
        <v>0</v>
      </c>
    </row>
    <row r="88" spans="1:8" s="16" customFormat="1" ht="26.25">
      <c r="A88" s="32" t="s">
        <v>85</v>
      </c>
      <c r="B88" s="31">
        <v>1281132</v>
      </c>
      <c r="C88" s="31">
        <v>160000</v>
      </c>
      <c r="D88" s="31">
        <v>160000</v>
      </c>
      <c r="E88" s="31">
        <v>0</v>
      </c>
      <c r="F88" s="27">
        <v>0</v>
      </c>
    </row>
    <row r="89" spans="1:8" s="16" customFormat="1" ht="26.25">
      <c r="A89" s="41" t="s">
        <v>86</v>
      </c>
      <c r="B89" s="31">
        <v>2402</v>
      </c>
      <c r="C89" s="31">
        <v>0</v>
      </c>
      <c r="D89" s="31">
        <v>0</v>
      </c>
      <c r="E89" s="31">
        <v>0</v>
      </c>
      <c r="F89" s="27">
        <v>0</v>
      </c>
    </row>
    <row r="90" spans="1:8" s="39" customFormat="1" ht="26.25">
      <c r="A90" s="55" t="s">
        <v>87</v>
      </c>
      <c r="B90" s="54">
        <v>1557182</v>
      </c>
      <c r="C90" s="54">
        <v>163000</v>
      </c>
      <c r="D90" s="54">
        <v>163000</v>
      </c>
      <c r="E90" s="54">
        <v>0</v>
      </c>
      <c r="F90" s="38">
        <v>0</v>
      </c>
    </row>
    <row r="91" spans="1:8" s="16" customFormat="1" ht="26.25">
      <c r="A91" s="41" t="s">
        <v>88</v>
      </c>
      <c r="B91" s="31">
        <v>0</v>
      </c>
      <c r="C91" s="31">
        <v>0</v>
      </c>
      <c r="D91" s="29">
        <v>0</v>
      </c>
      <c r="E91" s="31">
        <v>0</v>
      </c>
      <c r="F91" s="27">
        <v>0</v>
      </c>
    </row>
    <row r="92" spans="1:8" s="39" customFormat="1" ht="27" thickBot="1">
      <c r="A92" s="56" t="s">
        <v>69</v>
      </c>
      <c r="B92" s="57">
        <v>139022029</v>
      </c>
      <c r="C92" s="57">
        <v>139022029</v>
      </c>
      <c r="D92" s="58">
        <v>132644932</v>
      </c>
      <c r="E92" s="57">
        <v>-6377097</v>
      </c>
      <c r="F92" s="59">
        <v>-4.5871125935012788E-2</v>
      </c>
    </row>
    <row r="93" spans="1:8" s="232" customFormat="1" ht="31.5">
      <c r="A93" s="228"/>
      <c r="B93" s="229"/>
      <c r="C93" s="229"/>
      <c r="D93" s="229"/>
      <c r="E93" s="229"/>
      <c r="F93" s="230"/>
      <c r="G93" s="231"/>
      <c r="H93" s="231"/>
    </row>
    <row r="94" spans="1:8" s="64" customFormat="1" ht="31.5">
      <c r="A94" s="65"/>
      <c r="B94" s="66"/>
      <c r="C94" s="66"/>
      <c r="D94" s="66"/>
      <c r="E94" s="66"/>
      <c r="F94" s="67"/>
      <c r="G94" s="63"/>
      <c r="H94" s="63"/>
    </row>
    <row r="95" spans="1:8" s="64" customFormat="1" ht="31.5">
      <c r="A95" s="65"/>
      <c r="B95" s="66"/>
      <c r="C95" s="66"/>
      <c r="D95" s="66"/>
      <c r="E95" s="66"/>
      <c r="F95" s="67"/>
      <c r="G95" s="63"/>
      <c r="H95" s="63"/>
    </row>
    <row r="96" spans="1:8">
      <c r="A96" s="68" t="s">
        <v>48</v>
      </c>
      <c r="B96" s="69"/>
      <c r="C96" s="69"/>
      <c r="D96" s="69"/>
      <c r="E96" s="69"/>
      <c r="F96" s="70"/>
    </row>
  </sheetData>
  <pageMargins left="0.7" right="0.7" top="0.75" bottom="0.75" header="0.3" footer="0.3"/>
  <pageSetup scale="2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topLeftCell="A19" zoomScale="60" zoomScaleNormal="60" workbookViewId="0">
      <selection activeCell="J25" sqref="J25"/>
    </sheetView>
  </sheetViews>
  <sheetFormatPr defaultRowHeight="15.75"/>
  <cols>
    <col min="1" max="1" width="121.140625" style="71" customWidth="1"/>
    <col min="2" max="2" width="32.7109375" style="72" customWidth="1"/>
    <col min="3" max="5" width="32.85546875" style="72" customWidth="1"/>
    <col min="6" max="6" width="25.5703125" style="73" customWidth="1"/>
    <col min="7" max="7" width="30.28515625" style="71" customWidth="1"/>
    <col min="8" max="8" width="25.140625" style="71" customWidth="1"/>
    <col min="9" max="16384" width="9.140625" style="71"/>
  </cols>
  <sheetData>
    <row r="1" spans="1:8" s="7" customFormat="1" ht="46.5">
      <c r="A1" s="1" t="s">
        <v>0</v>
      </c>
      <c r="B1" s="2"/>
      <c r="C1" s="4" t="s">
        <v>1</v>
      </c>
      <c r="D1" s="5" t="s">
        <v>148</v>
      </c>
      <c r="E1" s="6"/>
      <c r="H1" s="3"/>
    </row>
    <row r="2" spans="1:8" s="7" customFormat="1" ht="46.5">
      <c r="A2" s="1" t="s">
        <v>2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3</v>
      </c>
      <c r="B3" s="10"/>
      <c r="C3" s="10"/>
      <c r="D3" s="10"/>
      <c r="E3" s="10"/>
      <c r="F3" s="11"/>
      <c r="G3" s="3"/>
      <c r="H3" s="3"/>
    </row>
    <row r="4" spans="1:8" s="16" customFormat="1" ht="27" thickTop="1">
      <c r="A4" s="12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20" customFormat="1" ht="52.5">
      <c r="A5" s="17"/>
      <c r="B5" s="18" t="s">
        <v>9</v>
      </c>
      <c r="C5" s="18" t="s">
        <v>9</v>
      </c>
      <c r="D5" s="18" t="s">
        <v>10</v>
      </c>
      <c r="E5" s="18" t="s">
        <v>11</v>
      </c>
      <c r="F5" s="19" t="s">
        <v>12</v>
      </c>
    </row>
    <row r="6" spans="1:8" s="16" customFormat="1" ht="26.25">
      <c r="A6" s="21" t="s">
        <v>13</v>
      </c>
      <c r="B6" s="22"/>
      <c r="C6" s="22"/>
      <c r="D6" s="22"/>
      <c r="E6" s="22"/>
      <c r="F6" s="23"/>
    </row>
    <row r="7" spans="1:8" s="16" customFormat="1" ht="26.25">
      <c r="A7" s="21" t="s">
        <v>14</v>
      </c>
      <c r="B7" s="22"/>
      <c r="C7" s="22"/>
      <c r="D7" s="22"/>
      <c r="E7" s="22"/>
      <c r="F7" s="24"/>
    </row>
    <row r="8" spans="1:8" s="16" customFormat="1" ht="26.25">
      <c r="A8" s="25" t="s">
        <v>15</v>
      </c>
      <c r="B8" s="26">
        <v>41875268</v>
      </c>
      <c r="C8" s="26">
        <v>41875268</v>
      </c>
      <c r="D8" s="26">
        <v>36756393</v>
      </c>
      <c r="E8" s="26">
        <v>-5118875</v>
      </c>
      <c r="F8" s="27">
        <v>-0.12224100870232042</v>
      </c>
      <c r="H8" s="16" t="s">
        <v>48</v>
      </c>
    </row>
    <row r="9" spans="1:8" s="16" customFormat="1" ht="26.25">
      <c r="A9" s="25" t="s">
        <v>16</v>
      </c>
      <c r="B9" s="26">
        <v>0</v>
      </c>
      <c r="C9" s="26">
        <v>0</v>
      </c>
      <c r="D9" s="26">
        <v>0</v>
      </c>
      <c r="E9" s="26">
        <v>0</v>
      </c>
      <c r="F9" s="27">
        <v>0</v>
      </c>
    </row>
    <row r="10" spans="1:8" s="16" customFormat="1" ht="26.25">
      <c r="A10" s="28" t="s">
        <v>17</v>
      </c>
      <c r="B10" s="29">
        <v>2459553</v>
      </c>
      <c r="C10" s="29">
        <v>2575586</v>
      </c>
      <c r="D10" s="29">
        <v>2624840</v>
      </c>
      <c r="E10" s="29">
        <v>49254</v>
      </c>
      <c r="F10" s="27">
        <v>1.9123415020892334E-2</v>
      </c>
    </row>
    <row r="11" spans="1:8" s="16" customFormat="1" ht="26.25">
      <c r="A11" s="30" t="s">
        <v>18</v>
      </c>
      <c r="B11" s="31">
        <v>0</v>
      </c>
      <c r="C11" s="31">
        <v>0</v>
      </c>
      <c r="D11" s="31">
        <v>0</v>
      </c>
      <c r="E11" s="29">
        <v>0</v>
      </c>
      <c r="F11" s="27">
        <v>0</v>
      </c>
    </row>
    <row r="12" spans="1:8" s="16" customFormat="1" ht="26.25">
      <c r="A12" s="32" t="s">
        <v>19</v>
      </c>
      <c r="B12" s="31">
        <v>2459553</v>
      </c>
      <c r="C12" s="31">
        <v>2575586</v>
      </c>
      <c r="D12" s="31">
        <v>2624840</v>
      </c>
      <c r="E12" s="29">
        <v>49254</v>
      </c>
      <c r="F12" s="27">
        <v>1.9123415020892334E-2</v>
      </c>
    </row>
    <row r="13" spans="1:8" s="16" customFormat="1" ht="26.25">
      <c r="A13" s="32" t="s">
        <v>20</v>
      </c>
      <c r="B13" s="31">
        <v>0</v>
      </c>
      <c r="C13" s="31">
        <v>0</v>
      </c>
      <c r="D13" s="31">
        <v>0</v>
      </c>
      <c r="E13" s="29">
        <v>0</v>
      </c>
      <c r="F13" s="27">
        <v>0</v>
      </c>
    </row>
    <row r="14" spans="1:8" s="16" customFormat="1" ht="26.25">
      <c r="A14" s="32" t="s">
        <v>21</v>
      </c>
      <c r="B14" s="31">
        <v>0</v>
      </c>
      <c r="C14" s="31">
        <v>0</v>
      </c>
      <c r="D14" s="31">
        <v>0</v>
      </c>
      <c r="E14" s="29">
        <v>0</v>
      </c>
      <c r="F14" s="27">
        <v>0</v>
      </c>
    </row>
    <row r="15" spans="1:8" s="16" customFormat="1" ht="26.25">
      <c r="A15" s="32" t="s">
        <v>22</v>
      </c>
      <c r="B15" s="31">
        <v>0</v>
      </c>
      <c r="C15" s="31">
        <v>0</v>
      </c>
      <c r="D15" s="31">
        <v>0</v>
      </c>
      <c r="E15" s="29">
        <v>0</v>
      </c>
      <c r="F15" s="27">
        <v>0</v>
      </c>
    </row>
    <row r="16" spans="1:8" s="16" customFormat="1" ht="26.25">
      <c r="A16" s="32" t="s">
        <v>23</v>
      </c>
      <c r="B16" s="31">
        <v>0</v>
      </c>
      <c r="C16" s="31">
        <v>0</v>
      </c>
      <c r="D16" s="31">
        <v>0</v>
      </c>
      <c r="E16" s="29">
        <v>0</v>
      </c>
      <c r="F16" s="27">
        <v>0</v>
      </c>
    </row>
    <row r="17" spans="1:6" s="16" customFormat="1" ht="26.25">
      <c r="A17" s="32" t="s">
        <v>24</v>
      </c>
      <c r="B17" s="31">
        <v>0</v>
      </c>
      <c r="C17" s="31">
        <v>0</v>
      </c>
      <c r="D17" s="31">
        <v>0</v>
      </c>
      <c r="E17" s="29">
        <v>0</v>
      </c>
      <c r="F17" s="27">
        <v>0</v>
      </c>
    </row>
    <row r="18" spans="1:6" s="16" customFormat="1" ht="26.25">
      <c r="A18" s="32" t="s">
        <v>25</v>
      </c>
      <c r="B18" s="31">
        <v>0</v>
      </c>
      <c r="C18" s="31">
        <v>0</v>
      </c>
      <c r="D18" s="31">
        <v>0</v>
      </c>
      <c r="E18" s="29">
        <v>0</v>
      </c>
      <c r="F18" s="27">
        <v>0</v>
      </c>
    </row>
    <row r="19" spans="1:6" s="16" customFormat="1" ht="26.25">
      <c r="A19" s="32" t="s">
        <v>26</v>
      </c>
      <c r="B19" s="31">
        <v>0</v>
      </c>
      <c r="C19" s="31">
        <v>0</v>
      </c>
      <c r="D19" s="31">
        <v>0</v>
      </c>
      <c r="E19" s="29">
        <v>0</v>
      </c>
      <c r="F19" s="27">
        <v>0</v>
      </c>
    </row>
    <row r="20" spans="1:6" s="16" customFormat="1" ht="26.25">
      <c r="A20" s="32" t="s">
        <v>27</v>
      </c>
      <c r="B20" s="31">
        <v>0</v>
      </c>
      <c r="C20" s="31">
        <v>0</v>
      </c>
      <c r="D20" s="31">
        <v>0</v>
      </c>
      <c r="E20" s="29">
        <v>0</v>
      </c>
      <c r="F20" s="27">
        <v>0</v>
      </c>
    </row>
    <row r="21" spans="1:6" s="16" customFormat="1" ht="26.25">
      <c r="A21" s="32" t="s">
        <v>28</v>
      </c>
      <c r="B21" s="31">
        <v>0</v>
      </c>
      <c r="C21" s="31">
        <v>0</v>
      </c>
      <c r="D21" s="31">
        <v>0</v>
      </c>
      <c r="E21" s="29">
        <v>0</v>
      </c>
      <c r="F21" s="27">
        <v>0</v>
      </c>
    </row>
    <row r="22" spans="1:6" s="16" customFormat="1" ht="26.25">
      <c r="A22" s="32" t="s">
        <v>29</v>
      </c>
      <c r="B22" s="31">
        <v>0</v>
      </c>
      <c r="C22" s="31">
        <v>0</v>
      </c>
      <c r="D22" s="31">
        <v>0</v>
      </c>
      <c r="E22" s="29">
        <v>0</v>
      </c>
      <c r="F22" s="27">
        <v>0</v>
      </c>
    </row>
    <row r="23" spans="1:6" s="16" customFormat="1" ht="26.25">
      <c r="A23" s="33" t="s">
        <v>30</v>
      </c>
      <c r="B23" s="31">
        <v>0</v>
      </c>
      <c r="C23" s="31">
        <v>0</v>
      </c>
      <c r="D23" s="31">
        <v>0</v>
      </c>
      <c r="E23" s="29">
        <v>0</v>
      </c>
      <c r="F23" s="27">
        <v>0</v>
      </c>
    </row>
    <row r="24" spans="1:6" s="16" customFormat="1" ht="26.25">
      <c r="A24" s="33" t="s">
        <v>31</v>
      </c>
      <c r="B24" s="31">
        <v>0</v>
      </c>
      <c r="C24" s="31">
        <v>0</v>
      </c>
      <c r="D24" s="31">
        <v>0</v>
      </c>
      <c r="E24" s="29">
        <v>0</v>
      </c>
      <c r="F24" s="27">
        <v>0</v>
      </c>
    </row>
    <row r="25" spans="1:6" s="16" customFormat="1" ht="26.25">
      <c r="A25" s="33" t="s">
        <v>32</v>
      </c>
      <c r="B25" s="31">
        <v>0</v>
      </c>
      <c r="C25" s="31">
        <v>0</v>
      </c>
      <c r="D25" s="31">
        <v>0</v>
      </c>
      <c r="E25" s="29">
        <v>0</v>
      </c>
      <c r="F25" s="27">
        <v>0</v>
      </c>
    </row>
    <row r="26" spans="1:6" s="16" customFormat="1" ht="26.25">
      <c r="A26" s="33" t="s">
        <v>33</v>
      </c>
      <c r="B26" s="31">
        <v>0</v>
      </c>
      <c r="C26" s="31">
        <v>0</v>
      </c>
      <c r="D26" s="31">
        <v>0</v>
      </c>
      <c r="E26" s="29">
        <v>0</v>
      </c>
      <c r="F26" s="27">
        <v>0</v>
      </c>
    </row>
    <row r="27" spans="1:6" s="16" customFormat="1" ht="26.25">
      <c r="A27" s="33" t="s">
        <v>34</v>
      </c>
      <c r="B27" s="31">
        <v>0</v>
      </c>
      <c r="C27" s="31">
        <v>0</v>
      </c>
      <c r="D27" s="31">
        <v>0</v>
      </c>
      <c r="E27" s="29">
        <v>0</v>
      </c>
      <c r="F27" s="27">
        <v>0</v>
      </c>
    </row>
    <row r="28" spans="1:6" s="16" customFormat="1" ht="26.25">
      <c r="A28" s="33" t="s">
        <v>89</v>
      </c>
      <c r="B28" s="31">
        <v>0</v>
      </c>
      <c r="C28" s="31">
        <v>0</v>
      </c>
      <c r="D28" s="31">
        <v>0</v>
      </c>
      <c r="E28" s="29">
        <f t="shared" ref="E28" si="0">D28-C28</f>
        <v>0</v>
      </c>
      <c r="F28" s="27">
        <f t="shared" ref="F28" si="1">IF(ISBLANK(E28),"  ",IF(C28&gt;0,E28/C28,IF(E28&gt;0,1,0)))</f>
        <v>0</v>
      </c>
    </row>
    <row r="29" spans="1:6" s="16" customFormat="1" ht="26.25">
      <c r="A29" s="33" t="s">
        <v>35</v>
      </c>
      <c r="B29" s="31">
        <v>0</v>
      </c>
      <c r="C29" s="31">
        <v>0</v>
      </c>
      <c r="D29" s="31">
        <v>0</v>
      </c>
      <c r="E29" s="29">
        <v>0</v>
      </c>
      <c r="F29" s="27">
        <v>0</v>
      </c>
    </row>
    <row r="30" spans="1:6" s="16" customFormat="1" ht="26.25">
      <c r="A30" s="34" t="s">
        <v>36</v>
      </c>
      <c r="B30" s="31"/>
      <c r="C30" s="31"/>
      <c r="D30" s="31"/>
      <c r="E30" s="31"/>
      <c r="F30" s="23"/>
    </row>
    <row r="31" spans="1:6" s="16" customFormat="1" ht="26.25">
      <c r="A31" s="30" t="s">
        <v>37</v>
      </c>
      <c r="B31" s="26">
        <v>0</v>
      </c>
      <c r="C31" s="26">
        <v>0</v>
      </c>
      <c r="D31" s="26">
        <v>0</v>
      </c>
      <c r="E31" s="26">
        <v>0</v>
      </c>
      <c r="F31" s="27">
        <v>0</v>
      </c>
    </row>
    <row r="32" spans="1:6" s="16" customFormat="1" ht="26.25">
      <c r="A32" s="35" t="s">
        <v>38</v>
      </c>
      <c r="B32" s="31"/>
      <c r="C32" s="31"/>
      <c r="D32" s="31"/>
      <c r="E32" s="31"/>
      <c r="F32" s="23"/>
    </row>
    <row r="33" spans="1:12" s="16" customFormat="1" ht="26.25">
      <c r="A33" s="30" t="s">
        <v>37</v>
      </c>
      <c r="B33" s="22">
        <v>0</v>
      </c>
      <c r="C33" s="22">
        <v>0</v>
      </c>
      <c r="D33" s="22">
        <v>0</v>
      </c>
      <c r="E33" s="26">
        <v>0</v>
      </c>
      <c r="F33" s="27">
        <v>0</v>
      </c>
    </row>
    <row r="34" spans="1:12" s="16" customFormat="1" ht="26.25">
      <c r="A34" s="32" t="s">
        <v>39</v>
      </c>
      <c r="B34" s="31"/>
      <c r="C34" s="31"/>
      <c r="D34" s="31"/>
      <c r="E34" s="29"/>
      <c r="F34" s="27" t="s">
        <v>91</v>
      </c>
    </row>
    <row r="35" spans="1:12" s="39" customFormat="1" ht="26.25">
      <c r="A35" s="36" t="s">
        <v>40</v>
      </c>
      <c r="B35" s="37">
        <v>44334821</v>
      </c>
      <c r="C35" s="37">
        <v>44450854</v>
      </c>
      <c r="D35" s="37">
        <v>39381233</v>
      </c>
      <c r="E35" s="37">
        <v>-5069621</v>
      </c>
      <c r="F35" s="38">
        <v>-0.11405002477567698</v>
      </c>
    </row>
    <row r="36" spans="1:12" s="16" customFormat="1" ht="26.25">
      <c r="A36" s="34" t="s">
        <v>41</v>
      </c>
      <c r="B36" s="31"/>
      <c r="C36" s="31"/>
      <c r="D36" s="31"/>
      <c r="E36" s="31"/>
      <c r="F36" s="23"/>
    </row>
    <row r="37" spans="1:12" s="16" customFormat="1" ht="26.25">
      <c r="A37" s="40" t="s">
        <v>42</v>
      </c>
      <c r="B37" s="26">
        <v>0</v>
      </c>
      <c r="C37" s="26">
        <v>0</v>
      </c>
      <c r="D37" s="26">
        <v>0</v>
      </c>
      <c r="E37" s="26">
        <v>0</v>
      </c>
      <c r="F37" s="27">
        <v>0</v>
      </c>
    </row>
    <row r="38" spans="1:12" s="16" customFormat="1" ht="26.25">
      <c r="A38" s="41" t="s">
        <v>43</v>
      </c>
      <c r="B38" s="26">
        <v>0</v>
      </c>
      <c r="C38" s="26">
        <v>0</v>
      </c>
      <c r="D38" s="26">
        <v>0</v>
      </c>
      <c r="E38" s="29">
        <v>0</v>
      </c>
      <c r="F38" s="27">
        <v>0</v>
      </c>
    </row>
    <row r="39" spans="1:12" s="16" customFormat="1" ht="26.25">
      <c r="A39" s="41" t="s">
        <v>44</v>
      </c>
      <c r="B39" s="26">
        <v>0</v>
      </c>
      <c r="C39" s="26">
        <v>0</v>
      </c>
      <c r="D39" s="26">
        <v>0</v>
      </c>
      <c r="E39" s="29">
        <v>0</v>
      </c>
      <c r="F39" s="27">
        <v>0</v>
      </c>
    </row>
    <row r="40" spans="1:12" s="16" customFormat="1" ht="26.25">
      <c r="A40" s="41" t="s">
        <v>45</v>
      </c>
      <c r="B40" s="26">
        <v>0</v>
      </c>
      <c r="C40" s="26">
        <v>0</v>
      </c>
      <c r="D40" s="26">
        <v>0</v>
      </c>
      <c r="E40" s="29">
        <v>0</v>
      </c>
      <c r="F40" s="27">
        <v>0</v>
      </c>
    </row>
    <row r="41" spans="1:12" s="16" customFormat="1" ht="26.25">
      <c r="A41" s="42" t="s">
        <v>46</v>
      </c>
      <c r="B41" s="26">
        <v>0</v>
      </c>
      <c r="C41" s="26">
        <v>0</v>
      </c>
      <c r="D41" s="26">
        <v>0</v>
      </c>
      <c r="E41" s="29">
        <v>0</v>
      </c>
      <c r="F41" s="27">
        <v>0</v>
      </c>
    </row>
    <row r="42" spans="1:12" s="39" customFormat="1" ht="26.25">
      <c r="A42" s="34" t="s">
        <v>47</v>
      </c>
      <c r="B42" s="43">
        <v>0</v>
      </c>
      <c r="C42" s="43">
        <v>0</v>
      </c>
      <c r="D42" s="43">
        <v>0</v>
      </c>
      <c r="E42" s="43">
        <v>0</v>
      </c>
      <c r="F42" s="38">
        <v>0</v>
      </c>
      <c r="L42" s="39" t="s">
        <v>48</v>
      </c>
    </row>
    <row r="43" spans="1:12" s="16" customFormat="1" ht="26.25">
      <c r="A43" s="32" t="s">
        <v>48</v>
      </c>
      <c r="B43" s="31"/>
      <c r="C43" s="31"/>
      <c r="D43" s="31"/>
      <c r="E43" s="31"/>
      <c r="F43" s="23"/>
    </row>
    <row r="44" spans="1:12" s="39" customFormat="1" ht="26.25">
      <c r="A44" s="44" t="s">
        <v>49</v>
      </c>
      <c r="B44" s="45">
        <v>0</v>
      </c>
      <c r="C44" s="45">
        <v>0</v>
      </c>
      <c r="D44" s="45">
        <v>0</v>
      </c>
      <c r="E44" s="45">
        <v>0</v>
      </c>
      <c r="F44" s="38">
        <v>0</v>
      </c>
    </row>
    <row r="45" spans="1:12" s="16" customFormat="1" ht="26.25">
      <c r="A45" s="32" t="s">
        <v>48</v>
      </c>
      <c r="B45" s="31"/>
      <c r="C45" s="31"/>
      <c r="D45" s="31"/>
      <c r="E45" s="31"/>
      <c r="F45" s="23"/>
    </row>
    <row r="46" spans="1:12" s="39" customFormat="1" ht="26.25">
      <c r="A46" s="44" t="s">
        <v>50</v>
      </c>
      <c r="B46" s="45">
        <v>5069676</v>
      </c>
      <c r="C46" s="45">
        <v>5069676</v>
      </c>
      <c r="D46" s="45">
        <v>0</v>
      </c>
      <c r="E46" s="45">
        <v>-5069676</v>
      </c>
      <c r="F46" s="38">
        <v>-1</v>
      </c>
    </row>
    <row r="47" spans="1:12" s="16" customFormat="1" ht="26.25">
      <c r="A47" s="32" t="s">
        <v>48</v>
      </c>
      <c r="B47" s="31"/>
      <c r="C47" s="31"/>
      <c r="D47" s="31"/>
      <c r="E47" s="31"/>
      <c r="F47" s="23"/>
    </row>
    <row r="48" spans="1:12" s="39" customFormat="1" ht="26.25">
      <c r="A48" s="34" t="s">
        <v>51</v>
      </c>
      <c r="B48" s="43">
        <v>63005275</v>
      </c>
      <c r="C48" s="43">
        <v>67207724</v>
      </c>
      <c r="D48" s="43">
        <v>71239333</v>
      </c>
      <c r="E48" s="43">
        <v>4031609</v>
      </c>
      <c r="F48" s="38">
        <v>5.9987286580334129E-2</v>
      </c>
    </row>
    <row r="49" spans="1:6" s="16" customFormat="1" ht="26.25">
      <c r="A49" s="32" t="s">
        <v>48</v>
      </c>
      <c r="B49" s="31"/>
      <c r="C49" s="31"/>
      <c r="D49" s="31"/>
      <c r="E49" s="31"/>
      <c r="F49" s="23"/>
    </row>
    <row r="50" spans="1:6" s="39" customFormat="1" ht="26.25">
      <c r="A50" s="46" t="s">
        <v>52</v>
      </c>
      <c r="B50" s="47">
        <v>0</v>
      </c>
      <c r="C50" s="47">
        <v>0</v>
      </c>
      <c r="D50" s="47">
        <v>0</v>
      </c>
      <c r="E50" s="47">
        <v>0</v>
      </c>
      <c r="F50" s="38">
        <v>0</v>
      </c>
    </row>
    <row r="51" spans="1:6" s="16" customFormat="1" ht="26.25">
      <c r="A51" s="34"/>
      <c r="B51" s="22"/>
      <c r="C51" s="22"/>
      <c r="D51" s="22"/>
      <c r="E51" s="22"/>
      <c r="F51" s="48"/>
    </row>
    <row r="52" spans="1:6" s="39" customFormat="1" ht="26.25">
      <c r="A52" s="34" t="s">
        <v>53</v>
      </c>
      <c r="B52" s="43">
        <v>0</v>
      </c>
      <c r="C52" s="43">
        <v>0</v>
      </c>
      <c r="D52" s="43">
        <v>0</v>
      </c>
      <c r="E52" s="47">
        <v>0</v>
      </c>
      <c r="F52" s="38">
        <v>0</v>
      </c>
    </row>
    <row r="53" spans="1:6" s="16" customFormat="1" ht="26.25">
      <c r="A53" s="32"/>
      <c r="B53" s="31"/>
      <c r="C53" s="31"/>
      <c r="D53" s="31"/>
      <c r="E53" s="31"/>
      <c r="F53" s="23"/>
    </row>
    <row r="54" spans="1:6" s="39" customFormat="1" ht="26.25">
      <c r="A54" s="49" t="s">
        <v>54</v>
      </c>
      <c r="B54" s="43">
        <v>112409772</v>
      </c>
      <c r="C54" s="43">
        <v>116728254</v>
      </c>
      <c r="D54" s="43">
        <v>110620566</v>
      </c>
      <c r="E54" s="43">
        <v>-6107688</v>
      </c>
      <c r="F54" s="38">
        <v>-5.2323990042719218E-2</v>
      </c>
    </row>
    <row r="55" spans="1:6" s="16" customFormat="1" ht="26.25">
      <c r="A55" s="50"/>
      <c r="B55" s="31"/>
      <c r="C55" s="31"/>
      <c r="D55" s="31"/>
      <c r="E55" s="31"/>
      <c r="F55" s="23" t="s">
        <v>48</v>
      </c>
    </row>
    <row r="56" spans="1:6" s="16" customFormat="1" ht="26.25">
      <c r="A56" s="51"/>
      <c r="B56" s="22"/>
      <c r="C56" s="22"/>
      <c r="D56" s="22"/>
      <c r="E56" s="22"/>
      <c r="F56" s="24" t="s">
        <v>48</v>
      </c>
    </row>
    <row r="57" spans="1:6" s="16" customFormat="1" ht="26.25">
      <c r="A57" s="49" t="s">
        <v>55</v>
      </c>
      <c r="B57" s="22"/>
      <c r="C57" s="22"/>
      <c r="D57" s="22"/>
      <c r="E57" s="22"/>
      <c r="F57" s="24"/>
    </row>
    <row r="58" spans="1:6" s="16" customFormat="1" ht="26.25">
      <c r="A58" s="30" t="s">
        <v>56</v>
      </c>
      <c r="B58" s="22">
        <v>44864429</v>
      </c>
      <c r="C58" s="22">
        <v>45210945</v>
      </c>
      <c r="D58" s="22">
        <v>41894324</v>
      </c>
      <c r="E58" s="22">
        <v>-3316621</v>
      </c>
      <c r="F58" s="27">
        <v>-7.3358807253420602E-2</v>
      </c>
    </row>
    <row r="59" spans="1:6" s="16" customFormat="1" ht="26.25">
      <c r="A59" s="32" t="s">
        <v>57</v>
      </c>
      <c r="B59" s="31">
        <v>4202776</v>
      </c>
      <c r="C59" s="31">
        <v>4312421</v>
      </c>
      <c r="D59" s="31">
        <v>3037562</v>
      </c>
      <c r="E59" s="31">
        <v>-1274859</v>
      </c>
      <c r="F59" s="27">
        <v>-0.29562489376616985</v>
      </c>
    </row>
    <row r="60" spans="1:6" s="16" customFormat="1" ht="26.25">
      <c r="A60" s="32" t="s">
        <v>58</v>
      </c>
      <c r="B60" s="31">
        <v>3499576</v>
      </c>
      <c r="C60" s="31">
        <v>3627534</v>
      </c>
      <c r="D60" s="31">
        <v>3655958</v>
      </c>
      <c r="E60" s="31">
        <v>28424</v>
      </c>
      <c r="F60" s="27">
        <v>7.8356260754551162E-3</v>
      </c>
    </row>
    <row r="61" spans="1:6" s="16" customFormat="1" ht="26.25">
      <c r="A61" s="32" t="s">
        <v>59</v>
      </c>
      <c r="B61" s="31">
        <v>10912255</v>
      </c>
      <c r="C61" s="31">
        <v>11726424</v>
      </c>
      <c r="D61" s="31">
        <v>11965421</v>
      </c>
      <c r="E61" s="31">
        <v>238997</v>
      </c>
      <c r="F61" s="27">
        <v>2.0381064167558669E-2</v>
      </c>
    </row>
    <row r="62" spans="1:6" s="16" customFormat="1" ht="26.25">
      <c r="A62" s="32" t="s">
        <v>60</v>
      </c>
      <c r="B62" s="31">
        <v>5015818</v>
      </c>
      <c r="C62" s="31">
        <v>5706205</v>
      </c>
      <c r="D62" s="31">
        <v>6191604</v>
      </c>
      <c r="E62" s="31">
        <v>485399</v>
      </c>
      <c r="F62" s="27">
        <v>8.5065117709581056E-2</v>
      </c>
    </row>
    <row r="63" spans="1:6" s="16" customFormat="1" ht="26.25">
      <c r="A63" s="32" t="s">
        <v>61</v>
      </c>
      <c r="B63" s="31">
        <v>16417525</v>
      </c>
      <c r="C63" s="31">
        <v>15536859</v>
      </c>
      <c r="D63" s="31">
        <v>18887607</v>
      </c>
      <c r="E63" s="31">
        <v>3350748</v>
      </c>
      <c r="F63" s="27">
        <v>0.21566444028358628</v>
      </c>
    </row>
    <row r="64" spans="1:6" s="16" customFormat="1" ht="26.25">
      <c r="A64" s="32" t="s">
        <v>62</v>
      </c>
      <c r="B64" s="31">
        <v>9669052</v>
      </c>
      <c r="C64" s="31">
        <v>11535565</v>
      </c>
      <c r="D64" s="31">
        <v>10978270</v>
      </c>
      <c r="E64" s="31">
        <v>-557295</v>
      </c>
      <c r="F64" s="27">
        <v>-4.8311027678314848E-2</v>
      </c>
    </row>
    <row r="65" spans="1:6" s="16" customFormat="1" ht="26.25">
      <c r="A65" s="32" t="s">
        <v>63</v>
      </c>
      <c r="B65" s="31">
        <v>17828341</v>
      </c>
      <c r="C65" s="31">
        <v>19072301</v>
      </c>
      <c r="D65" s="31">
        <v>12669820</v>
      </c>
      <c r="E65" s="31">
        <v>-6402481</v>
      </c>
      <c r="F65" s="27">
        <v>-0.33569525774577486</v>
      </c>
    </row>
    <row r="66" spans="1:6" s="39" customFormat="1" ht="26.25">
      <c r="A66" s="52" t="s">
        <v>64</v>
      </c>
      <c r="B66" s="37">
        <v>112409772</v>
      </c>
      <c r="C66" s="37">
        <v>116728254</v>
      </c>
      <c r="D66" s="37">
        <v>109280566</v>
      </c>
      <c r="E66" s="37">
        <v>-7447688</v>
      </c>
      <c r="F66" s="38">
        <v>-6.3803644317338967E-2</v>
      </c>
    </row>
    <row r="67" spans="1:6" s="16" customFormat="1" ht="26.25">
      <c r="A67" s="32" t="s">
        <v>65</v>
      </c>
      <c r="B67" s="31">
        <v>0</v>
      </c>
      <c r="C67" s="31">
        <v>0</v>
      </c>
      <c r="D67" s="31">
        <v>0</v>
      </c>
      <c r="E67" s="31">
        <v>0</v>
      </c>
      <c r="F67" s="27">
        <v>0</v>
      </c>
    </row>
    <row r="68" spans="1:6" s="16" customFormat="1" ht="26.25">
      <c r="A68" s="32" t="s">
        <v>66</v>
      </c>
      <c r="B68" s="31">
        <v>0</v>
      </c>
      <c r="C68" s="31">
        <v>0</v>
      </c>
      <c r="D68" s="31">
        <v>0</v>
      </c>
      <c r="E68" s="31">
        <v>0</v>
      </c>
      <c r="F68" s="27">
        <v>0</v>
      </c>
    </row>
    <row r="69" spans="1:6" s="16" customFormat="1" ht="26.25">
      <c r="A69" s="32" t="s">
        <v>67</v>
      </c>
      <c r="B69" s="31">
        <v>0</v>
      </c>
      <c r="C69" s="31">
        <v>0</v>
      </c>
      <c r="D69" s="31">
        <v>1340000</v>
      </c>
      <c r="E69" s="31">
        <v>1340000</v>
      </c>
      <c r="F69" s="27">
        <v>1</v>
      </c>
    </row>
    <row r="70" spans="1:6" s="16" customFormat="1" ht="26.25">
      <c r="A70" s="32" t="s">
        <v>68</v>
      </c>
      <c r="B70" s="31">
        <v>0</v>
      </c>
      <c r="C70" s="31">
        <v>0</v>
      </c>
      <c r="D70" s="31">
        <v>0</v>
      </c>
      <c r="E70" s="31">
        <v>0</v>
      </c>
      <c r="F70" s="27">
        <v>0</v>
      </c>
    </row>
    <row r="71" spans="1:6" s="39" customFormat="1" ht="26.25">
      <c r="A71" s="53" t="s">
        <v>69</v>
      </c>
      <c r="B71" s="54">
        <v>112409772</v>
      </c>
      <c r="C71" s="54">
        <v>116728254</v>
      </c>
      <c r="D71" s="54">
        <v>110620566</v>
      </c>
      <c r="E71" s="54">
        <v>-6107688</v>
      </c>
      <c r="F71" s="38">
        <v>-5.2323990042719218E-2</v>
      </c>
    </row>
    <row r="72" spans="1:6" s="16" customFormat="1" ht="26.25">
      <c r="A72" s="51"/>
      <c r="B72" s="22"/>
      <c r="C72" s="22"/>
      <c r="D72" s="22"/>
      <c r="E72" s="22"/>
      <c r="F72" s="24"/>
    </row>
    <row r="73" spans="1:6" s="16" customFormat="1" ht="26.25">
      <c r="A73" s="49" t="s">
        <v>70</v>
      </c>
      <c r="B73" s="22"/>
      <c r="C73" s="22"/>
      <c r="D73" s="22"/>
      <c r="E73" s="22"/>
      <c r="F73" s="24"/>
    </row>
    <row r="74" spans="1:6" s="16" customFormat="1" ht="26.25">
      <c r="A74" s="30" t="s">
        <v>71</v>
      </c>
      <c r="B74" s="26">
        <v>50418829</v>
      </c>
      <c r="C74" s="26">
        <v>54074125</v>
      </c>
      <c r="D74" s="26">
        <v>51979169</v>
      </c>
      <c r="E74" s="22">
        <v>-2094956</v>
      </c>
      <c r="F74" s="27">
        <v>-3.8742300499545759E-2</v>
      </c>
    </row>
    <row r="75" spans="1:6" s="16" customFormat="1" ht="26.25">
      <c r="A75" s="32" t="s">
        <v>72</v>
      </c>
      <c r="B75" s="29">
        <v>4868599</v>
      </c>
      <c r="C75" s="26">
        <v>5230037</v>
      </c>
      <c r="D75" s="26">
        <v>4636732</v>
      </c>
      <c r="E75" s="31">
        <v>-593305</v>
      </c>
      <c r="F75" s="27">
        <v>-0.11344183607114061</v>
      </c>
    </row>
    <row r="76" spans="1:6" s="16" customFormat="1" ht="26.25">
      <c r="A76" s="32" t="s">
        <v>73</v>
      </c>
      <c r="B76" s="22">
        <v>20827915</v>
      </c>
      <c r="C76" s="26">
        <v>18708013</v>
      </c>
      <c r="D76" s="26">
        <v>18701255</v>
      </c>
      <c r="E76" s="31">
        <v>-6758</v>
      </c>
      <c r="F76" s="27">
        <v>-3.6123558391797138E-4</v>
      </c>
    </row>
    <row r="77" spans="1:6" s="39" customFormat="1" ht="26.25">
      <c r="A77" s="52" t="s">
        <v>74</v>
      </c>
      <c r="B77" s="54">
        <v>76115343</v>
      </c>
      <c r="C77" s="54">
        <v>78012175</v>
      </c>
      <c r="D77" s="54">
        <v>75317156</v>
      </c>
      <c r="E77" s="37">
        <v>-2695019</v>
      </c>
      <c r="F77" s="38">
        <v>-3.4546133343929968E-2</v>
      </c>
    </row>
    <row r="78" spans="1:6" s="16" customFormat="1" ht="26.25">
      <c r="A78" s="32" t="s">
        <v>75</v>
      </c>
      <c r="B78" s="29">
        <v>568681</v>
      </c>
      <c r="C78" s="29">
        <v>710309</v>
      </c>
      <c r="D78" s="29">
        <v>374570</v>
      </c>
      <c r="E78" s="31">
        <v>-335739</v>
      </c>
      <c r="F78" s="27">
        <v>-0.47266612136408237</v>
      </c>
    </row>
    <row r="79" spans="1:6" s="16" customFormat="1" ht="26.25">
      <c r="A79" s="32" t="s">
        <v>76</v>
      </c>
      <c r="B79" s="26">
        <v>11448434</v>
      </c>
      <c r="C79" s="26">
        <v>11940156</v>
      </c>
      <c r="D79" s="26">
        <v>10116266</v>
      </c>
      <c r="E79" s="31">
        <v>-1823890</v>
      </c>
      <c r="F79" s="27">
        <v>-0.15275261060240755</v>
      </c>
    </row>
    <row r="80" spans="1:6" s="16" customFormat="1" ht="26.25">
      <c r="A80" s="32" t="s">
        <v>77</v>
      </c>
      <c r="B80" s="22">
        <v>2472047</v>
      </c>
      <c r="C80" s="22">
        <v>3802044</v>
      </c>
      <c r="D80" s="22">
        <v>2908259</v>
      </c>
      <c r="E80" s="31">
        <v>-893785</v>
      </c>
      <c r="F80" s="27">
        <v>-0.23508013058239199</v>
      </c>
    </row>
    <row r="81" spans="1:8" s="39" customFormat="1" ht="26.25">
      <c r="A81" s="35" t="s">
        <v>78</v>
      </c>
      <c r="B81" s="54">
        <v>14489162</v>
      </c>
      <c r="C81" s="54">
        <v>16452509</v>
      </c>
      <c r="D81" s="54">
        <v>13399095</v>
      </c>
      <c r="E81" s="37">
        <v>-3053414</v>
      </c>
      <c r="F81" s="38">
        <v>-0.18558956570089097</v>
      </c>
    </row>
    <row r="82" spans="1:8" s="16" customFormat="1" ht="26.25">
      <c r="A82" s="32" t="s">
        <v>79</v>
      </c>
      <c r="B82" s="22">
        <v>1097743</v>
      </c>
      <c r="C82" s="22">
        <v>1483104</v>
      </c>
      <c r="D82" s="22">
        <v>1310210</v>
      </c>
      <c r="E82" s="31">
        <v>-172894</v>
      </c>
      <c r="F82" s="27">
        <v>-0.11657577620989493</v>
      </c>
    </row>
    <row r="83" spans="1:8" s="16" customFormat="1" ht="26.25">
      <c r="A83" s="32" t="s">
        <v>80</v>
      </c>
      <c r="B83" s="31">
        <v>18513353</v>
      </c>
      <c r="C83" s="31">
        <v>18296988</v>
      </c>
      <c r="D83" s="31">
        <v>18747347</v>
      </c>
      <c r="E83" s="31">
        <v>450359</v>
      </c>
      <c r="F83" s="27">
        <v>2.461383261551027E-2</v>
      </c>
    </row>
    <row r="84" spans="1:8" s="16" customFormat="1" ht="26.25">
      <c r="A84" s="32" t="s">
        <v>81</v>
      </c>
      <c r="B84" s="31">
        <v>0</v>
      </c>
      <c r="C84" s="31">
        <v>0</v>
      </c>
      <c r="D84" s="31">
        <v>0</v>
      </c>
      <c r="E84" s="31">
        <v>0</v>
      </c>
      <c r="F84" s="27">
        <v>0</v>
      </c>
    </row>
    <row r="85" spans="1:8" s="16" customFormat="1" ht="26.25">
      <c r="A85" s="32" t="s">
        <v>82</v>
      </c>
      <c r="B85" s="31">
        <v>0</v>
      </c>
      <c r="C85" s="31">
        <v>0</v>
      </c>
      <c r="D85" s="31">
        <v>0</v>
      </c>
      <c r="E85" s="31">
        <v>0</v>
      </c>
      <c r="F85" s="27">
        <v>0</v>
      </c>
    </row>
    <row r="86" spans="1:8" s="39" customFormat="1" ht="26.25">
      <c r="A86" s="35" t="s">
        <v>83</v>
      </c>
      <c r="B86" s="37">
        <v>19611096</v>
      </c>
      <c r="C86" s="37">
        <v>19780092</v>
      </c>
      <c r="D86" s="37">
        <v>20057557</v>
      </c>
      <c r="E86" s="37">
        <v>277465</v>
      </c>
      <c r="F86" s="38">
        <v>1.4027487839793667E-2</v>
      </c>
    </row>
    <row r="87" spans="1:8" s="16" customFormat="1" ht="26.25">
      <c r="A87" s="32" t="s">
        <v>84</v>
      </c>
      <c r="B87" s="31">
        <v>697489</v>
      </c>
      <c r="C87" s="31">
        <v>985555</v>
      </c>
      <c r="D87" s="31">
        <v>526877</v>
      </c>
      <c r="E87" s="31">
        <v>-458678</v>
      </c>
      <c r="F87" s="27">
        <v>-0.46540071330367155</v>
      </c>
    </row>
    <row r="88" spans="1:8" s="16" customFormat="1" ht="26.25">
      <c r="A88" s="32" t="s">
        <v>85</v>
      </c>
      <c r="B88" s="31">
        <v>1496682</v>
      </c>
      <c r="C88" s="31">
        <v>1497923</v>
      </c>
      <c r="D88" s="31">
        <v>1319881</v>
      </c>
      <c r="E88" s="31">
        <v>-178042</v>
      </c>
      <c r="F88" s="27">
        <v>-0.11885924710415689</v>
      </c>
    </row>
    <row r="89" spans="1:8" s="16" customFormat="1" ht="26.25">
      <c r="A89" s="41" t="s">
        <v>86</v>
      </c>
      <c r="B89" s="31">
        <v>0</v>
      </c>
      <c r="C89" s="31">
        <v>0</v>
      </c>
      <c r="D89" s="31">
        <v>0</v>
      </c>
      <c r="E89" s="31">
        <v>0</v>
      </c>
      <c r="F89" s="27">
        <v>0</v>
      </c>
    </row>
    <row r="90" spans="1:8" s="39" customFormat="1" ht="26.25">
      <c r="A90" s="55" t="s">
        <v>87</v>
      </c>
      <c r="B90" s="54">
        <v>2194171</v>
      </c>
      <c r="C90" s="54">
        <v>2483478</v>
      </c>
      <c r="D90" s="54">
        <v>1846758</v>
      </c>
      <c r="E90" s="54">
        <v>-636720</v>
      </c>
      <c r="F90" s="38">
        <v>-0.25638237987209872</v>
      </c>
    </row>
    <row r="91" spans="1:8" s="16" customFormat="1" ht="26.25">
      <c r="A91" s="41" t="s">
        <v>88</v>
      </c>
      <c r="B91" s="31">
        <v>0</v>
      </c>
      <c r="C91" s="31">
        <v>0</v>
      </c>
      <c r="D91" s="29">
        <v>0</v>
      </c>
      <c r="E91" s="31">
        <v>0</v>
      </c>
      <c r="F91" s="27">
        <v>0</v>
      </c>
    </row>
    <row r="92" spans="1:8" s="39" customFormat="1" ht="27" thickBot="1">
      <c r="A92" s="56" t="s">
        <v>69</v>
      </c>
      <c r="B92" s="57">
        <v>112409772</v>
      </c>
      <c r="C92" s="57">
        <v>116728254</v>
      </c>
      <c r="D92" s="58">
        <v>110620566</v>
      </c>
      <c r="E92" s="57">
        <v>-6107688</v>
      </c>
      <c r="F92" s="59">
        <v>-5.2323990042719218E-2</v>
      </c>
    </row>
    <row r="93" spans="1:8" s="64" customFormat="1" ht="31.5">
      <c r="A93" s="60"/>
      <c r="B93" s="61"/>
      <c r="C93" s="61"/>
      <c r="D93" s="61"/>
      <c r="E93" s="61"/>
      <c r="F93" s="62" t="s">
        <v>48</v>
      </c>
      <c r="G93" s="63"/>
      <c r="H93" s="63"/>
    </row>
    <row r="94" spans="1:8">
      <c r="A94" s="68" t="s">
        <v>48</v>
      </c>
      <c r="B94" s="69"/>
      <c r="C94" s="69"/>
      <c r="D94" s="69"/>
      <c r="E94" s="69"/>
      <c r="F94" s="70"/>
    </row>
  </sheetData>
  <pageMargins left="0.7" right="0.7" top="0.75" bottom="0.75" header="0.3" footer="0.3"/>
  <pageSetup scale="2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topLeftCell="A19" zoomScale="60" zoomScaleNormal="60" workbookViewId="0">
      <selection activeCell="B8" sqref="B8:B92"/>
    </sheetView>
  </sheetViews>
  <sheetFormatPr defaultRowHeight="15.75"/>
  <cols>
    <col min="1" max="1" width="121.140625" style="71" customWidth="1"/>
    <col min="2" max="2" width="32.7109375" style="72" customWidth="1"/>
    <col min="3" max="5" width="32.85546875" style="72" customWidth="1"/>
    <col min="6" max="6" width="25.5703125" style="73" customWidth="1"/>
    <col min="7" max="7" width="30.28515625" style="71" customWidth="1"/>
    <col min="8" max="8" width="25.140625" style="71" customWidth="1"/>
    <col min="9" max="16384" width="9.140625" style="71"/>
  </cols>
  <sheetData>
    <row r="1" spans="1:8" s="7" customFormat="1" ht="46.5">
      <c r="A1" s="1" t="s">
        <v>0</v>
      </c>
      <c r="B1" s="2"/>
      <c r="C1" s="4" t="s">
        <v>1</v>
      </c>
      <c r="D1" s="5" t="s">
        <v>150</v>
      </c>
      <c r="E1" s="6"/>
      <c r="H1" s="3"/>
    </row>
    <row r="2" spans="1:8" s="7" customFormat="1" ht="46.5">
      <c r="A2" s="1" t="s">
        <v>2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3</v>
      </c>
      <c r="B3" s="10"/>
      <c r="C3" s="10"/>
      <c r="D3" s="10"/>
      <c r="E3" s="10"/>
      <c r="F3" s="11"/>
      <c r="G3" s="3"/>
      <c r="H3" s="3"/>
    </row>
    <row r="4" spans="1:8" s="16" customFormat="1" ht="27" thickTop="1">
      <c r="A4" s="12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20" customFormat="1" ht="52.5">
      <c r="A5" s="17"/>
      <c r="B5" s="18" t="s">
        <v>9</v>
      </c>
      <c r="C5" s="18" t="s">
        <v>9</v>
      </c>
      <c r="D5" s="18" t="s">
        <v>10</v>
      </c>
      <c r="E5" s="18" t="s">
        <v>11</v>
      </c>
      <c r="F5" s="19" t="s">
        <v>12</v>
      </c>
    </row>
    <row r="6" spans="1:8" s="16" customFormat="1" ht="26.25">
      <c r="A6" s="21" t="s">
        <v>13</v>
      </c>
      <c r="B6" s="22"/>
      <c r="C6" s="22"/>
      <c r="D6" s="22"/>
      <c r="E6" s="22"/>
      <c r="F6" s="23"/>
    </row>
    <row r="7" spans="1:8" s="16" customFormat="1" ht="26.25">
      <c r="A7" s="21" t="s">
        <v>14</v>
      </c>
      <c r="B7" s="22"/>
      <c r="C7" s="22"/>
      <c r="D7" s="22"/>
      <c r="E7" s="22"/>
      <c r="F7" s="24"/>
    </row>
    <row r="8" spans="1:8" s="16" customFormat="1" ht="26.25">
      <c r="A8" s="25" t="s">
        <v>15</v>
      </c>
      <c r="B8" s="26">
        <v>33186985</v>
      </c>
      <c r="C8" s="26">
        <v>33186985</v>
      </c>
      <c r="D8" s="26">
        <v>29808507</v>
      </c>
      <c r="E8" s="26">
        <v>-3378478</v>
      </c>
      <c r="F8" s="27">
        <v>-0.10180129348899877</v>
      </c>
      <c r="H8" s="16" t="s">
        <v>48</v>
      </c>
    </row>
    <row r="9" spans="1:8" s="16" customFormat="1" ht="26.25">
      <c r="A9" s="25" t="s">
        <v>16</v>
      </c>
      <c r="B9" s="26">
        <v>0</v>
      </c>
      <c r="C9" s="26">
        <v>0</v>
      </c>
      <c r="D9" s="26">
        <v>0</v>
      </c>
      <c r="E9" s="26">
        <v>0</v>
      </c>
      <c r="F9" s="27">
        <v>0</v>
      </c>
    </row>
    <row r="10" spans="1:8" s="16" customFormat="1" ht="26.25">
      <c r="A10" s="28" t="s">
        <v>17</v>
      </c>
      <c r="B10" s="29">
        <v>1813853</v>
      </c>
      <c r="C10" s="29">
        <v>1899424</v>
      </c>
      <c r="D10" s="29">
        <v>1935748</v>
      </c>
      <c r="E10" s="29">
        <v>36324</v>
      </c>
      <c r="F10" s="27">
        <v>1.9123692235119699E-2</v>
      </c>
    </row>
    <row r="11" spans="1:8" s="16" customFormat="1" ht="26.25">
      <c r="A11" s="30" t="s">
        <v>18</v>
      </c>
      <c r="B11" s="31">
        <v>0</v>
      </c>
      <c r="C11" s="31">
        <v>0</v>
      </c>
      <c r="D11" s="31">
        <v>0</v>
      </c>
      <c r="E11" s="29">
        <v>0</v>
      </c>
      <c r="F11" s="27">
        <v>0</v>
      </c>
    </row>
    <row r="12" spans="1:8" s="16" customFormat="1" ht="26.25">
      <c r="A12" s="32" t="s">
        <v>19</v>
      </c>
      <c r="B12" s="31">
        <v>1813853</v>
      </c>
      <c r="C12" s="31">
        <v>1899424</v>
      </c>
      <c r="D12" s="31">
        <v>1935748</v>
      </c>
      <c r="E12" s="29">
        <v>36324</v>
      </c>
      <c r="F12" s="27">
        <v>1.9123692235119699E-2</v>
      </c>
    </row>
    <row r="13" spans="1:8" s="16" customFormat="1" ht="26.25">
      <c r="A13" s="32" t="s">
        <v>20</v>
      </c>
      <c r="B13" s="31">
        <v>0</v>
      </c>
      <c r="C13" s="31">
        <v>0</v>
      </c>
      <c r="D13" s="31">
        <v>0</v>
      </c>
      <c r="E13" s="29">
        <v>0</v>
      </c>
      <c r="F13" s="27">
        <v>0</v>
      </c>
    </row>
    <row r="14" spans="1:8" s="16" customFormat="1" ht="26.25">
      <c r="A14" s="32" t="s">
        <v>21</v>
      </c>
      <c r="B14" s="31">
        <v>0</v>
      </c>
      <c r="C14" s="31">
        <v>0</v>
      </c>
      <c r="D14" s="31">
        <v>0</v>
      </c>
      <c r="E14" s="29">
        <v>0</v>
      </c>
      <c r="F14" s="27">
        <v>0</v>
      </c>
    </row>
    <row r="15" spans="1:8" s="16" customFormat="1" ht="26.25">
      <c r="A15" s="32" t="s">
        <v>22</v>
      </c>
      <c r="B15" s="31">
        <v>0</v>
      </c>
      <c r="C15" s="31">
        <v>0</v>
      </c>
      <c r="D15" s="31">
        <v>0</v>
      </c>
      <c r="E15" s="29">
        <v>0</v>
      </c>
      <c r="F15" s="27">
        <v>0</v>
      </c>
    </row>
    <row r="16" spans="1:8" s="16" customFormat="1" ht="26.25">
      <c r="A16" s="32" t="s">
        <v>23</v>
      </c>
      <c r="B16" s="31">
        <v>0</v>
      </c>
      <c r="C16" s="31">
        <v>0</v>
      </c>
      <c r="D16" s="31">
        <v>0</v>
      </c>
      <c r="E16" s="29">
        <v>0</v>
      </c>
      <c r="F16" s="27">
        <v>0</v>
      </c>
    </row>
    <row r="17" spans="1:6" s="16" customFormat="1" ht="26.25">
      <c r="A17" s="32" t="s">
        <v>24</v>
      </c>
      <c r="B17" s="31">
        <v>0</v>
      </c>
      <c r="C17" s="31">
        <v>0</v>
      </c>
      <c r="D17" s="31">
        <v>0</v>
      </c>
      <c r="E17" s="29">
        <v>0</v>
      </c>
      <c r="F17" s="27">
        <v>0</v>
      </c>
    </row>
    <row r="18" spans="1:6" s="16" customFormat="1" ht="26.25">
      <c r="A18" s="32" t="s">
        <v>25</v>
      </c>
      <c r="B18" s="31">
        <v>0</v>
      </c>
      <c r="C18" s="31">
        <v>0</v>
      </c>
      <c r="D18" s="31">
        <v>0</v>
      </c>
      <c r="E18" s="29">
        <v>0</v>
      </c>
      <c r="F18" s="27">
        <v>0</v>
      </c>
    </row>
    <row r="19" spans="1:6" s="16" customFormat="1" ht="26.25">
      <c r="A19" s="32" t="s">
        <v>26</v>
      </c>
      <c r="B19" s="31">
        <v>0</v>
      </c>
      <c r="C19" s="31">
        <v>0</v>
      </c>
      <c r="D19" s="31">
        <v>0</v>
      </c>
      <c r="E19" s="29">
        <v>0</v>
      </c>
      <c r="F19" s="27">
        <v>0</v>
      </c>
    </row>
    <row r="20" spans="1:6" s="16" customFormat="1" ht="26.25">
      <c r="A20" s="32" t="s">
        <v>27</v>
      </c>
      <c r="B20" s="31">
        <v>0</v>
      </c>
      <c r="C20" s="31">
        <v>0</v>
      </c>
      <c r="D20" s="31">
        <v>0</v>
      </c>
      <c r="E20" s="29">
        <v>0</v>
      </c>
      <c r="F20" s="27">
        <v>0</v>
      </c>
    </row>
    <row r="21" spans="1:6" s="16" customFormat="1" ht="26.25">
      <c r="A21" s="32" t="s">
        <v>28</v>
      </c>
      <c r="B21" s="31">
        <v>0</v>
      </c>
      <c r="C21" s="31">
        <v>0</v>
      </c>
      <c r="D21" s="31">
        <v>0</v>
      </c>
      <c r="E21" s="29">
        <v>0</v>
      </c>
      <c r="F21" s="27">
        <v>0</v>
      </c>
    </row>
    <row r="22" spans="1:6" s="16" customFormat="1" ht="26.25">
      <c r="A22" s="32" t="s">
        <v>29</v>
      </c>
      <c r="B22" s="31">
        <v>0</v>
      </c>
      <c r="C22" s="31">
        <v>0</v>
      </c>
      <c r="D22" s="31">
        <v>0</v>
      </c>
      <c r="E22" s="29">
        <v>0</v>
      </c>
      <c r="F22" s="27">
        <v>0</v>
      </c>
    </row>
    <row r="23" spans="1:6" s="16" customFormat="1" ht="26.25">
      <c r="A23" s="33" t="s">
        <v>30</v>
      </c>
      <c r="B23" s="31">
        <v>0</v>
      </c>
      <c r="C23" s="31">
        <v>0</v>
      </c>
      <c r="D23" s="31">
        <v>0</v>
      </c>
      <c r="E23" s="29">
        <v>0</v>
      </c>
      <c r="F23" s="27">
        <v>0</v>
      </c>
    </row>
    <row r="24" spans="1:6" s="16" customFormat="1" ht="26.25">
      <c r="A24" s="33" t="s">
        <v>31</v>
      </c>
      <c r="B24" s="31">
        <v>0</v>
      </c>
      <c r="C24" s="31">
        <v>0</v>
      </c>
      <c r="D24" s="31">
        <v>0</v>
      </c>
      <c r="E24" s="29">
        <v>0</v>
      </c>
      <c r="F24" s="27">
        <v>0</v>
      </c>
    </row>
    <row r="25" spans="1:6" s="16" customFormat="1" ht="26.25">
      <c r="A25" s="33" t="s">
        <v>32</v>
      </c>
      <c r="B25" s="31">
        <v>0</v>
      </c>
      <c r="C25" s="31">
        <v>0</v>
      </c>
      <c r="D25" s="31">
        <v>0</v>
      </c>
      <c r="E25" s="29">
        <v>0</v>
      </c>
      <c r="F25" s="27">
        <v>0</v>
      </c>
    </row>
    <row r="26" spans="1:6" s="16" customFormat="1" ht="26.25">
      <c r="A26" s="33" t="s">
        <v>33</v>
      </c>
      <c r="B26" s="31">
        <v>0</v>
      </c>
      <c r="C26" s="31">
        <v>0</v>
      </c>
      <c r="D26" s="31">
        <v>0</v>
      </c>
      <c r="E26" s="29">
        <v>0</v>
      </c>
      <c r="F26" s="27">
        <v>0</v>
      </c>
    </row>
    <row r="27" spans="1:6" s="16" customFormat="1" ht="26.25">
      <c r="A27" s="33" t="s">
        <v>34</v>
      </c>
      <c r="B27" s="31">
        <v>0</v>
      </c>
      <c r="C27" s="31">
        <v>0</v>
      </c>
      <c r="D27" s="31">
        <v>0</v>
      </c>
      <c r="E27" s="29">
        <v>0</v>
      </c>
      <c r="F27" s="27">
        <v>0</v>
      </c>
    </row>
    <row r="28" spans="1:6" s="16" customFormat="1" ht="26.25">
      <c r="A28" s="33" t="s">
        <v>89</v>
      </c>
      <c r="B28" s="31">
        <v>0</v>
      </c>
      <c r="C28" s="31">
        <v>0</v>
      </c>
      <c r="D28" s="31">
        <v>0</v>
      </c>
      <c r="E28" s="29">
        <f t="shared" ref="E28" si="0">D28-C28</f>
        <v>0</v>
      </c>
      <c r="F28" s="27">
        <f t="shared" ref="F28" si="1">IF(ISBLANK(E28),"  ",IF(C28&gt;0,E28/C28,IF(E28&gt;0,1,0)))</f>
        <v>0</v>
      </c>
    </row>
    <row r="29" spans="1:6" s="16" customFormat="1" ht="26.25">
      <c r="A29" s="33" t="s">
        <v>35</v>
      </c>
      <c r="B29" s="31">
        <v>0</v>
      </c>
      <c r="C29" s="31">
        <v>0</v>
      </c>
      <c r="D29" s="31">
        <v>0</v>
      </c>
      <c r="E29" s="29">
        <v>0</v>
      </c>
      <c r="F29" s="27">
        <v>0</v>
      </c>
    </row>
    <row r="30" spans="1:6" s="16" customFormat="1" ht="26.25">
      <c r="A30" s="34" t="s">
        <v>36</v>
      </c>
      <c r="B30" s="31"/>
      <c r="C30" s="31"/>
      <c r="D30" s="31"/>
      <c r="E30" s="31"/>
      <c r="F30" s="23"/>
    </row>
    <row r="31" spans="1:6" s="16" customFormat="1" ht="26.25">
      <c r="A31" s="30" t="s">
        <v>37</v>
      </c>
      <c r="B31" s="26">
        <v>0</v>
      </c>
      <c r="C31" s="26">
        <v>0</v>
      </c>
      <c r="D31" s="26">
        <v>0</v>
      </c>
      <c r="E31" s="26">
        <v>0</v>
      </c>
      <c r="F31" s="27">
        <v>0</v>
      </c>
    </row>
    <row r="32" spans="1:6" s="16" customFormat="1" ht="26.25">
      <c r="A32" s="35" t="s">
        <v>38</v>
      </c>
      <c r="B32" s="31"/>
      <c r="C32" s="31"/>
      <c r="D32" s="31"/>
      <c r="E32" s="31"/>
      <c r="F32" s="23"/>
    </row>
    <row r="33" spans="1:12" s="16" customFormat="1" ht="26.25">
      <c r="A33" s="30" t="s">
        <v>37</v>
      </c>
      <c r="B33" s="22">
        <v>0</v>
      </c>
      <c r="C33" s="22">
        <v>0</v>
      </c>
      <c r="D33" s="22">
        <v>0</v>
      </c>
      <c r="E33" s="26">
        <v>0</v>
      </c>
      <c r="F33" s="27">
        <v>0</v>
      </c>
    </row>
    <row r="34" spans="1:12" s="16" customFormat="1" ht="26.25">
      <c r="A34" s="32" t="s">
        <v>39</v>
      </c>
      <c r="B34" s="31"/>
      <c r="C34" s="31"/>
      <c r="D34" s="31"/>
      <c r="E34" s="29"/>
      <c r="F34" s="27" t="s">
        <v>91</v>
      </c>
    </row>
    <row r="35" spans="1:12" s="39" customFormat="1" ht="26.25">
      <c r="A35" s="36" t="s">
        <v>40</v>
      </c>
      <c r="B35" s="37">
        <v>35000838</v>
      </c>
      <c r="C35" s="37">
        <v>35086409</v>
      </c>
      <c r="D35" s="37">
        <v>31744255</v>
      </c>
      <c r="E35" s="37">
        <v>-3342154</v>
      </c>
      <c r="F35" s="38">
        <v>-9.5254946153081665E-2</v>
      </c>
    </row>
    <row r="36" spans="1:12" s="16" customFormat="1" ht="26.25">
      <c r="A36" s="34" t="s">
        <v>41</v>
      </c>
      <c r="B36" s="31"/>
      <c r="C36" s="31"/>
      <c r="D36" s="31"/>
      <c r="E36" s="31"/>
      <c r="F36" s="23"/>
    </row>
    <row r="37" spans="1:12" s="16" customFormat="1" ht="26.25">
      <c r="A37" s="40" t="s">
        <v>42</v>
      </c>
      <c r="B37" s="26">
        <v>0</v>
      </c>
      <c r="C37" s="26">
        <v>0</v>
      </c>
      <c r="D37" s="26">
        <v>0</v>
      </c>
      <c r="E37" s="26">
        <v>0</v>
      </c>
      <c r="F37" s="27">
        <v>0</v>
      </c>
    </row>
    <row r="38" spans="1:12" s="16" customFormat="1" ht="26.25">
      <c r="A38" s="41" t="s">
        <v>43</v>
      </c>
      <c r="B38" s="26">
        <v>0</v>
      </c>
      <c r="C38" s="26">
        <v>0</v>
      </c>
      <c r="D38" s="26">
        <v>0</v>
      </c>
      <c r="E38" s="29">
        <v>0</v>
      </c>
      <c r="F38" s="27">
        <v>0</v>
      </c>
    </row>
    <row r="39" spans="1:12" s="16" customFormat="1" ht="26.25">
      <c r="A39" s="41" t="s">
        <v>44</v>
      </c>
      <c r="B39" s="26">
        <v>2742</v>
      </c>
      <c r="C39" s="26">
        <v>0</v>
      </c>
      <c r="D39" s="26">
        <v>0</v>
      </c>
      <c r="E39" s="29">
        <v>0</v>
      </c>
      <c r="F39" s="27">
        <v>0</v>
      </c>
    </row>
    <row r="40" spans="1:12" s="16" customFormat="1" ht="26.25">
      <c r="A40" s="41" t="s">
        <v>45</v>
      </c>
      <c r="B40" s="26">
        <v>0</v>
      </c>
      <c r="C40" s="26">
        <v>0</v>
      </c>
      <c r="D40" s="26">
        <v>0</v>
      </c>
      <c r="E40" s="29">
        <v>0</v>
      </c>
      <c r="F40" s="27">
        <v>0</v>
      </c>
    </row>
    <row r="41" spans="1:12" s="16" customFormat="1" ht="26.25">
      <c r="A41" s="42" t="s">
        <v>46</v>
      </c>
      <c r="B41" s="26">
        <v>0</v>
      </c>
      <c r="C41" s="26">
        <v>0</v>
      </c>
      <c r="D41" s="26">
        <v>0</v>
      </c>
      <c r="E41" s="29">
        <v>0</v>
      </c>
      <c r="F41" s="27">
        <v>0</v>
      </c>
    </row>
    <row r="42" spans="1:12" s="39" customFormat="1" ht="26.25">
      <c r="A42" s="34" t="s">
        <v>47</v>
      </c>
      <c r="B42" s="43">
        <v>2742</v>
      </c>
      <c r="C42" s="43">
        <v>0</v>
      </c>
      <c r="D42" s="43">
        <v>0</v>
      </c>
      <c r="E42" s="43">
        <v>0</v>
      </c>
      <c r="F42" s="38">
        <v>0</v>
      </c>
      <c r="L42" s="39" t="s">
        <v>48</v>
      </c>
    </row>
    <row r="43" spans="1:12" s="16" customFormat="1" ht="26.25">
      <c r="A43" s="32" t="s">
        <v>48</v>
      </c>
      <c r="B43" s="31"/>
      <c r="C43" s="31"/>
      <c r="D43" s="31"/>
      <c r="E43" s="31"/>
      <c r="F43" s="23"/>
    </row>
    <row r="44" spans="1:12" s="39" customFormat="1" ht="26.25">
      <c r="A44" s="44" t="s">
        <v>49</v>
      </c>
      <c r="B44" s="45">
        <v>0</v>
      </c>
      <c r="C44" s="45">
        <v>0</v>
      </c>
      <c r="D44" s="45">
        <v>0</v>
      </c>
      <c r="E44" s="45">
        <v>0</v>
      </c>
      <c r="F44" s="38">
        <v>0</v>
      </c>
    </row>
    <row r="45" spans="1:12" s="16" customFormat="1" ht="26.25">
      <c r="A45" s="32" t="s">
        <v>48</v>
      </c>
      <c r="B45" s="31"/>
      <c r="C45" s="31"/>
      <c r="D45" s="31"/>
      <c r="E45" s="31"/>
      <c r="F45" s="23"/>
    </row>
    <row r="46" spans="1:12" s="39" customFormat="1" ht="26.25">
      <c r="A46" s="44" t="s">
        <v>50</v>
      </c>
      <c r="B46" s="45">
        <v>4522973</v>
      </c>
      <c r="C46" s="45">
        <v>4522973</v>
      </c>
      <c r="D46" s="45">
        <v>0</v>
      </c>
      <c r="E46" s="45">
        <v>-4522973</v>
      </c>
      <c r="F46" s="38">
        <v>-1</v>
      </c>
    </row>
    <row r="47" spans="1:12" s="16" customFormat="1" ht="26.25">
      <c r="A47" s="32" t="s">
        <v>48</v>
      </c>
      <c r="B47" s="31"/>
      <c r="C47" s="31"/>
      <c r="D47" s="31"/>
      <c r="E47" s="31"/>
      <c r="F47" s="23"/>
    </row>
    <row r="48" spans="1:12" s="39" customFormat="1" ht="26.25">
      <c r="A48" s="34" t="s">
        <v>51</v>
      </c>
      <c r="B48" s="43">
        <v>38745328</v>
      </c>
      <c r="C48" s="43">
        <v>38752965</v>
      </c>
      <c r="D48" s="43">
        <v>41804240</v>
      </c>
      <c r="E48" s="43">
        <v>3051275</v>
      </c>
      <c r="F48" s="38">
        <v>7.873655602868064E-2</v>
      </c>
    </row>
    <row r="49" spans="1:6" s="16" customFormat="1" ht="26.25">
      <c r="A49" s="32" t="s">
        <v>48</v>
      </c>
      <c r="B49" s="31"/>
      <c r="C49" s="31"/>
      <c r="D49" s="31"/>
      <c r="E49" s="31"/>
      <c r="F49" s="23"/>
    </row>
    <row r="50" spans="1:6" s="39" customFormat="1" ht="26.25">
      <c r="A50" s="46" t="s">
        <v>52</v>
      </c>
      <c r="B50" s="47">
        <v>0</v>
      </c>
      <c r="C50" s="47">
        <v>0</v>
      </c>
      <c r="D50" s="47">
        <v>0</v>
      </c>
      <c r="E50" s="47">
        <v>0</v>
      </c>
      <c r="F50" s="38">
        <v>0</v>
      </c>
    </row>
    <row r="51" spans="1:6" s="16" customFormat="1" ht="26.25">
      <c r="A51" s="34"/>
      <c r="B51" s="22"/>
      <c r="C51" s="22"/>
      <c r="D51" s="22"/>
      <c r="E51" s="22"/>
      <c r="F51" s="48"/>
    </row>
    <row r="52" spans="1:6" s="39" customFormat="1" ht="26.25">
      <c r="A52" s="34" t="s">
        <v>53</v>
      </c>
      <c r="B52" s="43">
        <v>0</v>
      </c>
      <c r="C52" s="43">
        <v>0</v>
      </c>
      <c r="D52" s="43">
        <v>0</v>
      </c>
      <c r="E52" s="47">
        <v>0</v>
      </c>
      <c r="F52" s="38">
        <v>0</v>
      </c>
    </row>
    <row r="53" spans="1:6" s="16" customFormat="1" ht="26.25">
      <c r="A53" s="32"/>
      <c r="B53" s="31"/>
      <c r="C53" s="31"/>
      <c r="D53" s="31"/>
      <c r="E53" s="31"/>
      <c r="F53" s="23"/>
    </row>
    <row r="54" spans="1:6" s="39" customFormat="1" ht="26.25">
      <c r="A54" s="49" t="s">
        <v>54</v>
      </c>
      <c r="B54" s="43">
        <v>78266397</v>
      </c>
      <c r="C54" s="43">
        <v>78362347</v>
      </c>
      <c r="D54" s="43">
        <v>73548495</v>
      </c>
      <c r="E54" s="43">
        <v>-4813852</v>
      </c>
      <c r="F54" s="38">
        <v>-6.143067664882472E-2</v>
      </c>
    </row>
    <row r="55" spans="1:6" s="16" customFormat="1" ht="26.25">
      <c r="A55" s="50"/>
      <c r="B55" s="31"/>
      <c r="C55" s="31"/>
      <c r="D55" s="31"/>
      <c r="E55" s="31"/>
      <c r="F55" s="23" t="s">
        <v>48</v>
      </c>
    </row>
    <row r="56" spans="1:6" s="16" customFormat="1" ht="26.25">
      <c r="A56" s="51"/>
      <c r="B56" s="22"/>
      <c r="C56" s="22"/>
      <c r="D56" s="22"/>
      <c r="E56" s="22"/>
      <c r="F56" s="24" t="s">
        <v>48</v>
      </c>
    </row>
    <row r="57" spans="1:6" s="16" customFormat="1" ht="26.25">
      <c r="A57" s="49" t="s">
        <v>55</v>
      </c>
      <c r="B57" s="22"/>
      <c r="C57" s="22"/>
      <c r="D57" s="22"/>
      <c r="E57" s="22"/>
      <c r="F57" s="24"/>
    </row>
    <row r="58" spans="1:6" s="16" customFormat="1" ht="26.25">
      <c r="A58" s="30" t="s">
        <v>56</v>
      </c>
      <c r="B58" s="22">
        <v>35398763</v>
      </c>
      <c r="C58" s="22">
        <v>35609664</v>
      </c>
      <c r="D58" s="22">
        <v>33407683</v>
      </c>
      <c r="E58" s="22">
        <v>-2201981</v>
      </c>
      <c r="F58" s="27">
        <v>-6.1836612667842079E-2</v>
      </c>
    </row>
    <row r="59" spans="1:6" s="16" customFormat="1" ht="26.25">
      <c r="A59" s="32" t="s">
        <v>57</v>
      </c>
      <c r="B59" s="31">
        <v>3591786</v>
      </c>
      <c r="C59" s="31">
        <v>3926149</v>
      </c>
      <c r="D59" s="31">
        <v>3626433</v>
      </c>
      <c r="E59" s="31">
        <v>-299716</v>
      </c>
      <c r="F59" s="27">
        <v>-7.6338417110507012E-2</v>
      </c>
    </row>
    <row r="60" spans="1:6" s="16" customFormat="1" ht="26.25">
      <c r="A60" s="32" t="s">
        <v>58</v>
      </c>
      <c r="B60" s="31">
        <v>225895</v>
      </c>
      <c r="C60" s="31">
        <v>205967</v>
      </c>
      <c r="D60" s="31">
        <v>111084</v>
      </c>
      <c r="E60" s="31">
        <v>-94883</v>
      </c>
      <c r="F60" s="27">
        <v>-0.46067088417076524</v>
      </c>
    </row>
    <row r="61" spans="1:6" s="16" customFormat="1" ht="26.25">
      <c r="A61" s="32" t="s">
        <v>59</v>
      </c>
      <c r="B61" s="31">
        <v>5256496</v>
      </c>
      <c r="C61" s="31">
        <v>5370313</v>
      </c>
      <c r="D61" s="31">
        <v>5373437</v>
      </c>
      <c r="E61" s="31">
        <v>3124</v>
      </c>
      <c r="F61" s="27">
        <v>5.8171655916517339E-4</v>
      </c>
    </row>
    <row r="62" spans="1:6" s="16" customFormat="1" ht="26.25">
      <c r="A62" s="32" t="s">
        <v>60</v>
      </c>
      <c r="B62" s="31">
        <v>4637859</v>
      </c>
      <c r="C62" s="31">
        <v>4502372</v>
      </c>
      <c r="D62" s="31">
        <v>4548218</v>
      </c>
      <c r="E62" s="31">
        <v>45846</v>
      </c>
      <c r="F62" s="27">
        <v>1.0182632621205001E-2</v>
      </c>
    </row>
    <row r="63" spans="1:6" s="16" customFormat="1" ht="26.25">
      <c r="A63" s="32" t="s">
        <v>61</v>
      </c>
      <c r="B63" s="31">
        <v>11233350</v>
      </c>
      <c r="C63" s="31">
        <v>10691500</v>
      </c>
      <c r="D63" s="31">
        <v>10401606</v>
      </c>
      <c r="E63" s="31">
        <v>-289894</v>
      </c>
      <c r="F63" s="27">
        <v>-2.7114436702053032E-2</v>
      </c>
    </row>
    <row r="64" spans="1:6" s="16" customFormat="1" ht="26.25">
      <c r="A64" s="32" t="s">
        <v>62</v>
      </c>
      <c r="B64" s="31">
        <v>5554939</v>
      </c>
      <c r="C64" s="31">
        <v>5740785</v>
      </c>
      <c r="D64" s="31">
        <v>6071948</v>
      </c>
      <c r="E64" s="31">
        <v>331163</v>
      </c>
      <c r="F64" s="27">
        <v>5.7686013323961796E-2</v>
      </c>
    </row>
    <row r="65" spans="1:6" s="16" customFormat="1" ht="26.25">
      <c r="A65" s="32" t="s">
        <v>63</v>
      </c>
      <c r="B65" s="31">
        <v>8578291</v>
      </c>
      <c r="C65" s="31">
        <v>8520599</v>
      </c>
      <c r="D65" s="31">
        <v>8209752</v>
      </c>
      <c r="E65" s="31">
        <v>-310847</v>
      </c>
      <c r="F65" s="27">
        <v>-3.6481824810673524E-2</v>
      </c>
    </row>
    <row r="66" spans="1:6" s="39" customFormat="1" ht="26.25">
      <c r="A66" s="52" t="s">
        <v>64</v>
      </c>
      <c r="B66" s="37">
        <v>74477381</v>
      </c>
      <c r="C66" s="37">
        <v>74567347</v>
      </c>
      <c r="D66" s="37">
        <v>71750161</v>
      </c>
      <c r="E66" s="37">
        <v>-2817188</v>
      </c>
      <c r="F66" s="38">
        <v>-3.7780451006256127E-2</v>
      </c>
    </row>
    <row r="67" spans="1:6" s="16" customFormat="1" ht="26.25">
      <c r="A67" s="32" t="s">
        <v>65</v>
      </c>
      <c r="B67" s="31">
        <v>0</v>
      </c>
      <c r="C67" s="31">
        <v>0</v>
      </c>
      <c r="D67" s="31">
        <v>0</v>
      </c>
      <c r="E67" s="31">
        <v>0</v>
      </c>
      <c r="F67" s="27">
        <v>0</v>
      </c>
    </row>
    <row r="68" spans="1:6" s="16" customFormat="1" ht="26.25">
      <c r="A68" s="32" t="s">
        <v>66</v>
      </c>
      <c r="B68" s="31">
        <v>39021</v>
      </c>
      <c r="C68" s="31">
        <v>45000</v>
      </c>
      <c r="D68" s="31">
        <v>40000</v>
      </c>
      <c r="E68" s="31">
        <v>-5000</v>
      </c>
      <c r="F68" s="27">
        <v>-0.1111111111111111</v>
      </c>
    </row>
    <row r="69" spans="1:6" s="16" customFormat="1" ht="26.25">
      <c r="A69" s="32" t="s">
        <v>67</v>
      </c>
      <c r="B69" s="31">
        <v>3750000</v>
      </c>
      <c r="C69" s="31">
        <v>3750000</v>
      </c>
      <c r="D69" s="31">
        <v>1758333</v>
      </c>
      <c r="E69" s="31">
        <v>-1991667</v>
      </c>
      <c r="F69" s="27">
        <v>-0.53111120000000001</v>
      </c>
    </row>
    <row r="70" spans="1:6" s="16" customFormat="1" ht="26.25">
      <c r="A70" s="32" t="s">
        <v>68</v>
      </c>
      <c r="B70" s="31">
        <v>0</v>
      </c>
      <c r="C70" s="31">
        <v>0</v>
      </c>
      <c r="D70" s="31">
        <v>0</v>
      </c>
      <c r="E70" s="31">
        <v>0</v>
      </c>
      <c r="F70" s="27">
        <v>0</v>
      </c>
    </row>
    <row r="71" spans="1:6" s="39" customFormat="1" ht="26.25">
      <c r="A71" s="53" t="s">
        <v>69</v>
      </c>
      <c r="B71" s="54">
        <v>78266397</v>
      </c>
      <c r="C71" s="54">
        <v>78362347</v>
      </c>
      <c r="D71" s="54">
        <v>73548495</v>
      </c>
      <c r="E71" s="54">
        <v>-4813852</v>
      </c>
      <c r="F71" s="38">
        <v>-6.143067664882472E-2</v>
      </c>
    </row>
    <row r="72" spans="1:6" s="16" customFormat="1" ht="26.25">
      <c r="A72" s="51"/>
      <c r="B72" s="22"/>
      <c r="C72" s="22"/>
      <c r="D72" s="22"/>
      <c r="E72" s="22"/>
      <c r="F72" s="24"/>
    </row>
    <row r="73" spans="1:6" s="16" customFormat="1" ht="26.25">
      <c r="A73" s="49" t="s">
        <v>70</v>
      </c>
      <c r="B73" s="22"/>
      <c r="C73" s="22"/>
      <c r="D73" s="22"/>
      <c r="E73" s="22"/>
      <c r="F73" s="24"/>
    </row>
    <row r="74" spans="1:6" s="16" customFormat="1" ht="26.25">
      <c r="A74" s="30" t="s">
        <v>71</v>
      </c>
      <c r="B74" s="26">
        <v>40747160</v>
      </c>
      <c r="C74" s="26">
        <v>41220138</v>
      </c>
      <c r="D74" s="26">
        <v>37937349</v>
      </c>
      <c r="E74" s="22">
        <v>-3282789</v>
      </c>
      <c r="F74" s="27">
        <v>-7.9640417506608052E-2</v>
      </c>
    </row>
    <row r="75" spans="1:6" s="16" customFormat="1" ht="26.25">
      <c r="A75" s="32" t="s">
        <v>72</v>
      </c>
      <c r="B75" s="29">
        <v>706344</v>
      </c>
      <c r="C75" s="26">
        <v>533045</v>
      </c>
      <c r="D75" s="26">
        <v>517045</v>
      </c>
      <c r="E75" s="31">
        <v>-16000</v>
      </c>
      <c r="F75" s="27">
        <v>-3.0016227523004625E-2</v>
      </c>
    </row>
    <row r="76" spans="1:6" s="16" customFormat="1" ht="26.25">
      <c r="A76" s="32" t="s">
        <v>73</v>
      </c>
      <c r="B76" s="22">
        <v>16988421</v>
      </c>
      <c r="C76" s="26">
        <v>17172142</v>
      </c>
      <c r="D76" s="26">
        <v>16947333</v>
      </c>
      <c r="E76" s="31">
        <v>-224809</v>
      </c>
      <c r="F76" s="27">
        <v>-1.3091494351723855E-2</v>
      </c>
    </row>
    <row r="77" spans="1:6" s="39" customFormat="1" ht="26.25">
      <c r="A77" s="52" t="s">
        <v>74</v>
      </c>
      <c r="B77" s="54">
        <v>58441925</v>
      </c>
      <c r="C77" s="54">
        <v>58925328</v>
      </c>
      <c r="D77" s="54">
        <v>55401729</v>
      </c>
      <c r="E77" s="37">
        <v>-3523597</v>
      </c>
      <c r="F77" s="38">
        <v>-5.9797664596792741E-2</v>
      </c>
    </row>
    <row r="78" spans="1:6" s="16" customFormat="1" ht="26.25">
      <c r="A78" s="32" t="s">
        <v>75</v>
      </c>
      <c r="B78" s="29">
        <v>308846</v>
      </c>
      <c r="C78" s="29">
        <v>273725</v>
      </c>
      <c r="D78" s="29">
        <v>296800</v>
      </c>
      <c r="E78" s="31">
        <v>23075</v>
      </c>
      <c r="F78" s="27">
        <v>8.4299936067220749E-2</v>
      </c>
    </row>
    <row r="79" spans="1:6" s="16" customFormat="1" ht="26.25">
      <c r="A79" s="32" t="s">
        <v>76</v>
      </c>
      <c r="B79" s="26">
        <v>7219576</v>
      </c>
      <c r="C79" s="26">
        <v>7013875</v>
      </c>
      <c r="D79" s="26">
        <v>7189093</v>
      </c>
      <c r="E79" s="31">
        <v>175218</v>
      </c>
      <c r="F79" s="27">
        <v>2.4981625706189517E-2</v>
      </c>
    </row>
    <row r="80" spans="1:6" s="16" customFormat="1" ht="26.25">
      <c r="A80" s="32" t="s">
        <v>77</v>
      </c>
      <c r="B80" s="22">
        <v>1418702</v>
      </c>
      <c r="C80" s="22">
        <v>1240244</v>
      </c>
      <c r="D80" s="22">
        <v>1262565</v>
      </c>
      <c r="E80" s="31">
        <v>22321</v>
      </c>
      <c r="F80" s="27">
        <v>1.7997265054295768E-2</v>
      </c>
    </row>
    <row r="81" spans="1:8" s="39" customFormat="1" ht="26.25">
      <c r="A81" s="35" t="s">
        <v>78</v>
      </c>
      <c r="B81" s="54">
        <v>8947124</v>
      </c>
      <c r="C81" s="54">
        <v>8527844</v>
      </c>
      <c r="D81" s="54">
        <v>8748458</v>
      </c>
      <c r="E81" s="37">
        <v>220614</v>
      </c>
      <c r="F81" s="38">
        <v>2.5869844711043026E-2</v>
      </c>
    </row>
    <row r="82" spans="1:8" s="16" customFormat="1" ht="26.25">
      <c r="A82" s="32" t="s">
        <v>79</v>
      </c>
      <c r="B82" s="22">
        <v>642382</v>
      </c>
      <c r="C82" s="22">
        <v>664038</v>
      </c>
      <c r="D82" s="22">
        <v>711454</v>
      </c>
      <c r="E82" s="31">
        <v>47416</v>
      </c>
      <c r="F82" s="27">
        <v>7.1405552091898361E-2</v>
      </c>
    </row>
    <row r="83" spans="1:8" s="16" customFormat="1" ht="26.25">
      <c r="A83" s="32" t="s">
        <v>80</v>
      </c>
      <c r="B83" s="31">
        <v>9743483</v>
      </c>
      <c r="C83" s="31">
        <v>9681837</v>
      </c>
      <c r="D83" s="31">
        <v>8131111</v>
      </c>
      <c r="E83" s="31">
        <v>-1550726</v>
      </c>
      <c r="F83" s="27">
        <v>-0.16016857131554682</v>
      </c>
    </row>
    <row r="84" spans="1:8" s="16" customFormat="1" ht="26.25">
      <c r="A84" s="32" t="s">
        <v>81</v>
      </c>
      <c r="B84" s="31">
        <v>0</v>
      </c>
      <c r="C84" s="31">
        <v>0</v>
      </c>
      <c r="D84" s="31">
        <v>0</v>
      </c>
      <c r="E84" s="31">
        <v>0</v>
      </c>
      <c r="F84" s="27">
        <v>0</v>
      </c>
    </row>
    <row r="85" spans="1:8" s="16" customFormat="1" ht="26.25">
      <c r="A85" s="32" t="s">
        <v>82</v>
      </c>
      <c r="B85" s="31">
        <v>39021</v>
      </c>
      <c r="C85" s="31">
        <v>45000</v>
      </c>
      <c r="D85" s="31">
        <v>40000</v>
      </c>
      <c r="E85" s="31">
        <v>-5000</v>
      </c>
      <c r="F85" s="27">
        <v>-0.1111111111111111</v>
      </c>
    </row>
    <row r="86" spans="1:8" s="39" customFormat="1" ht="26.25">
      <c r="A86" s="35" t="s">
        <v>83</v>
      </c>
      <c r="B86" s="37">
        <v>10424886</v>
      </c>
      <c r="C86" s="37">
        <v>10390875</v>
      </c>
      <c r="D86" s="37">
        <v>8882565</v>
      </c>
      <c r="E86" s="37">
        <v>-1508310</v>
      </c>
      <c r="F86" s="38">
        <v>-0.14515716915081742</v>
      </c>
    </row>
    <row r="87" spans="1:8" s="16" customFormat="1" ht="26.25">
      <c r="A87" s="32" t="s">
        <v>84</v>
      </c>
      <c r="B87" s="31">
        <v>126647</v>
      </c>
      <c r="C87" s="31">
        <v>108300</v>
      </c>
      <c r="D87" s="31">
        <v>108300</v>
      </c>
      <c r="E87" s="31">
        <v>0</v>
      </c>
      <c r="F87" s="27">
        <v>0</v>
      </c>
    </row>
    <row r="88" spans="1:8" s="16" customFormat="1" ht="26.25">
      <c r="A88" s="32" t="s">
        <v>85</v>
      </c>
      <c r="B88" s="31">
        <v>325817</v>
      </c>
      <c r="C88" s="31">
        <v>410000</v>
      </c>
      <c r="D88" s="31">
        <v>407441</v>
      </c>
      <c r="E88" s="31">
        <v>-2559</v>
      </c>
      <c r="F88" s="27">
        <v>-6.2414634146341465E-3</v>
      </c>
    </row>
    <row r="89" spans="1:8" s="16" customFormat="1" ht="26.25">
      <c r="A89" s="41" t="s">
        <v>86</v>
      </c>
      <c r="B89" s="31">
        <v>0</v>
      </c>
      <c r="C89" s="31">
        <v>0</v>
      </c>
      <c r="D89" s="31">
        <v>0</v>
      </c>
      <c r="E89" s="31">
        <v>0</v>
      </c>
      <c r="F89" s="27">
        <v>0</v>
      </c>
    </row>
    <row r="90" spans="1:8" s="39" customFormat="1" ht="26.25">
      <c r="A90" s="55" t="s">
        <v>87</v>
      </c>
      <c r="B90" s="54">
        <v>452464</v>
      </c>
      <c r="C90" s="54">
        <v>518300</v>
      </c>
      <c r="D90" s="54">
        <v>515741</v>
      </c>
      <c r="E90" s="54">
        <v>-2559</v>
      </c>
      <c r="F90" s="38">
        <v>-4.9372950028940769E-3</v>
      </c>
    </row>
    <row r="91" spans="1:8" s="16" customFormat="1" ht="26.25">
      <c r="A91" s="41" t="s">
        <v>88</v>
      </c>
      <c r="B91" s="31">
        <v>0</v>
      </c>
      <c r="C91" s="31">
        <v>0</v>
      </c>
      <c r="D91" s="29">
        <v>0</v>
      </c>
      <c r="E91" s="31">
        <v>0</v>
      </c>
      <c r="F91" s="27">
        <v>0</v>
      </c>
    </row>
    <row r="92" spans="1:8" s="39" customFormat="1" ht="27" thickBot="1">
      <c r="A92" s="56" t="s">
        <v>69</v>
      </c>
      <c r="B92" s="57">
        <v>78266397</v>
      </c>
      <c r="C92" s="57">
        <v>78362347</v>
      </c>
      <c r="D92" s="58">
        <v>73548495</v>
      </c>
      <c r="E92" s="57">
        <v>-4813852</v>
      </c>
      <c r="F92" s="59">
        <v>-6.143067664882472E-2</v>
      </c>
    </row>
    <row r="93" spans="1:8" s="64" customFormat="1" ht="31.5">
      <c r="A93" s="60"/>
      <c r="B93" s="61"/>
      <c r="C93" s="61"/>
      <c r="D93" s="61"/>
      <c r="E93" s="61"/>
      <c r="F93" s="62" t="s">
        <v>48</v>
      </c>
      <c r="G93" s="63"/>
      <c r="H93" s="63"/>
    </row>
    <row r="94" spans="1:8">
      <c r="A94" s="68" t="s">
        <v>48</v>
      </c>
      <c r="B94" s="69"/>
      <c r="C94" s="69"/>
      <c r="D94" s="69"/>
      <c r="E94" s="69"/>
      <c r="F94" s="70"/>
    </row>
  </sheetData>
  <pageMargins left="0.7" right="0.7" top="0.75" bottom="0.75" header="0.3" footer="0.3"/>
  <pageSetup scale="2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topLeftCell="A28" zoomScale="60" zoomScaleNormal="60" workbookViewId="0">
      <selection activeCell="C1" sqref="C1:E1"/>
    </sheetView>
  </sheetViews>
  <sheetFormatPr defaultRowHeight="15.75"/>
  <cols>
    <col min="1" max="1" width="121.140625" style="71" customWidth="1"/>
    <col min="2" max="2" width="32.7109375" style="72" customWidth="1"/>
    <col min="3" max="5" width="32.85546875" style="72" customWidth="1"/>
    <col min="6" max="6" width="25.5703125" style="73" customWidth="1"/>
    <col min="7" max="7" width="30.28515625" style="71" customWidth="1"/>
    <col min="8" max="8" width="25.140625" style="71" customWidth="1"/>
    <col min="9" max="256" width="9.140625" style="71"/>
    <col min="257" max="257" width="121.140625" style="71" customWidth="1"/>
    <col min="258" max="258" width="32.7109375" style="71" customWidth="1"/>
    <col min="259" max="261" width="32.85546875" style="71" customWidth="1"/>
    <col min="262" max="262" width="25.5703125" style="71" customWidth="1"/>
    <col min="263" max="263" width="30.28515625" style="71" customWidth="1"/>
    <col min="264" max="264" width="25.140625" style="71" customWidth="1"/>
    <col min="265" max="512" width="9.140625" style="71"/>
    <col min="513" max="513" width="121.140625" style="71" customWidth="1"/>
    <col min="514" max="514" width="32.7109375" style="71" customWidth="1"/>
    <col min="515" max="517" width="32.85546875" style="71" customWidth="1"/>
    <col min="518" max="518" width="25.5703125" style="71" customWidth="1"/>
    <col min="519" max="519" width="30.28515625" style="71" customWidth="1"/>
    <col min="520" max="520" width="25.140625" style="71" customWidth="1"/>
    <col min="521" max="768" width="9.140625" style="71"/>
    <col min="769" max="769" width="121.140625" style="71" customWidth="1"/>
    <col min="770" max="770" width="32.7109375" style="71" customWidth="1"/>
    <col min="771" max="773" width="32.85546875" style="71" customWidth="1"/>
    <col min="774" max="774" width="25.5703125" style="71" customWidth="1"/>
    <col min="775" max="775" width="30.28515625" style="71" customWidth="1"/>
    <col min="776" max="776" width="25.140625" style="71" customWidth="1"/>
    <col min="777" max="1024" width="9.140625" style="71"/>
    <col min="1025" max="1025" width="121.140625" style="71" customWidth="1"/>
    <col min="1026" max="1026" width="32.7109375" style="71" customWidth="1"/>
    <col min="1027" max="1029" width="32.85546875" style="71" customWidth="1"/>
    <col min="1030" max="1030" width="25.5703125" style="71" customWidth="1"/>
    <col min="1031" max="1031" width="30.28515625" style="71" customWidth="1"/>
    <col min="1032" max="1032" width="25.140625" style="71" customWidth="1"/>
    <col min="1033" max="1280" width="9.140625" style="71"/>
    <col min="1281" max="1281" width="121.140625" style="71" customWidth="1"/>
    <col min="1282" max="1282" width="32.7109375" style="71" customWidth="1"/>
    <col min="1283" max="1285" width="32.85546875" style="71" customWidth="1"/>
    <col min="1286" max="1286" width="25.5703125" style="71" customWidth="1"/>
    <col min="1287" max="1287" width="30.28515625" style="71" customWidth="1"/>
    <col min="1288" max="1288" width="25.140625" style="71" customWidth="1"/>
    <col min="1289" max="1536" width="9.140625" style="71"/>
    <col min="1537" max="1537" width="121.140625" style="71" customWidth="1"/>
    <col min="1538" max="1538" width="32.7109375" style="71" customWidth="1"/>
    <col min="1539" max="1541" width="32.85546875" style="71" customWidth="1"/>
    <col min="1542" max="1542" width="25.5703125" style="71" customWidth="1"/>
    <col min="1543" max="1543" width="30.28515625" style="71" customWidth="1"/>
    <col min="1544" max="1544" width="25.140625" style="71" customWidth="1"/>
    <col min="1545" max="1792" width="9.140625" style="71"/>
    <col min="1793" max="1793" width="121.140625" style="71" customWidth="1"/>
    <col min="1794" max="1794" width="32.7109375" style="71" customWidth="1"/>
    <col min="1795" max="1797" width="32.85546875" style="71" customWidth="1"/>
    <col min="1798" max="1798" width="25.5703125" style="71" customWidth="1"/>
    <col min="1799" max="1799" width="30.28515625" style="71" customWidth="1"/>
    <col min="1800" max="1800" width="25.140625" style="71" customWidth="1"/>
    <col min="1801" max="2048" width="9.140625" style="71"/>
    <col min="2049" max="2049" width="121.140625" style="71" customWidth="1"/>
    <col min="2050" max="2050" width="32.7109375" style="71" customWidth="1"/>
    <col min="2051" max="2053" width="32.85546875" style="71" customWidth="1"/>
    <col min="2054" max="2054" width="25.5703125" style="71" customWidth="1"/>
    <col min="2055" max="2055" width="30.28515625" style="71" customWidth="1"/>
    <col min="2056" max="2056" width="25.140625" style="71" customWidth="1"/>
    <col min="2057" max="2304" width="9.140625" style="71"/>
    <col min="2305" max="2305" width="121.140625" style="71" customWidth="1"/>
    <col min="2306" max="2306" width="32.7109375" style="71" customWidth="1"/>
    <col min="2307" max="2309" width="32.85546875" style="71" customWidth="1"/>
    <col min="2310" max="2310" width="25.5703125" style="71" customWidth="1"/>
    <col min="2311" max="2311" width="30.28515625" style="71" customWidth="1"/>
    <col min="2312" max="2312" width="25.140625" style="71" customWidth="1"/>
    <col min="2313" max="2560" width="9.140625" style="71"/>
    <col min="2561" max="2561" width="121.140625" style="71" customWidth="1"/>
    <col min="2562" max="2562" width="32.7109375" style="71" customWidth="1"/>
    <col min="2563" max="2565" width="32.85546875" style="71" customWidth="1"/>
    <col min="2566" max="2566" width="25.5703125" style="71" customWidth="1"/>
    <col min="2567" max="2567" width="30.28515625" style="71" customWidth="1"/>
    <col min="2568" max="2568" width="25.140625" style="71" customWidth="1"/>
    <col min="2569" max="2816" width="9.140625" style="71"/>
    <col min="2817" max="2817" width="121.140625" style="71" customWidth="1"/>
    <col min="2818" max="2818" width="32.7109375" style="71" customWidth="1"/>
    <col min="2819" max="2821" width="32.85546875" style="71" customWidth="1"/>
    <col min="2822" max="2822" width="25.5703125" style="71" customWidth="1"/>
    <col min="2823" max="2823" width="30.28515625" style="71" customWidth="1"/>
    <col min="2824" max="2824" width="25.140625" style="71" customWidth="1"/>
    <col min="2825" max="3072" width="9.140625" style="71"/>
    <col min="3073" max="3073" width="121.140625" style="71" customWidth="1"/>
    <col min="3074" max="3074" width="32.7109375" style="71" customWidth="1"/>
    <col min="3075" max="3077" width="32.85546875" style="71" customWidth="1"/>
    <col min="3078" max="3078" width="25.5703125" style="71" customWidth="1"/>
    <col min="3079" max="3079" width="30.28515625" style="71" customWidth="1"/>
    <col min="3080" max="3080" width="25.140625" style="71" customWidth="1"/>
    <col min="3081" max="3328" width="9.140625" style="71"/>
    <col min="3329" max="3329" width="121.140625" style="71" customWidth="1"/>
    <col min="3330" max="3330" width="32.7109375" style="71" customWidth="1"/>
    <col min="3331" max="3333" width="32.85546875" style="71" customWidth="1"/>
    <col min="3334" max="3334" width="25.5703125" style="71" customWidth="1"/>
    <col min="3335" max="3335" width="30.28515625" style="71" customWidth="1"/>
    <col min="3336" max="3336" width="25.140625" style="71" customWidth="1"/>
    <col min="3337" max="3584" width="9.140625" style="71"/>
    <col min="3585" max="3585" width="121.140625" style="71" customWidth="1"/>
    <col min="3586" max="3586" width="32.7109375" style="71" customWidth="1"/>
    <col min="3587" max="3589" width="32.85546875" style="71" customWidth="1"/>
    <col min="3590" max="3590" width="25.5703125" style="71" customWidth="1"/>
    <col min="3591" max="3591" width="30.28515625" style="71" customWidth="1"/>
    <col min="3592" max="3592" width="25.140625" style="71" customWidth="1"/>
    <col min="3593" max="3840" width="9.140625" style="71"/>
    <col min="3841" max="3841" width="121.140625" style="71" customWidth="1"/>
    <col min="3842" max="3842" width="32.7109375" style="71" customWidth="1"/>
    <col min="3843" max="3845" width="32.85546875" style="71" customWidth="1"/>
    <col min="3846" max="3846" width="25.5703125" style="71" customWidth="1"/>
    <col min="3847" max="3847" width="30.28515625" style="71" customWidth="1"/>
    <col min="3848" max="3848" width="25.140625" style="71" customWidth="1"/>
    <col min="3849" max="4096" width="9.140625" style="71"/>
    <col min="4097" max="4097" width="121.140625" style="71" customWidth="1"/>
    <col min="4098" max="4098" width="32.7109375" style="71" customWidth="1"/>
    <col min="4099" max="4101" width="32.85546875" style="71" customWidth="1"/>
    <col min="4102" max="4102" width="25.5703125" style="71" customWidth="1"/>
    <col min="4103" max="4103" width="30.28515625" style="71" customWidth="1"/>
    <col min="4104" max="4104" width="25.140625" style="71" customWidth="1"/>
    <col min="4105" max="4352" width="9.140625" style="71"/>
    <col min="4353" max="4353" width="121.140625" style="71" customWidth="1"/>
    <col min="4354" max="4354" width="32.7109375" style="71" customWidth="1"/>
    <col min="4355" max="4357" width="32.85546875" style="71" customWidth="1"/>
    <col min="4358" max="4358" width="25.5703125" style="71" customWidth="1"/>
    <col min="4359" max="4359" width="30.28515625" style="71" customWidth="1"/>
    <col min="4360" max="4360" width="25.140625" style="71" customWidth="1"/>
    <col min="4361" max="4608" width="9.140625" style="71"/>
    <col min="4609" max="4609" width="121.140625" style="71" customWidth="1"/>
    <col min="4610" max="4610" width="32.7109375" style="71" customWidth="1"/>
    <col min="4611" max="4613" width="32.85546875" style="71" customWidth="1"/>
    <col min="4614" max="4614" width="25.5703125" style="71" customWidth="1"/>
    <col min="4615" max="4615" width="30.28515625" style="71" customWidth="1"/>
    <col min="4616" max="4616" width="25.140625" style="71" customWidth="1"/>
    <col min="4617" max="4864" width="9.140625" style="71"/>
    <col min="4865" max="4865" width="121.140625" style="71" customWidth="1"/>
    <col min="4866" max="4866" width="32.7109375" style="71" customWidth="1"/>
    <col min="4867" max="4869" width="32.85546875" style="71" customWidth="1"/>
    <col min="4870" max="4870" width="25.5703125" style="71" customWidth="1"/>
    <col min="4871" max="4871" width="30.28515625" style="71" customWidth="1"/>
    <col min="4872" max="4872" width="25.140625" style="71" customWidth="1"/>
    <col min="4873" max="5120" width="9.140625" style="71"/>
    <col min="5121" max="5121" width="121.140625" style="71" customWidth="1"/>
    <col min="5122" max="5122" width="32.7109375" style="71" customWidth="1"/>
    <col min="5123" max="5125" width="32.85546875" style="71" customWidth="1"/>
    <col min="5126" max="5126" width="25.5703125" style="71" customWidth="1"/>
    <col min="5127" max="5127" width="30.28515625" style="71" customWidth="1"/>
    <col min="5128" max="5128" width="25.140625" style="71" customWidth="1"/>
    <col min="5129" max="5376" width="9.140625" style="71"/>
    <col min="5377" max="5377" width="121.140625" style="71" customWidth="1"/>
    <col min="5378" max="5378" width="32.7109375" style="71" customWidth="1"/>
    <col min="5379" max="5381" width="32.85546875" style="71" customWidth="1"/>
    <col min="5382" max="5382" width="25.5703125" style="71" customWidth="1"/>
    <col min="5383" max="5383" width="30.28515625" style="71" customWidth="1"/>
    <col min="5384" max="5384" width="25.140625" style="71" customWidth="1"/>
    <col min="5385" max="5632" width="9.140625" style="71"/>
    <col min="5633" max="5633" width="121.140625" style="71" customWidth="1"/>
    <col min="5634" max="5634" width="32.7109375" style="71" customWidth="1"/>
    <col min="5635" max="5637" width="32.85546875" style="71" customWidth="1"/>
    <col min="5638" max="5638" width="25.5703125" style="71" customWidth="1"/>
    <col min="5639" max="5639" width="30.28515625" style="71" customWidth="1"/>
    <col min="5640" max="5640" width="25.140625" style="71" customWidth="1"/>
    <col min="5641" max="5888" width="9.140625" style="71"/>
    <col min="5889" max="5889" width="121.140625" style="71" customWidth="1"/>
    <col min="5890" max="5890" width="32.7109375" style="71" customWidth="1"/>
    <col min="5891" max="5893" width="32.85546875" style="71" customWidth="1"/>
    <col min="5894" max="5894" width="25.5703125" style="71" customWidth="1"/>
    <col min="5895" max="5895" width="30.28515625" style="71" customWidth="1"/>
    <col min="5896" max="5896" width="25.140625" style="71" customWidth="1"/>
    <col min="5897" max="6144" width="9.140625" style="71"/>
    <col min="6145" max="6145" width="121.140625" style="71" customWidth="1"/>
    <col min="6146" max="6146" width="32.7109375" style="71" customWidth="1"/>
    <col min="6147" max="6149" width="32.85546875" style="71" customWidth="1"/>
    <col min="6150" max="6150" width="25.5703125" style="71" customWidth="1"/>
    <col min="6151" max="6151" width="30.28515625" style="71" customWidth="1"/>
    <col min="6152" max="6152" width="25.140625" style="71" customWidth="1"/>
    <col min="6153" max="6400" width="9.140625" style="71"/>
    <col min="6401" max="6401" width="121.140625" style="71" customWidth="1"/>
    <col min="6402" max="6402" width="32.7109375" style="71" customWidth="1"/>
    <col min="6403" max="6405" width="32.85546875" style="71" customWidth="1"/>
    <col min="6406" max="6406" width="25.5703125" style="71" customWidth="1"/>
    <col min="6407" max="6407" width="30.28515625" style="71" customWidth="1"/>
    <col min="6408" max="6408" width="25.140625" style="71" customWidth="1"/>
    <col min="6409" max="6656" width="9.140625" style="71"/>
    <col min="6657" max="6657" width="121.140625" style="71" customWidth="1"/>
    <col min="6658" max="6658" width="32.7109375" style="71" customWidth="1"/>
    <col min="6659" max="6661" width="32.85546875" style="71" customWidth="1"/>
    <col min="6662" max="6662" width="25.5703125" style="71" customWidth="1"/>
    <col min="6663" max="6663" width="30.28515625" style="71" customWidth="1"/>
    <col min="6664" max="6664" width="25.140625" style="71" customWidth="1"/>
    <col min="6665" max="6912" width="9.140625" style="71"/>
    <col min="6913" max="6913" width="121.140625" style="71" customWidth="1"/>
    <col min="6914" max="6914" width="32.7109375" style="71" customWidth="1"/>
    <col min="6915" max="6917" width="32.85546875" style="71" customWidth="1"/>
    <col min="6918" max="6918" width="25.5703125" style="71" customWidth="1"/>
    <col min="6919" max="6919" width="30.28515625" style="71" customWidth="1"/>
    <col min="6920" max="6920" width="25.140625" style="71" customWidth="1"/>
    <col min="6921" max="7168" width="9.140625" style="71"/>
    <col min="7169" max="7169" width="121.140625" style="71" customWidth="1"/>
    <col min="7170" max="7170" width="32.7109375" style="71" customWidth="1"/>
    <col min="7171" max="7173" width="32.85546875" style="71" customWidth="1"/>
    <col min="7174" max="7174" width="25.5703125" style="71" customWidth="1"/>
    <col min="7175" max="7175" width="30.28515625" style="71" customWidth="1"/>
    <col min="7176" max="7176" width="25.140625" style="71" customWidth="1"/>
    <col min="7177" max="7424" width="9.140625" style="71"/>
    <col min="7425" max="7425" width="121.140625" style="71" customWidth="1"/>
    <col min="7426" max="7426" width="32.7109375" style="71" customWidth="1"/>
    <col min="7427" max="7429" width="32.85546875" style="71" customWidth="1"/>
    <col min="7430" max="7430" width="25.5703125" style="71" customWidth="1"/>
    <col min="7431" max="7431" width="30.28515625" style="71" customWidth="1"/>
    <col min="7432" max="7432" width="25.140625" style="71" customWidth="1"/>
    <col min="7433" max="7680" width="9.140625" style="71"/>
    <col min="7681" max="7681" width="121.140625" style="71" customWidth="1"/>
    <col min="7682" max="7682" width="32.7109375" style="71" customWidth="1"/>
    <col min="7683" max="7685" width="32.85546875" style="71" customWidth="1"/>
    <col min="7686" max="7686" width="25.5703125" style="71" customWidth="1"/>
    <col min="7687" max="7687" width="30.28515625" style="71" customWidth="1"/>
    <col min="7688" max="7688" width="25.140625" style="71" customWidth="1"/>
    <col min="7689" max="7936" width="9.140625" style="71"/>
    <col min="7937" max="7937" width="121.140625" style="71" customWidth="1"/>
    <col min="7938" max="7938" width="32.7109375" style="71" customWidth="1"/>
    <col min="7939" max="7941" width="32.85546875" style="71" customWidth="1"/>
    <col min="7942" max="7942" width="25.5703125" style="71" customWidth="1"/>
    <col min="7943" max="7943" width="30.28515625" style="71" customWidth="1"/>
    <col min="7944" max="7944" width="25.140625" style="71" customWidth="1"/>
    <col min="7945" max="8192" width="9.140625" style="71"/>
    <col min="8193" max="8193" width="121.140625" style="71" customWidth="1"/>
    <col min="8194" max="8194" width="32.7109375" style="71" customWidth="1"/>
    <col min="8195" max="8197" width="32.85546875" style="71" customWidth="1"/>
    <col min="8198" max="8198" width="25.5703125" style="71" customWidth="1"/>
    <col min="8199" max="8199" width="30.28515625" style="71" customWidth="1"/>
    <col min="8200" max="8200" width="25.140625" style="71" customWidth="1"/>
    <col min="8201" max="8448" width="9.140625" style="71"/>
    <col min="8449" max="8449" width="121.140625" style="71" customWidth="1"/>
    <col min="8450" max="8450" width="32.7109375" style="71" customWidth="1"/>
    <col min="8451" max="8453" width="32.85546875" style="71" customWidth="1"/>
    <col min="8454" max="8454" width="25.5703125" style="71" customWidth="1"/>
    <col min="8455" max="8455" width="30.28515625" style="71" customWidth="1"/>
    <col min="8456" max="8456" width="25.140625" style="71" customWidth="1"/>
    <col min="8457" max="8704" width="9.140625" style="71"/>
    <col min="8705" max="8705" width="121.140625" style="71" customWidth="1"/>
    <col min="8706" max="8706" width="32.7109375" style="71" customWidth="1"/>
    <col min="8707" max="8709" width="32.85546875" style="71" customWidth="1"/>
    <col min="8710" max="8710" width="25.5703125" style="71" customWidth="1"/>
    <col min="8711" max="8711" width="30.28515625" style="71" customWidth="1"/>
    <col min="8712" max="8712" width="25.140625" style="71" customWidth="1"/>
    <col min="8713" max="8960" width="9.140625" style="71"/>
    <col min="8961" max="8961" width="121.140625" style="71" customWidth="1"/>
    <col min="8962" max="8962" width="32.7109375" style="71" customWidth="1"/>
    <col min="8963" max="8965" width="32.85546875" style="71" customWidth="1"/>
    <col min="8966" max="8966" width="25.5703125" style="71" customWidth="1"/>
    <col min="8967" max="8967" width="30.28515625" style="71" customWidth="1"/>
    <col min="8968" max="8968" width="25.140625" style="71" customWidth="1"/>
    <col min="8969" max="9216" width="9.140625" style="71"/>
    <col min="9217" max="9217" width="121.140625" style="71" customWidth="1"/>
    <col min="9218" max="9218" width="32.7109375" style="71" customWidth="1"/>
    <col min="9219" max="9221" width="32.85546875" style="71" customWidth="1"/>
    <col min="9222" max="9222" width="25.5703125" style="71" customWidth="1"/>
    <col min="9223" max="9223" width="30.28515625" style="71" customWidth="1"/>
    <col min="9224" max="9224" width="25.140625" style="71" customWidth="1"/>
    <col min="9225" max="9472" width="9.140625" style="71"/>
    <col min="9473" max="9473" width="121.140625" style="71" customWidth="1"/>
    <col min="9474" max="9474" width="32.7109375" style="71" customWidth="1"/>
    <col min="9475" max="9477" width="32.85546875" style="71" customWidth="1"/>
    <col min="9478" max="9478" width="25.5703125" style="71" customWidth="1"/>
    <col min="9479" max="9479" width="30.28515625" style="71" customWidth="1"/>
    <col min="9480" max="9480" width="25.140625" style="71" customWidth="1"/>
    <col min="9481" max="9728" width="9.140625" style="71"/>
    <col min="9729" max="9729" width="121.140625" style="71" customWidth="1"/>
    <col min="9730" max="9730" width="32.7109375" style="71" customWidth="1"/>
    <col min="9731" max="9733" width="32.85546875" style="71" customWidth="1"/>
    <col min="9734" max="9734" width="25.5703125" style="71" customWidth="1"/>
    <col min="9735" max="9735" width="30.28515625" style="71" customWidth="1"/>
    <col min="9736" max="9736" width="25.140625" style="71" customWidth="1"/>
    <col min="9737" max="9984" width="9.140625" style="71"/>
    <col min="9985" max="9985" width="121.140625" style="71" customWidth="1"/>
    <col min="9986" max="9986" width="32.7109375" style="71" customWidth="1"/>
    <col min="9987" max="9989" width="32.85546875" style="71" customWidth="1"/>
    <col min="9990" max="9990" width="25.5703125" style="71" customWidth="1"/>
    <col min="9991" max="9991" width="30.28515625" style="71" customWidth="1"/>
    <col min="9992" max="9992" width="25.140625" style="71" customWidth="1"/>
    <col min="9993" max="10240" width="9.140625" style="71"/>
    <col min="10241" max="10241" width="121.140625" style="71" customWidth="1"/>
    <col min="10242" max="10242" width="32.7109375" style="71" customWidth="1"/>
    <col min="10243" max="10245" width="32.85546875" style="71" customWidth="1"/>
    <col min="10246" max="10246" width="25.5703125" style="71" customWidth="1"/>
    <col min="10247" max="10247" width="30.28515625" style="71" customWidth="1"/>
    <col min="10248" max="10248" width="25.140625" style="71" customWidth="1"/>
    <col min="10249" max="10496" width="9.140625" style="71"/>
    <col min="10497" max="10497" width="121.140625" style="71" customWidth="1"/>
    <col min="10498" max="10498" width="32.7109375" style="71" customWidth="1"/>
    <col min="10499" max="10501" width="32.85546875" style="71" customWidth="1"/>
    <col min="10502" max="10502" width="25.5703125" style="71" customWidth="1"/>
    <col min="10503" max="10503" width="30.28515625" style="71" customWidth="1"/>
    <col min="10504" max="10504" width="25.140625" style="71" customWidth="1"/>
    <col min="10505" max="10752" width="9.140625" style="71"/>
    <col min="10753" max="10753" width="121.140625" style="71" customWidth="1"/>
    <col min="10754" max="10754" width="32.7109375" style="71" customWidth="1"/>
    <col min="10755" max="10757" width="32.85546875" style="71" customWidth="1"/>
    <col min="10758" max="10758" width="25.5703125" style="71" customWidth="1"/>
    <col min="10759" max="10759" width="30.28515625" style="71" customWidth="1"/>
    <col min="10760" max="10760" width="25.140625" style="71" customWidth="1"/>
    <col min="10761" max="11008" width="9.140625" style="71"/>
    <col min="11009" max="11009" width="121.140625" style="71" customWidth="1"/>
    <col min="11010" max="11010" width="32.7109375" style="71" customWidth="1"/>
    <col min="11011" max="11013" width="32.85546875" style="71" customWidth="1"/>
    <col min="11014" max="11014" width="25.5703125" style="71" customWidth="1"/>
    <col min="11015" max="11015" width="30.28515625" style="71" customWidth="1"/>
    <col min="11016" max="11016" width="25.140625" style="71" customWidth="1"/>
    <col min="11017" max="11264" width="9.140625" style="71"/>
    <col min="11265" max="11265" width="121.140625" style="71" customWidth="1"/>
    <col min="11266" max="11266" width="32.7109375" style="71" customWidth="1"/>
    <col min="11267" max="11269" width="32.85546875" style="71" customWidth="1"/>
    <col min="11270" max="11270" width="25.5703125" style="71" customWidth="1"/>
    <col min="11271" max="11271" width="30.28515625" style="71" customWidth="1"/>
    <col min="11272" max="11272" width="25.140625" style="71" customWidth="1"/>
    <col min="11273" max="11520" width="9.140625" style="71"/>
    <col min="11521" max="11521" width="121.140625" style="71" customWidth="1"/>
    <col min="11522" max="11522" width="32.7109375" style="71" customWidth="1"/>
    <col min="11523" max="11525" width="32.85546875" style="71" customWidth="1"/>
    <col min="11526" max="11526" width="25.5703125" style="71" customWidth="1"/>
    <col min="11527" max="11527" width="30.28515625" style="71" customWidth="1"/>
    <col min="11528" max="11528" width="25.140625" style="71" customWidth="1"/>
    <col min="11529" max="11776" width="9.140625" style="71"/>
    <col min="11777" max="11777" width="121.140625" style="71" customWidth="1"/>
    <col min="11778" max="11778" width="32.7109375" style="71" customWidth="1"/>
    <col min="11779" max="11781" width="32.85546875" style="71" customWidth="1"/>
    <col min="11782" max="11782" width="25.5703125" style="71" customWidth="1"/>
    <col min="11783" max="11783" width="30.28515625" style="71" customWidth="1"/>
    <col min="11784" max="11784" width="25.140625" style="71" customWidth="1"/>
    <col min="11785" max="12032" width="9.140625" style="71"/>
    <col min="12033" max="12033" width="121.140625" style="71" customWidth="1"/>
    <col min="12034" max="12034" width="32.7109375" style="71" customWidth="1"/>
    <col min="12035" max="12037" width="32.85546875" style="71" customWidth="1"/>
    <col min="12038" max="12038" width="25.5703125" style="71" customWidth="1"/>
    <col min="12039" max="12039" width="30.28515625" style="71" customWidth="1"/>
    <col min="12040" max="12040" width="25.140625" style="71" customWidth="1"/>
    <col min="12041" max="12288" width="9.140625" style="71"/>
    <col min="12289" max="12289" width="121.140625" style="71" customWidth="1"/>
    <col min="12290" max="12290" width="32.7109375" style="71" customWidth="1"/>
    <col min="12291" max="12293" width="32.85546875" style="71" customWidth="1"/>
    <col min="12294" max="12294" width="25.5703125" style="71" customWidth="1"/>
    <col min="12295" max="12295" width="30.28515625" style="71" customWidth="1"/>
    <col min="12296" max="12296" width="25.140625" style="71" customWidth="1"/>
    <col min="12297" max="12544" width="9.140625" style="71"/>
    <col min="12545" max="12545" width="121.140625" style="71" customWidth="1"/>
    <col min="12546" max="12546" width="32.7109375" style="71" customWidth="1"/>
    <col min="12547" max="12549" width="32.85546875" style="71" customWidth="1"/>
    <col min="12550" max="12550" width="25.5703125" style="71" customWidth="1"/>
    <col min="12551" max="12551" width="30.28515625" style="71" customWidth="1"/>
    <col min="12552" max="12552" width="25.140625" style="71" customWidth="1"/>
    <col min="12553" max="12800" width="9.140625" style="71"/>
    <col min="12801" max="12801" width="121.140625" style="71" customWidth="1"/>
    <col min="12802" max="12802" width="32.7109375" style="71" customWidth="1"/>
    <col min="12803" max="12805" width="32.85546875" style="71" customWidth="1"/>
    <col min="12806" max="12806" width="25.5703125" style="71" customWidth="1"/>
    <col min="12807" max="12807" width="30.28515625" style="71" customWidth="1"/>
    <col min="12808" max="12808" width="25.140625" style="71" customWidth="1"/>
    <col min="12809" max="13056" width="9.140625" style="71"/>
    <col min="13057" max="13057" width="121.140625" style="71" customWidth="1"/>
    <col min="13058" max="13058" width="32.7109375" style="71" customWidth="1"/>
    <col min="13059" max="13061" width="32.85546875" style="71" customWidth="1"/>
    <col min="13062" max="13062" width="25.5703125" style="71" customWidth="1"/>
    <col min="13063" max="13063" width="30.28515625" style="71" customWidth="1"/>
    <col min="13064" max="13064" width="25.140625" style="71" customWidth="1"/>
    <col min="13065" max="13312" width="9.140625" style="71"/>
    <col min="13313" max="13313" width="121.140625" style="71" customWidth="1"/>
    <col min="13314" max="13314" width="32.7109375" style="71" customWidth="1"/>
    <col min="13315" max="13317" width="32.85546875" style="71" customWidth="1"/>
    <col min="13318" max="13318" width="25.5703125" style="71" customWidth="1"/>
    <col min="13319" max="13319" width="30.28515625" style="71" customWidth="1"/>
    <col min="13320" max="13320" width="25.140625" style="71" customWidth="1"/>
    <col min="13321" max="13568" width="9.140625" style="71"/>
    <col min="13569" max="13569" width="121.140625" style="71" customWidth="1"/>
    <col min="13570" max="13570" width="32.7109375" style="71" customWidth="1"/>
    <col min="13571" max="13573" width="32.85546875" style="71" customWidth="1"/>
    <col min="13574" max="13574" width="25.5703125" style="71" customWidth="1"/>
    <col min="13575" max="13575" width="30.28515625" style="71" customWidth="1"/>
    <col min="13576" max="13576" width="25.140625" style="71" customWidth="1"/>
    <col min="13577" max="13824" width="9.140625" style="71"/>
    <col min="13825" max="13825" width="121.140625" style="71" customWidth="1"/>
    <col min="13826" max="13826" width="32.7109375" style="71" customWidth="1"/>
    <col min="13827" max="13829" width="32.85546875" style="71" customWidth="1"/>
    <col min="13830" max="13830" width="25.5703125" style="71" customWidth="1"/>
    <col min="13831" max="13831" width="30.28515625" style="71" customWidth="1"/>
    <col min="13832" max="13832" width="25.140625" style="71" customWidth="1"/>
    <col min="13833" max="14080" width="9.140625" style="71"/>
    <col min="14081" max="14081" width="121.140625" style="71" customWidth="1"/>
    <col min="14082" max="14082" width="32.7109375" style="71" customWidth="1"/>
    <col min="14083" max="14085" width="32.85546875" style="71" customWidth="1"/>
    <col min="14086" max="14086" width="25.5703125" style="71" customWidth="1"/>
    <col min="14087" max="14087" width="30.28515625" style="71" customWidth="1"/>
    <col min="14088" max="14088" width="25.140625" style="71" customWidth="1"/>
    <col min="14089" max="14336" width="9.140625" style="71"/>
    <col min="14337" max="14337" width="121.140625" style="71" customWidth="1"/>
    <col min="14338" max="14338" width="32.7109375" style="71" customWidth="1"/>
    <col min="14339" max="14341" width="32.85546875" style="71" customWidth="1"/>
    <col min="14342" max="14342" width="25.5703125" style="71" customWidth="1"/>
    <col min="14343" max="14343" width="30.28515625" style="71" customWidth="1"/>
    <col min="14344" max="14344" width="25.140625" style="71" customWidth="1"/>
    <col min="14345" max="14592" width="9.140625" style="71"/>
    <col min="14593" max="14593" width="121.140625" style="71" customWidth="1"/>
    <col min="14594" max="14594" width="32.7109375" style="71" customWidth="1"/>
    <col min="14595" max="14597" width="32.85546875" style="71" customWidth="1"/>
    <col min="14598" max="14598" width="25.5703125" style="71" customWidth="1"/>
    <col min="14599" max="14599" width="30.28515625" style="71" customWidth="1"/>
    <col min="14600" max="14600" width="25.140625" style="71" customWidth="1"/>
    <col min="14601" max="14848" width="9.140625" style="71"/>
    <col min="14849" max="14849" width="121.140625" style="71" customWidth="1"/>
    <col min="14850" max="14850" width="32.7109375" style="71" customWidth="1"/>
    <col min="14851" max="14853" width="32.85546875" style="71" customWidth="1"/>
    <col min="14854" max="14854" width="25.5703125" style="71" customWidth="1"/>
    <col min="14855" max="14855" width="30.28515625" style="71" customWidth="1"/>
    <col min="14856" max="14856" width="25.140625" style="71" customWidth="1"/>
    <col min="14857" max="15104" width="9.140625" style="71"/>
    <col min="15105" max="15105" width="121.140625" style="71" customWidth="1"/>
    <col min="15106" max="15106" width="32.7109375" style="71" customWidth="1"/>
    <col min="15107" max="15109" width="32.85546875" style="71" customWidth="1"/>
    <col min="15110" max="15110" width="25.5703125" style="71" customWidth="1"/>
    <col min="15111" max="15111" width="30.28515625" style="71" customWidth="1"/>
    <col min="15112" max="15112" width="25.140625" style="71" customWidth="1"/>
    <col min="15113" max="15360" width="9.140625" style="71"/>
    <col min="15361" max="15361" width="121.140625" style="71" customWidth="1"/>
    <col min="15362" max="15362" width="32.7109375" style="71" customWidth="1"/>
    <col min="15363" max="15365" width="32.85546875" style="71" customWidth="1"/>
    <col min="15366" max="15366" width="25.5703125" style="71" customWidth="1"/>
    <col min="15367" max="15367" width="30.28515625" style="71" customWidth="1"/>
    <col min="15368" max="15368" width="25.140625" style="71" customWidth="1"/>
    <col min="15369" max="15616" width="9.140625" style="71"/>
    <col min="15617" max="15617" width="121.140625" style="71" customWidth="1"/>
    <col min="15618" max="15618" width="32.7109375" style="71" customWidth="1"/>
    <col min="15619" max="15621" width="32.85546875" style="71" customWidth="1"/>
    <col min="15622" max="15622" width="25.5703125" style="71" customWidth="1"/>
    <col min="15623" max="15623" width="30.28515625" style="71" customWidth="1"/>
    <col min="15624" max="15624" width="25.140625" style="71" customWidth="1"/>
    <col min="15625" max="15872" width="9.140625" style="71"/>
    <col min="15873" max="15873" width="121.140625" style="71" customWidth="1"/>
    <col min="15874" max="15874" width="32.7109375" style="71" customWidth="1"/>
    <col min="15875" max="15877" width="32.85546875" style="71" customWidth="1"/>
    <col min="15878" max="15878" width="25.5703125" style="71" customWidth="1"/>
    <col min="15879" max="15879" width="30.28515625" style="71" customWidth="1"/>
    <col min="15880" max="15880" width="25.140625" style="71" customWidth="1"/>
    <col min="15881" max="16128" width="9.140625" style="71"/>
    <col min="16129" max="16129" width="121.140625" style="71" customWidth="1"/>
    <col min="16130" max="16130" width="32.7109375" style="71" customWidth="1"/>
    <col min="16131" max="16133" width="32.85546875" style="71" customWidth="1"/>
    <col min="16134" max="16134" width="25.5703125" style="71" customWidth="1"/>
    <col min="16135" max="16135" width="30.28515625" style="71" customWidth="1"/>
    <col min="16136" max="16136" width="25.140625" style="71" customWidth="1"/>
    <col min="16137" max="16384" width="9.140625" style="71"/>
  </cols>
  <sheetData>
    <row r="1" spans="1:8" s="7" customFormat="1" ht="46.5">
      <c r="A1" s="1" t="s">
        <v>0</v>
      </c>
      <c r="B1" s="2"/>
      <c r="C1" s="4" t="s">
        <v>1</v>
      </c>
      <c r="D1" s="5" t="s">
        <v>114</v>
      </c>
      <c r="E1" s="6"/>
      <c r="H1" s="3"/>
    </row>
    <row r="2" spans="1:8" s="7" customFormat="1" ht="46.5">
      <c r="A2" s="1" t="s">
        <v>2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3</v>
      </c>
      <c r="B3" s="10"/>
      <c r="C3" s="10"/>
      <c r="D3" s="10"/>
      <c r="E3" s="10"/>
      <c r="F3" s="11"/>
      <c r="G3" s="3"/>
      <c r="H3" s="3"/>
    </row>
    <row r="4" spans="1:8" s="16" customFormat="1" ht="27" thickTop="1">
      <c r="A4" s="12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20" customFormat="1" ht="52.5">
      <c r="A5" s="17"/>
      <c r="B5" s="18" t="s">
        <v>9</v>
      </c>
      <c r="C5" s="18" t="s">
        <v>9</v>
      </c>
      <c r="D5" s="18" t="s">
        <v>10</v>
      </c>
      <c r="E5" s="18" t="s">
        <v>11</v>
      </c>
      <c r="F5" s="19" t="s">
        <v>12</v>
      </c>
    </row>
    <row r="6" spans="1:8" s="16" customFormat="1" ht="26.25">
      <c r="A6" s="21" t="s">
        <v>13</v>
      </c>
      <c r="B6" s="22"/>
      <c r="C6" s="22"/>
      <c r="D6" s="22"/>
      <c r="E6" s="22"/>
      <c r="F6" s="23"/>
    </row>
    <row r="7" spans="1:8" s="16" customFormat="1" ht="26.25">
      <c r="A7" s="21" t="s">
        <v>14</v>
      </c>
      <c r="B7" s="22"/>
      <c r="C7" s="22"/>
      <c r="D7" s="22"/>
      <c r="E7" s="22"/>
      <c r="F7" s="24"/>
    </row>
    <row r="8" spans="1:8" s="16" customFormat="1" ht="26.25">
      <c r="A8" s="25" t="s">
        <v>15</v>
      </c>
      <c r="B8" s="26">
        <f>LSUBOS!B8+LSUBR!B8+LSUA!B8+LSUS!B8+LSUE!B8+LSULAW!B8+LSUHSCS!B8+LSUHSCNO!B8+LSUAG!B8+PENN!B8+EACONWAY!B8+HPLONG!B8</f>
        <v>388639386</v>
      </c>
      <c r="C8" s="26">
        <f>LSUBOS!C8+LSUBR!C8+LSUA!C8+LSUS!C8+LSUE!C8+LSULAW!C8+LSUHSCS!C8+LSUHSCNO!C8+LSUAG!C8+PENN!C8+EACONWAY!C8+HPLONG!C8</f>
        <v>388639387</v>
      </c>
      <c r="D8" s="26">
        <f>LSUBOS!D8+LSUBR!D8+LSUA!D8+LSUS!D8+LSUE!D8+LSULAW!D8+LSUHSCS!D8+LSUHSCNO!D8+LSUAG!D8+PENN!D8+EACONWAY!D8+HPLONG!D8</f>
        <v>384241684</v>
      </c>
      <c r="E8" s="26">
        <f t="shared" ref="E8:E29" si="0">D8-C8</f>
        <v>-4397703</v>
      </c>
      <c r="F8" s="27">
        <f t="shared" ref="F8:F29" si="1">IF(ISBLANK(E8),"  ",IF(C8&gt;0,E8/C8,IF(E8&gt;0,1,0)))</f>
        <v>-1.1315638988489862E-2</v>
      </c>
    </row>
    <row r="9" spans="1:8" s="16" customFormat="1" ht="26.25">
      <c r="A9" s="25" t="s">
        <v>16</v>
      </c>
      <c r="B9" s="26">
        <f>LSUBOS!B9+LSUBR!B9+LSUA!B9+LSUS!B9+LSUE!B9+LSULAW!B9+LSUHSCS!B9+LSUHSCNO!B9+LSUAG!B9+PENN!B9+EACONWAY!B9+HPLONG!B9</f>
        <v>0</v>
      </c>
      <c r="C9" s="26">
        <f>LSUBOS!C9+LSUBR!C9+LSUA!C9+LSUS!C9+LSUE!C9+LSULAW!C9+LSUHSCS!C9+LSUHSCNO!C9+LSUAG!C9+PENN!C9+EACONWAY!C9+HPLONG!C9</f>
        <v>0</v>
      </c>
      <c r="D9" s="26">
        <f>LSUBOS!D9+LSUBR!D9+LSUA!D9+LSUS!D9+LSUE!D9+LSULAW!D9+LSUHSCS!D9+LSUHSCNO!D9+LSUAG!D9+PENN!D9+EACONWAY!D9+HPLONG!D9</f>
        <v>0</v>
      </c>
      <c r="E9" s="26">
        <f t="shared" si="0"/>
        <v>0</v>
      </c>
      <c r="F9" s="27">
        <f t="shared" si="1"/>
        <v>0</v>
      </c>
    </row>
    <row r="10" spans="1:8" s="16" customFormat="1" ht="26.25">
      <c r="A10" s="28" t="s">
        <v>17</v>
      </c>
      <c r="B10" s="29">
        <f>SUM(B11:B29)</f>
        <v>53037006.289999999</v>
      </c>
      <c r="C10" s="29">
        <f>SUM(C11:C29)</f>
        <v>54953570</v>
      </c>
      <c r="D10" s="29">
        <f>SUM(D11:D29)</f>
        <v>54415526</v>
      </c>
      <c r="E10" s="29">
        <f t="shared" si="0"/>
        <v>-538044</v>
      </c>
      <c r="F10" s="27">
        <f t="shared" si="1"/>
        <v>-9.7908834676254889E-3</v>
      </c>
    </row>
    <row r="11" spans="1:8" s="16" customFormat="1" ht="26.25">
      <c r="A11" s="30" t="s">
        <v>18</v>
      </c>
      <c r="B11" s="26">
        <f>LSUBOS!B11+LSUBR!B11+LSUA!B11+LSUS!B11+LSUE!B11+LSULAW!B11+LSUHSCS!B11+LSUHSCNO!B11+LSUAG!B11+PENN!B11+EACONWAY!B11+HPLONG!B11</f>
        <v>0</v>
      </c>
      <c r="C11" s="26">
        <f>LSUBOS!C11+LSUBR!C11+LSUA!C11+LSUS!C11+LSUE!C11+LSULAW!C11+LSUHSCS!C11+LSUHSCNO!C11+LSUAG!C11+PENN!C11+EACONWAY!C11+HPLONG!C11</f>
        <v>0</v>
      </c>
      <c r="D11" s="26">
        <f>LSUBOS!D11+LSUBR!D11+LSUA!D11+LSUS!D11+LSUE!D11+LSULAW!D11+LSUHSCS!D11+LSUHSCNO!D11+LSUAG!D11+PENN!D11+EACONWAY!D11+HPLONG!D11</f>
        <v>0</v>
      </c>
      <c r="E11" s="29">
        <f t="shared" si="0"/>
        <v>0</v>
      </c>
      <c r="F11" s="27">
        <f t="shared" si="1"/>
        <v>0</v>
      </c>
    </row>
    <row r="12" spans="1:8" s="16" customFormat="1" ht="26.25">
      <c r="A12" s="32" t="s">
        <v>19</v>
      </c>
      <c r="B12" s="26">
        <f>LSUBOS!B12+LSUBR!B12+LSUA!B12+LSUS!B12+LSUE!B12+LSULAW!B12+LSUHSCS!B12+LSUHSCNO!B12+LSUAG!B12+PENN!B12+EACONWAY!B12+HPLONG!B12</f>
        <v>18886596.969999999</v>
      </c>
      <c r="C12" s="26">
        <f>LSUBOS!C12+LSUBR!C12+LSUA!C12+LSUS!C12+LSUE!C12+LSULAW!C12+LSUHSCS!C12+LSUHSCNO!C12+LSUAG!C12+PENN!C12+EACONWAY!C12+HPLONG!C12</f>
        <v>19792828</v>
      </c>
      <c r="D12" s="26">
        <f>LSUBOS!D12+LSUBR!D12+LSUA!D12+LSUS!D12+LSUE!D12+LSULAW!D12+LSUHSCS!D12+LSUHSCNO!D12+LSUAG!D12+PENN!D12+EACONWAY!D12+HPLONG!D12</f>
        <v>20155526</v>
      </c>
      <c r="E12" s="29">
        <f t="shared" si="0"/>
        <v>362698</v>
      </c>
      <c r="F12" s="27">
        <f t="shared" si="1"/>
        <v>1.8324718428311508E-2</v>
      </c>
    </row>
    <row r="13" spans="1:8" s="16" customFormat="1" ht="26.25">
      <c r="A13" s="32" t="s">
        <v>20</v>
      </c>
      <c r="B13" s="26">
        <f>LSUBOS!B13+LSUBR!B13+LSUA!B13+LSUS!B13+LSUE!B13+LSULAW!B13+LSUHSCS!B13+LSUHSCNO!B13+LSUAG!B13+PENN!B13+EACONWAY!B13+HPLONG!B13</f>
        <v>25054190.32</v>
      </c>
      <c r="C13" s="26">
        <f>LSUBOS!C13+LSUBR!C13+LSUA!C13+LSUS!C13+LSUE!C13+LSULAW!C13+LSUHSCS!C13+LSUHSCNO!C13+LSUAG!C13+PENN!C13+EACONWAY!C13+HPLONG!C13</f>
        <v>25798158</v>
      </c>
      <c r="D13" s="26">
        <f>LSUBOS!D13+LSUBR!D13+LSUA!D13+LSUS!D13+LSUE!D13+LSULAW!D13+LSUHSCS!D13+LSUHSCNO!D13+LSUAG!D13+PENN!D13+EACONWAY!D13+HPLONG!D13</f>
        <v>25200000</v>
      </c>
      <c r="E13" s="29">
        <f t="shared" si="0"/>
        <v>-598158</v>
      </c>
      <c r="F13" s="27">
        <f t="shared" si="1"/>
        <v>-2.3186073982491309E-2</v>
      </c>
    </row>
    <row r="14" spans="1:8" s="16" customFormat="1" ht="26.25">
      <c r="A14" s="32" t="s">
        <v>21</v>
      </c>
      <c r="B14" s="26">
        <f>LSUBOS!B14+LSUBR!B14+LSUA!B14+LSUS!B14+LSUE!B14+LSULAW!B14+LSUHSCS!B14+LSUHSCNO!B14+LSUAG!B14+PENN!B14+EACONWAY!B14+HPLONG!B14</f>
        <v>0</v>
      </c>
      <c r="C14" s="26">
        <f>LSUBOS!C14+LSUBR!C14+LSUA!C14+LSUS!C14+LSUE!C14+LSULAW!C14+LSUHSCS!C14+LSUHSCNO!C14+LSUAG!C14+PENN!C14+EACONWAY!C14+HPLONG!C14</f>
        <v>0</v>
      </c>
      <c r="D14" s="26">
        <f>LSUBOS!D14+LSUBR!D14+LSUA!D14+LSUS!D14+LSUE!D14+LSULAW!D14+LSUHSCS!D14+LSUHSCNO!D14+LSUAG!D14+PENN!D14+EACONWAY!D14+HPLONG!D14</f>
        <v>0</v>
      </c>
      <c r="E14" s="29">
        <f t="shared" si="0"/>
        <v>0</v>
      </c>
      <c r="F14" s="27">
        <f t="shared" si="1"/>
        <v>0</v>
      </c>
    </row>
    <row r="15" spans="1:8" s="16" customFormat="1" ht="26.25">
      <c r="A15" s="32" t="s">
        <v>22</v>
      </c>
      <c r="B15" s="26">
        <f>LSUBOS!B15+LSUBR!B15+LSUA!B15+LSUS!B15+LSUE!B15+LSULAW!B15+LSUHSCS!B15+LSUHSCNO!B15+LSUAG!B15+PENN!B15+EACONWAY!B15+HPLONG!B15</f>
        <v>0</v>
      </c>
      <c r="C15" s="26">
        <f>LSUBOS!C15+LSUBR!C15+LSUA!C15+LSUS!C15+LSUE!C15+LSULAW!C15+LSUHSCS!C15+LSUHSCNO!C15+LSUAG!C15+PENN!C15+EACONWAY!C15+HPLONG!C15</f>
        <v>0</v>
      </c>
      <c r="D15" s="26">
        <f>LSUBOS!D15+LSUBR!D15+LSUA!D15+LSUS!D15+LSUE!D15+LSULAW!D15+LSUHSCS!D15+LSUHSCNO!D15+LSUAG!D15+PENN!D15+EACONWAY!D15+HPLONG!D15</f>
        <v>0</v>
      </c>
      <c r="E15" s="29">
        <f t="shared" si="0"/>
        <v>0</v>
      </c>
      <c r="F15" s="27">
        <f t="shared" si="1"/>
        <v>0</v>
      </c>
    </row>
    <row r="16" spans="1:8" s="16" customFormat="1" ht="26.25">
      <c r="A16" s="32" t="s">
        <v>23</v>
      </c>
      <c r="B16" s="26">
        <f>LSUBOS!B16+LSUBR!B16+LSUA!B16+LSUS!B16+LSUE!B16+LSULAW!B16+LSUHSCS!B16+LSUHSCNO!B16+LSUAG!B16+PENN!B16+EACONWAY!B16+HPLONG!B16</f>
        <v>0</v>
      </c>
      <c r="C16" s="26">
        <f>LSUBOS!C16+LSUBR!C16+LSUA!C16+LSUS!C16+LSUE!C16+LSULAW!C16+LSUHSCS!C16+LSUHSCNO!C16+LSUAG!C16+PENN!C16+EACONWAY!C16+HPLONG!C16</f>
        <v>0</v>
      </c>
      <c r="D16" s="26">
        <f>LSUBOS!D16+LSUBR!D16+LSUA!D16+LSUS!D16+LSUE!D16+LSULAW!D16+LSUHSCS!D16+LSUHSCNO!D16+LSUAG!D16+PENN!D16+EACONWAY!D16+HPLONG!D16</f>
        <v>0</v>
      </c>
      <c r="E16" s="29">
        <f t="shared" si="0"/>
        <v>0</v>
      </c>
      <c r="F16" s="27">
        <f t="shared" si="1"/>
        <v>0</v>
      </c>
    </row>
    <row r="17" spans="1:6" s="16" customFormat="1" ht="26.25">
      <c r="A17" s="32" t="s">
        <v>24</v>
      </c>
      <c r="B17" s="26">
        <f>LSUBOS!B17+LSUBR!B17+LSUA!B17+LSUS!B17+LSUE!B17+LSULAW!B17+LSUHSCS!B17+LSUHSCNO!B17+LSUAG!B17+PENN!B17+EACONWAY!B17+HPLONG!B17</f>
        <v>0</v>
      </c>
      <c r="C17" s="26">
        <f>LSUBOS!C17+LSUBR!C17+LSUA!C17+LSUS!C17+LSUE!C17+LSULAW!C17+LSUHSCS!C17+LSUHSCNO!C17+LSUAG!C17+PENN!C17+EACONWAY!C17+HPLONG!C17</f>
        <v>0</v>
      </c>
      <c r="D17" s="26">
        <f>LSUBOS!D17+LSUBR!D17+LSUA!D17+LSUS!D17+LSUE!D17+LSULAW!D17+LSUHSCS!D17+LSUHSCNO!D17+LSUAG!D17+PENN!D17+EACONWAY!D17+HPLONG!D17</f>
        <v>0</v>
      </c>
      <c r="E17" s="29">
        <f t="shared" si="0"/>
        <v>0</v>
      </c>
      <c r="F17" s="27">
        <f t="shared" si="1"/>
        <v>0</v>
      </c>
    </row>
    <row r="18" spans="1:6" s="16" customFormat="1" ht="26.25">
      <c r="A18" s="32" t="s">
        <v>25</v>
      </c>
      <c r="B18" s="26">
        <f>LSUBOS!B18+LSUBR!B18+LSUA!B18+LSUS!B18+LSUE!B18+LSULAW!B18+LSUHSCS!B18+LSUHSCNO!B18+LSUAG!B18+PENN!B18+EACONWAY!B18+HPLONG!B18</f>
        <v>750000</v>
      </c>
      <c r="C18" s="26">
        <f>LSUBOS!C18+LSUBR!C18+LSUA!C18+LSUS!C18+LSUE!C18+LSULAW!C18+LSUHSCS!C18+LSUHSCNO!C18+LSUAG!C18+PENN!C18+EACONWAY!C18+HPLONG!C18</f>
        <v>750000</v>
      </c>
      <c r="D18" s="26">
        <f>LSUBOS!D18+LSUBR!D18+LSUA!D18+LSUS!D18+LSUE!D18+LSULAW!D18+LSUHSCS!D18+LSUHSCNO!D18+LSUAG!D18+PENN!D18+EACONWAY!D18+HPLONG!D18</f>
        <v>750000</v>
      </c>
      <c r="E18" s="29">
        <f t="shared" si="0"/>
        <v>0</v>
      </c>
      <c r="F18" s="27">
        <f t="shared" si="1"/>
        <v>0</v>
      </c>
    </row>
    <row r="19" spans="1:6" s="16" customFormat="1" ht="26.25">
      <c r="A19" s="32" t="s">
        <v>26</v>
      </c>
      <c r="B19" s="26">
        <f>LSUBOS!B19+LSUBR!B19+LSUA!B19+LSUS!B19+LSUE!B19+LSULAW!B19+LSUHSCS!B19+LSUHSCNO!B19+LSUAG!B19+PENN!B19+EACONWAY!B19+HPLONG!B19</f>
        <v>2933635</v>
      </c>
      <c r="C19" s="26">
        <f>LSUBOS!C19+LSUBR!C19+LSUA!C19+LSUS!C19+LSUE!C19+LSULAW!C19+LSUHSCS!C19+LSUHSCNO!C19+LSUAG!C19+PENN!C19+EACONWAY!C19+HPLONG!C19</f>
        <v>3200000</v>
      </c>
      <c r="D19" s="26">
        <f>LSUBOS!D19+LSUBR!D19+LSUA!D19+LSUS!D19+LSUE!D19+LSULAW!D19+LSUHSCS!D19+LSUHSCNO!D19+LSUAG!D19+PENN!D19+EACONWAY!D19+HPLONG!D19</f>
        <v>3100000</v>
      </c>
      <c r="E19" s="29">
        <f t="shared" si="0"/>
        <v>-100000</v>
      </c>
      <c r="F19" s="27">
        <f t="shared" si="1"/>
        <v>-3.125E-2</v>
      </c>
    </row>
    <row r="20" spans="1:6" s="16" customFormat="1" ht="26.25">
      <c r="A20" s="32" t="s">
        <v>27</v>
      </c>
      <c r="B20" s="26">
        <f>LSUBOS!B20+LSUBR!B20+LSUA!B20+LSUS!B20+LSUE!B20+LSULAW!B20+LSUHSCS!B20+LSUHSCNO!B20+LSUAG!B20+PENN!B20+EACONWAY!B20+HPLONG!B20</f>
        <v>210000</v>
      </c>
      <c r="C20" s="26">
        <f>LSUBOS!C20+LSUBR!C20+LSUA!C20+LSUS!C20+LSUE!C20+LSULAW!C20+LSUHSCS!C20+LSUHSCNO!C20+LSUAG!C20+PENN!C20+EACONWAY!C20+HPLONG!C20</f>
        <v>210000</v>
      </c>
      <c r="D20" s="26">
        <f>LSUBOS!D20+LSUBR!D20+LSUA!D20+LSUS!D20+LSUE!D20+LSULAW!D20+LSUHSCS!D20+LSUHSCNO!D20+LSUAG!D20+PENN!D20+EACONWAY!D20+HPLONG!D20</f>
        <v>210000</v>
      </c>
      <c r="E20" s="29">
        <f t="shared" si="0"/>
        <v>0</v>
      </c>
      <c r="F20" s="27">
        <f t="shared" si="1"/>
        <v>0</v>
      </c>
    </row>
    <row r="21" spans="1:6" s="16" customFormat="1" ht="26.25">
      <c r="A21" s="32" t="s">
        <v>28</v>
      </c>
      <c r="B21" s="26">
        <f>LSUBOS!B21+LSUBR!B21+LSUA!B21+LSUS!B21+LSUE!B21+LSULAW!B21+LSUHSCS!B21+LSUHSCNO!B21+LSUAG!B21+PENN!B21+EACONWAY!B21+HPLONG!B21</f>
        <v>0</v>
      </c>
      <c r="C21" s="26">
        <f>LSUBOS!C21+LSUBR!C21+LSUA!C21+LSUS!C21+LSUE!C21+LSULAW!C21+LSUHSCS!C21+LSUHSCNO!C21+LSUAG!C21+PENN!C21+EACONWAY!C21+HPLONG!C21</f>
        <v>0</v>
      </c>
      <c r="D21" s="26">
        <f>LSUBOS!D21+LSUBR!D21+LSUA!D21+LSUS!D21+LSUE!D21+LSULAW!D21+LSUHSCS!D21+LSUHSCNO!D21+LSUAG!D21+PENN!D21+EACONWAY!D21+HPLONG!D21</f>
        <v>0</v>
      </c>
      <c r="E21" s="29">
        <f t="shared" si="0"/>
        <v>0</v>
      </c>
      <c r="F21" s="27">
        <f t="shared" si="1"/>
        <v>0</v>
      </c>
    </row>
    <row r="22" spans="1:6" s="16" customFormat="1" ht="26.25">
      <c r="A22" s="32" t="s">
        <v>29</v>
      </c>
      <c r="B22" s="26">
        <f>LSUBOS!B22+LSUBR!B22+LSUA!B22+LSUS!B22+LSUE!B22+LSULAW!B22+LSUHSCS!B22+LSUHSCNO!B22+LSUAG!B22+PENN!B22+EACONWAY!B22+HPLONG!B22</f>
        <v>0</v>
      </c>
      <c r="C22" s="26">
        <f>LSUBOS!C22+LSUBR!C22+LSUA!C22+LSUS!C22+LSUE!C22+LSULAW!C22+LSUHSCS!C22+LSUHSCNO!C22+LSUAG!C22+PENN!C22+EACONWAY!C22+HPLONG!C22</f>
        <v>0</v>
      </c>
      <c r="D22" s="26">
        <f>LSUBOS!D22+LSUBR!D22+LSUA!D22+LSUS!D22+LSUE!D22+LSULAW!D22+LSUHSCS!D22+LSUHSCNO!D22+LSUAG!D22+PENN!D22+EACONWAY!D22+HPLONG!D22</f>
        <v>0</v>
      </c>
      <c r="E22" s="29">
        <f t="shared" si="0"/>
        <v>0</v>
      </c>
      <c r="F22" s="27">
        <f t="shared" si="1"/>
        <v>0</v>
      </c>
    </row>
    <row r="23" spans="1:6" s="16" customFormat="1" ht="26.25">
      <c r="A23" s="33" t="s">
        <v>30</v>
      </c>
      <c r="B23" s="26">
        <f>LSUBOS!B23+LSUBR!B23+LSUA!B23+LSUS!B23+LSUE!B23+LSULAW!B23+LSUHSCS!B23+LSUHSCNO!B23+LSUAG!B23+PENN!B23+EACONWAY!B23+HPLONG!B23</f>
        <v>0</v>
      </c>
      <c r="C23" s="26">
        <f>LSUBOS!C23+LSUBR!C23+LSUA!C23+LSUS!C23+LSUE!C23+LSULAW!C23+LSUHSCS!C23+LSUHSCNO!C23+LSUAG!C23+PENN!C23+EACONWAY!C23+HPLONG!C23</f>
        <v>0</v>
      </c>
      <c r="D23" s="26">
        <f>LSUBOS!D23+LSUBR!D23+LSUA!D23+LSUS!D23+LSUE!D23+LSULAW!D23+LSUHSCS!D23+LSUHSCNO!D23+LSUAG!D23+PENN!D23+EACONWAY!D23+HPLONG!D23</f>
        <v>0</v>
      </c>
      <c r="E23" s="29">
        <f t="shared" si="0"/>
        <v>0</v>
      </c>
      <c r="F23" s="27">
        <f t="shared" si="1"/>
        <v>0</v>
      </c>
    </row>
    <row r="24" spans="1:6" s="16" customFormat="1" ht="26.25">
      <c r="A24" s="33" t="s">
        <v>31</v>
      </c>
      <c r="B24" s="26">
        <f>LSUBOS!B24+LSUBR!B24+LSUA!B24+LSUS!B24+LSUE!B24+LSULAW!B24+LSUHSCS!B24+LSUHSCNO!B24+LSUAG!B24+PENN!B24+EACONWAY!B24+HPLONG!B24</f>
        <v>0</v>
      </c>
      <c r="C24" s="26">
        <f>LSUBOS!C24+LSUBR!C24+LSUA!C24+LSUS!C24+LSUE!C24+LSULAW!C24+LSUHSCS!C24+LSUHSCNO!C24+LSUAG!C24+PENN!C24+EACONWAY!C24+HPLONG!C24</f>
        <v>0</v>
      </c>
      <c r="D24" s="26">
        <f>LSUBOS!D24+LSUBR!D24+LSUA!D24+LSUS!D24+LSUE!D24+LSULAW!D24+LSUHSCS!D24+LSUHSCNO!D24+LSUAG!D24+PENN!D24+EACONWAY!D24+HPLONG!D24</f>
        <v>0</v>
      </c>
      <c r="E24" s="29">
        <f t="shared" si="0"/>
        <v>0</v>
      </c>
      <c r="F24" s="27">
        <f t="shared" si="1"/>
        <v>0</v>
      </c>
    </row>
    <row r="25" spans="1:6" s="16" customFormat="1" ht="26.25">
      <c r="A25" s="33" t="s">
        <v>32</v>
      </c>
      <c r="B25" s="26">
        <f>LSUBOS!B25+LSUBR!B25+LSUA!B25+LSUS!B25+LSUE!B25+LSULAW!B25+LSUHSCS!B25+LSUHSCNO!B25+LSUAG!B25+PENN!B25+EACONWAY!B25+HPLONG!B25</f>
        <v>0</v>
      </c>
      <c r="C25" s="26">
        <f>LSUBOS!C25+LSUBR!C25+LSUA!C25+LSUS!C25+LSUE!C25+LSULAW!C25+LSUHSCS!C25+LSUHSCNO!C25+LSUAG!C25+PENN!C25+EACONWAY!C25+HPLONG!C25</f>
        <v>0</v>
      </c>
      <c r="D25" s="26">
        <f>LSUBOS!D25+LSUBR!D25+LSUA!D25+LSUS!D25+LSUE!D25+LSULAW!D25+LSUHSCS!D25+LSUHSCNO!D25+LSUAG!D25+PENN!D25+EACONWAY!D25+HPLONG!D25</f>
        <v>0</v>
      </c>
      <c r="E25" s="29">
        <f t="shared" si="0"/>
        <v>0</v>
      </c>
      <c r="F25" s="27">
        <f t="shared" si="1"/>
        <v>0</v>
      </c>
    </row>
    <row r="26" spans="1:6" s="16" customFormat="1" ht="26.25">
      <c r="A26" s="33" t="s">
        <v>33</v>
      </c>
      <c r="B26" s="26">
        <f>LSUBOS!B26+LSUBR!B26+LSUA!B26+LSUS!B26+LSUE!B26+LSULAW!B26+LSUHSCS!B26+LSUHSCNO!B26+LSUAG!B26+PENN!B26+EACONWAY!B26+HPLONG!B26</f>
        <v>0</v>
      </c>
      <c r="C26" s="26">
        <f>LSUBOS!C26+LSUBR!C26+LSUA!C26+LSUS!C26+LSUE!C26+LSULAW!C26+LSUHSCS!C26+LSUHSCNO!C26+LSUAG!C26+PENN!C26+EACONWAY!C26+HPLONG!C26</f>
        <v>0</v>
      </c>
      <c r="D26" s="26">
        <f>LSUBOS!D26+LSUBR!D26+LSUA!D26+LSUS!D26+LSUE!D26+LSULAW!D26+LSUHSCS!D26+LSUHSCNO!D26+LSUAG!D26+PENN!D26+EACONWAY!D26+HPLONG!D26</f>
        <v>0</v>
      </c>
      <c r="E26" s="29">
        <f t="shared" si="0"/>
        <v>0</v>
      </c>
      <c r="F26" s="27">
        <f t="shared" si="1"/>
        <v>0</v>
      </c>
    </row>
    <row r="27" spans="1:6" s="16" customFormat="1" ht="26.25">
      <c r="A27" s="33" t="s">
        <v>34</v>
      </c>
      <c r="B27" s="26">
        <f>LSUBOS!B27+LSUBR!B27+LSUA!B27+LSUS!B27+LSUE!B27+LSULAW!B27+LSUHSCS!B27+LSUHSCNO!B27+LSUAG!B27+PENN!B27+EACONWAY!B27+HPLONG!B27</f>
        <v>0</v>
      </c>
      <c r="C27" s="26">
        <f>LSUBOS!C27+LSUBR!C27+LSUA!C27+LSUS!C27+LSUE!C27+LSULAW!C27+LSUHSCS!C27+LSUHSCNO!C27+LSUAG!C27+PENN!C27+EACONWAY!C27+HPLONG!C27</f>
        <v>0</v>
      </c>
      <c r="D27" s="26">
        <f>LSUBOS!D27+LSUBR!D27+LSUA!D27+LSUS!D27+LSUE!D27+LSULAW!D27+LSUHSCS!D27+LSUHSCNO!D27+LSUAG!D27+PENN!D27+EACONWAY!D27+HPLONG!D27</f>
        <v>0</v>
      </c>
      <c r="E27" s="29">
        <f t="shared" si="0"/>
        <v>0</v>
      </c>
      <c r="F27" s="27">
        <f t="shared" si="1"/>
        <v>0</v>
      </c>
    </row>
    <row r="28" spans="1:6" s="16" customFormat="1" ht="26.25">
      <c r="A28" s="33" t="s">
        <v>89</v>
      </c>
      <c r="B28" s="26">
        <f>LSUBOS!B28+LSUBR!B28+LSUA!B28+LSUS!B28+LSUE!B29+LSULAW!B28+LSUHSCS!B28+LSUHSCNO!B28+LSUAG!B28+PENN!B28+EACONWAY!B28+HPLONG!B28</f>
        <v>0</v>
      </c>
      <c r="C28" s="26">
        <f>LSUBOS!C28+LSUBR!C28+LSUA!C28+LSUS!C28+LSUE!C29+LSULAW!C28+LSUHSCS!C28+LSUHSCNO!C28+LSUAG!C28+PENN!C28+EACONWAY!C28+HPLONG!C28</f>
        <v>0</v>
      </c>
      <c r="D28" s="26">
        <f>LSUBOS!D28+LSUBR!D28+LSUA!D28+LSUS!D28+LSUE!D29+LSULAW!D28+LSUHSCS!D28+LSUHSCNO!D28+LSUAG!D28+PENN!D28+EACONWAY!D28+HPLONG!D28</f>
        <v>0</v>
      </c>
      <c r="E28" s="29">
        <f t="shared" si="0"/>
        <v>0</v>
      </c>
      <c r="F28" s="27">
        <f t="shared" si="1"/>
        <v>0</v>
      </c>
    </row>
    <row r="29" spans="1:6" s="16" customFormat="1" ht="26.25">
      <c r="A29" s="33" t="s">
        <v>35</v>
      </c>
      <c r="B29" s="29">
        <f>LSUBOS!B29+LSUBR!B29+LSUA!B29+LSUS!B29+LSUE!B29+LSULAW!B29+LSUHSCS!B29+LSUHSCNO!B29+LSUAG!B29+PENN!B29+EACONWAY!B29+HPLONG!B29</f>
        <v>5202584</v>
      </c>
      <c r="C29" s="29">
        <f>LSUBOS!C29+LSUBR!C29+LSUA!C29+LSUS!C29+LSUE!C29+LSULAW!C29+LSUHSCS!C29+LSUHSCNO!C29+LSUAG!C29+PENN!C29+EACONWAY!C29+HPLONG!C29</f>
        <v>5202584</v>
      </c>
      <c r="D29" s="29">
        <f>LSUBOS!D29+LSUBR!D29+LSUA!D29+LSUS!D29+LSUE!D29+LSULAW!D29+LSUHSCS!D29+LSUHSCNO!D29+LSUAG!D29+PENN!D29+EACONWAY!D29+HPLONG!D29</f>
        <v>5000000</v>
      </c>
      <c r="E29" s="29">
        <f t="shared" si="0"/>
        <v>-202584</v>
      </c>
      <c r="F29" s="27">
        <f t="shared" si="1"/>
        <v>-3.8939111795215607E-2</v>
      </c>
    </row>
    <row r="30" spans="1:6" s="16" customFormat="1" ht="26.25">
      <c r="A30" s="34" t="s">
        <v>36</v>
      </c>
      <c r="B30" s="31"/>
      <c r="C30" s="31"/>
      <c r="D30" s="31"/>
      <c r="E30" s="31"/>
      <c r="F30" s="23"/>
    </row>
    <row r="31" spans="1:6" s="16" customFormat="1" ht="26.25">
      <c r="A31" s="30" t="s">
        <v>37</v>
      </c>
      <c r="B31" s="26">
        <f>LSUBOS!B31+LSUBR!B31+LSUA!B31+LSUS!B31+LSUE!B31+LSULAW!B31+LSUHSCS!B31+LSUHSCNO!B31+LSUAG!B31+PENN!B31+EACONWAY!B31+HPLONG!B31</f>
        <v>0</v>
      </c>
      <c r="C31" s="26">
        <f>LSUBOS!C31+LSUBR!C31+LSUA!C31+LSUS!C31+LSUE!C31+LSULAW!C31+LSUHSCS!C31+LSUHSCNO!C31+LSUAG!C31+PENN!C31+EACONWAY!C31+HPLONG!C31</f>
        <v>0</v>
      </c>
      <c r="D31" s="26">
        <f>LSUBOS!D31+LSUBR!D31+LSUA!D31+LSUS!D31+LSUE!D31+LSULAW!D31+LSUHSCS!D31+LSUHSCNO!D31+LSUAG!D31+PENN!D31+EACONWAY!D31+HPLONG!D31</f>
        <v>0</v>
      </c>
      <c r="E31" s="26">
        <f>D31-C31</f>
        <v>0</v>
      </c>
      <c r="F31" s="27">
        <f>IF(ISBLANK(E31),"  ",IF(C31&gt;0,E31/C31,IF(E31&gt;0,1,0)))</f>
        <v>0</v>
      </c>
    </row>
    <row r="32" spans="1:6" s="16" customFormat="1" ht="26.25">
      <c r="A32" s="35" t="s">
        <v>38</v>
      </c>
      <c r="B32" s="31"/>
      <c r="C32" s="31"/>
      <c r="D32" s="31"/>
      <c r="E32" s="31"/>
      <c r="F32" s="23"/>
    </row>
    <row r="33" spans="1:12" s="16" customFormat="1" ht="26.25">
      <c r="A33" s="30" t="s">
        <v>37</v>
      </c>
      <c r="B33" s="26">
        <f>LSUBOS!B33+LSUBR!B33+LSUA!B33+LSUS!B33+LSUE!B33+LSULAW!B33+LSUHSCS!B33+LSUHSCNO!B33+LSUAG!B33+PENN!B33+EACONWAY!B33+HPLONG!B33</f>
        <v>0</v>
      </c>
      <c r="C33" s="26">
        <f>LSUBOS!C33+LSUBR!C33+LSUA!C33+LSUS!C33+LSUE!C33+LSULAW!C33+LSUHSCS!C33+LSUHSCNO!C33+LSUAG!C33+PENN!C33+EACONWAY!C33+HPLONG!C33</f>
        <v>0</v>
      </c>
      <c r="D33" s="26">
        <f>LSUBOS!D33+LSUBR!D33+LSUA!D33+LSUS!D33+LSUE!D33+LSULAW!D33+LSUHSCS!D33+LSUHSCNO!D33+LSUAG!D33+PENN!D33+EACONWAY!D33+HPLONG!D33</f>
        <v>0</v>
      </c>
      <c r="E33" s="26">
        <f>D33-C33</f>
        <v>0</v>
      </c>
      <c r="F33" s="27">
        <f>IF(ISBLANK(E33),"  ",IF(C33&gt;0,E33/C33,IF(E33&gt;0,1,0)))</f>
        <v>0</v>
      </c>
    </row>
    <row r="34" spans="1:12" s="16" customFormat="1" ht="26.25">
      <c r="A34" s="32" t="s">
        <v>39</v>
      </c>
      <c r="B34" s="31"/>
      <c r="C34" s="31"/>
      <c r="D34" s="31"/>
      <c r="E34" s="29"/>
      <c r="F34" s="27" t="str">
        <f>IF(ISBLANK(E34),"  ",IF(C34&gt;0,E34/C34,IF(E34&gt;0,1,0)))</f>
        <v xml:space="preserve">  </v>
      </c>
    </row>
    <row r="35" spans="1:12" s="39" customFormat="1" ht="26.25">
      <c r="A35" s="36" t="s">
        <v>40</v>
      </c>
      <c r="B35" s="37">
        <f>B34+B33+B31+B10+B9+B8</f>
        <v>441676392.29000002</v>
      </c>
      <c r="C35" s="37">
        <f>C34+C33+C31+C10+C9+C8</f>
        <v>443592957</v>
      </c>
      <c r="D35" s="37">
        <f>D34+D33+D31+D10+D9+D8</f>
        <v>438657210</v>
      </c>
      <c r="E35" s="37">
        <f>D35-C35</f>
        <v>-4935747</v>
      </c>
      <c r="F35" s="38">
        <f>IF(ISBLANK(E35),"  ",IF(C35&gt;0,E35/C35,IF(E35&gt;0,1,0)))</f>
        <v>-1.1126747893790388E-2</v>
      </c>
    </row>
    <row r="36" spans="1:12" s="16" customFormat="1" ht="26.25">
      <c r="A36" s="34" t="s">
        <v>41</v>
      </c>
      <c r="B36" s="31"/>
      <c r="C36" s="31"/>
      <c r="D36" s="31"/>
      <c r="E36" s="31"/>
      <c r="F36" s="23"/>
    </row>
    <row r="37" spans="1:12" s="16" customFormat="1" ht="26.25">
      <c r="A37" s="40" t="s">
        <v>42</v>
      </c>
      <c r="B37" s="26">
        <f>LSUBOS!B37+LSUBR!B37+LSUA!B37+LSUS!B37+LSUE!B38+LSULAW!B37+LSUHSCS!B37+LSUHSCNO!B37+LSUAG!B37+PENN!B37+EACONWAY!B37+HPLONG!B37</f>
        <v>0</v>
      </c>
      <c r="C37" s="26">
        <f>LSUBOS!C37+LSUBR!C37+LSUA!C37+LSUS!C37+LSUE!C38+LSULAW!C37+LSUHSCS!C37+LSUHSCNO!C37+LSUAG!C37+PENN!C37+EACONWAY!C37+HPLONG!C37</f>
        <v>0</v>
      </c>
      <c r="D37" s="26">
        <f>LSUBOS!D37+LSUBR!D37+LSUA!D37+LSUS!D37+LSUE!D38+LSULAW!D37+LSUHSCS!D37+LSUHSCNO!D37+LSUAG!D37+PENN!D37+EACONWAY!D37+HPLONG!D37</f>
        <v>0</v>
      </c>
      <c r="E37" s="26">
        <f t="shared" ref="E37:E42" si="2">D37-C37</f>
        <v>0</v>
      </c>
      <c r="F37" s="27">
        <f t="shared" ref="F37:F42" si="3">IF(ISBLANK(E37),"  ",IF(C37&gt;0,E37/C37,IF(E37&gt;0,1,0)))</f>
        <v>0</v>
      </c>
    </row>
    <row r="38" spans="1:12" s="16" customFormat="1" ht="26.25">
      <c r="A38" s="41" t="s">
        <v>43</v>
      </c>
      <c r="B38" s="26">
        <f>LSUBOS!B38+LSUBR!B38+LSUA!B38+LSUS!B38+LSUE!B39+LSULAW!B38+LSUHSCS!B38+LSUHSCNO!B38+LSUAG!B38+PENN!B38+EACONWAY!B38+HPLONG!B38</f>
        <v>0</v>
      </c>
      <c r="C38" s="26">
        <f>LSUBOS!C38+LSUBR!C38+LSUA!C38+LSUS!C38+LSUE!C39+LSULAW!C38+LSUHSCS!C38+LSUHSCNO!C38+LSUAG!C38+PENN!C38+EACONWAY!C38+HPLONG!C38</f>
        <v>0</v>
      </c>
      <c r="D38" s="26">
        <f>LSUBOS!D38+LSUBR!D38+LSUA!D38+LSUS!D38+LSUE!D39+LSULAW!D38+LSUHSCS!D38+LSUHSCNO!D38+LSUAG!D38+PENN!D38+EACONWAY!D38+HPLONG!D38</f>
        <v>0</v>
      </c>
      <c r="E38" s="29">
        <f t="shared" si="2"/>
        <v>0</v>
      </c>
      <c r="F38" s="27">
        <f t="shared" si="3"/>
        <v>0</v>
      </c>
    </row>
    <row r="39" spans="1:12" s="16" customFormat="1" ht="26.25">
      <c r="A39" s="41" t="s">
        <v>44</v>
      </c>
      <c r="B39" s="26">
        <f>LSUBOS!B39+LSUBR!B39+LSUA!B39+LSUS!B39+LSUE!B40+LSULAW!B39+LSUHSCS!B39+LSUHSCNO!B39+LSUAG!B39+PENN!B39+EACONWAY!B39+HPLONG!B39</f>
        <v>0</v>
      </c>
      <c r="C39" s="26">
        <f>LSUBOS!C39+LSUBR!C39+LSUA!C39+LSUS!C39+LSUE!C40+LSULAW!C39+LSUHSCS!C39+LSUHSCNO!C39+LSUAG!C39+PENN!C39+EACONWAY!C39+HPLONG!C39</f>
        <v>0</v>
      </c>
      <c r="D39" s="26">
        <f>LSUBOS!D39+LSUBR!D39+LSUA!D39+LSUS!D39+LSUE!D40+LSULAW!D39+LSUHSCS!D39+LSUHSCNO!D39+LSUAG!D39+PENN!D39+EACONWAY!D39+HPLONG!D39</f>
        <v>0</v>
      </c>
      <c r="E39" s="29">
        <f t="shared" si="2"/>
        <v>0</v>
      </c>
      <c r="F39" s="27">
        <f t="shared" si="3"/>
        <v>0</v>
      </c>
    </row>
    <row r="40" spans="1:12" s="16" customFormat="1" ht="26.25">
      <c r="A40" s="41" t="s">
        <v>45</v>
      </c>
      <c r="B40" s="26">
        <f>LSUBOS!B40+LSUBR!B40+LSUA!B40+LSUS!B40+LSUE!B41+LSULAW!B40+LSUHSCS!B40+LSUHSCNO!B40+LSUAG!B40+PENN!B40+EACONWAY!B40+HPLONG!B40</f>
        <v>0</v>
      </c>
      <c r="C40" s="26">
        <f>LSUBOS!C40+LSUBR!C40+LSUA!C40+LSUS!C40+LSUE!C41+LSULAW!C40+LSUHSCS!C40+LSUHSCNO!C40+LSUAG!C40+PENN!C40+EACONWAY!C40+HPLONG!C40</f>
        <v>0</v>
      </c>
      <c r="D40" s="26">
        <f>LSUBOS!D40+LSUBR!D40+LSUA!D40+LSUS!D40+LSUE!D41+LSULAW!D40+LSUHSCS!D40+LSUHSCNO!D40+LSUAG!D40+PENN!D40+EACONWAY!D40+HPLONG!D40</f>
        <v>0</v>
      </c>
      <c r="E40" s="29">
        <f t="shared" si="2"/>
        <v>0</v>
      </c>
      <c r="F40" s="27">
        <f t="shared" si="3"/>
        <v>0</v>
      </c>
    </row>
    <row r="41" spans="1:12" s="16" customFormat="1" ht="26.25">
      <c r="A41" s="42" t="s">
        <v>46</v>
      </c>
      <c r="B41" s="26">
        <f>LSUBOS!B41+LSUBR!B41+LSUA!B41+LSUS!B41+LSUE!B42+LSULAW!B41+LSUHSCS!B41+LSUHSCNO!B41+LSUAG!B41+PENN!B41+EACONWAY!B41+HPLONG!B41</f>
        <v>0</v>
      </c>
      <c r="C41" s="26">
        <f>LSUBOS!C41+LSUBR!C41+LSUA!C41+LSUS!C41+LSUE!C42+LSULAW!C41+LSUHSCS!C41+LSUHSCNO!C41+LSUAG!C41+PENN!C41+EACONWAY!C41+HPLONG!C41</f>
        <v>0</v>
      </c>
      <c r="D41" s="26">
        <f>LSUBOS!D41+LSUBR!D41+LSUA!D41+LSUS!D41+LSUE!D42+LSULAW!D41+LSUHSCS!D41+LSUHSCNO!D41+LSUAG!D41+PENN!D41+EACONWAY!D41+HPLONG!D41</f>
        <v>0</v>
      </c>
      <c r="E41" s="29">
        <f t="shared" si="2"/>
        <v>0</v>
      </c>
      <c r="F41" s="27">
        <f t="shared" si="3"/>
        <v>0</v>
      </c>
    </row>
    <row r="42" spans="1:12" s="39" customFormat="1" ht="26.25">
      <c r="A42" s="34" t="s">
        <v>47</v>
      </c>
      <c r="B42" s="43">
        <f>SUM(B37:B41)</f>
        <v>0</v>
      </c>
      <c r="C42" s="43">
        <f>SUM(C37:C41)</f>
        <v>0</v>
      </c>
      <c r="D42" s="43">
        <f>SUM(D37:D41)</f>
        <v>0</v>
      </c>
      <c r="E42" s="43">
        <f t="shared" si="2"/>
        <v>0</v>
      </c>
      <c r="F42" s="38">
        <f t="shared" si="3"/>
        <v>0</v>
      </c>
      <c r="L42" s="39" t="s">
        <v>48</v>
      </c>
    </row>
    <row r="43" spans="1:12" s="16" customFormat="1" ht="26.25">
      <c r="A43" s="32" t="s">
        <v>48</v>
      </c>
      <c r="B43" s="31"/>
      <c r="C43" s="31"/>
      <c r="D43" s="31"/>
      <c r="E43" s="31"/>
      <c r="F43" s="23"/>
      <c r="J43" s="16" t="s">
        <v>48</v>
      </c>
    </row>
    <row r="44" spans="1:12" s="39" customFormat="1" ht="26.25">
      <c r="A44" s="44" t="s">
        <v>49</v>
      </c>
      <c r="B44" s="45">
        <f>LSUBOS!B44+LSUBR!B44+LSUA!B44+LSUS!B44+LSUE!B44+LSULAW!B44+LSUHSCS!B44+LSUHSCNO!B44+LSUAG!B44+PENN!B44+EACONWAY!B44+HPLONG!B44</f>
        <v>404984707.02999997</v>
      </c>
      <c r="C44" s="45">
        <f>LSUBOS!C44+LSUBR!C44+LSUA!C44+LSUS!C44+LSUE!C44+LSULAW!C44+LSUHSCS!C44+LSUHSCNO!C44+LSUAG!C44+PENN!C44+EACONWAY!C44+HPLONG!C44</f>
        <v>420032161</v>
      </c>
      <c r="D44" s="45">
        <f>LSUBOS!D44+LSUBR!D44+LSUA!D44+LSUS!D44+LSUE!D44+LSULAW!D44+LSUHSCS!D44+LSUHSCNO!D44+LSUAG!D44+PENN!D44+EACONWAY!D44+HPLONG!D44</f>
        <v>385830952</v>
      </c>
      <c r="E44" s="45">
        <f>D44-C44</f>
        <v>-34201209</v>
      </c>
      <c r="F44" s="38">
        <f>IF(ISBLANK(E44),"  ",IF(C44&gt;0,E44/C44,IF(E44&gt;0,1,0)))</f>
        <v>-8.142521496109914E-2</v>
      </c>
    </row>
    <row r="45" spans="1:12" s="16" customFormat="1" ht="26.25">
      <c r="A45" s="32" t="s">
        <v>48</v>
      </c>
      <c r="B45" s="31"/>
      <c r="C45" s="31"/>
      <c r="D45" s="31"/>
      <c r="E45" s="31"/>
      <c r="F45" s="23"/>
    </row>
    <row r="46" spans="1:12" s="39" customFormat="1" ht="26.25">
      <c r="A46" s="44" t="s">
        <v>50</v>
      </c>
      <c r="B46" s="45">
        <f>LSUBOS!B46+LSUBR!B46+LSUA!B46+LSUS!B46+LSUE!B46+LSULAW!B46+LSUHSCS!B46+LSUHSCNO!B46+LSUAG!B46+PENN!B46+EACONWAY!B46+HPLONG!B46</f>
        <v>36985695</v>
      </c>
      <c r="C46" s="45">
        <f>LSUBOS!C46+LSUBR!C46+LSUA!C46+LSUS!C46+LSUE!C46+LSULAW!C46+LSUHSCS!C46+LSUHSCNO!C46+LSUAG!C46+PENN!C46+EACONWAY!C46+HPLONG!C46</f>
        <v>36985695</v>
      </c>
      <c r="D46" s="45">
        <f>LSUBOS!D46+LSUBR!D46+LSUA!D46+LSUS!D46+LSUE!D46+LSULAW!D46+LSUHSCS!D46+LSUHSCNO!D46+LSUAG!D46+PENN!D46+EACONWAY!D46+HPLONG!D46</f>
        <v>0</v>
      </c>
      <c r="E46" s="45">
        <f>D46-C46</f>
        <v>-36985695</v>
      </c>
      <c r="F46" s="38">
        <f>IF(ISBLANK(E46),"  ",IF(C46&gt;0,E46/C46,IF(E46&gt;0,1,0)))</f>
        <v>-1</v>
      </c>
    </row>
    <row r="47" spans="1:12" s="16" customFormat="1" ht="26.25">
      <c r="A47" s="32" t="s">
        <v>48</v>
      </c>
      <c r="B47" s="31"/>
      <c r="C47" s="31"/>
      <c r="D47" s="31"/>
      <c r="E47" s="31"/>
      <c r="F47" s="23"/>
    </row>
    <row r="48" spans="1:12" s="39" customFormat="1" ht="26.25">
      <c r="A48" s="34" t="s">
        <v>51</v>
      </c>
      <c r="B48" s="45">
        <f>LSUBOS!B48+LSUBR!B48+LSUA!B48+LSUS!B48+LSUE!B48+LSULAW!B48+LSUHSCS!B48+LSUHSCNO!B48+LSUAG!B48+PENN!B48+EACONWAY!B48+HPLONG!B48</f>
        <v>412173453.69999999</v>
      </c>
      <c r="C48" s="45">
        <f>LSUBOS!C48+LSUBR!C48+LSUA!C48+LSUS!C48+LSUE!C48+LSULAW!C48+LSUHSCS!C48+LSUHSCNO!C48+LSUAG!C48+PENN!C48+EACONWAY!C48+HPLONG!C48</f>
        <v>415989673</v>
      </c>
      <c r="D48" s="45">
        <f>LSUBOS!D48+LSUBR!D48+LSUA!D48+LSUS!D48+LSUE!D48+LSULAW!D48+LSUHSCS!D48+LSUHSCNO!D48+LSUAG!D48+PENN!D48+EACONWAY!D48+HPLONG!D48</f>
        <v>479599650</v>
      </c>
      <c r="E48" s="43">
        <f>D48-C48</f>
        <v>63609977</v>
      </c>
      <c r="F48" s="38">
        <f>IF(ISBLANK(E48),"  ",IF(C48&gt;0,E48/C48,IF(E48&gt;0,1,0)))</f>
        <v>0.15291239453437105</v>
      </c>
    </row>
    <row r="49" spans="1:6" s="16" customFormat="1" ht="26.25">
      <c r="A49" s="32" t="s">
        <v>48</v>
      </c>
      <c r="B49" s="37"/>
      <c r="C49" s="37"/>
      <c r="D49" s="37"/>
      <c r="E49" s="31"/>
      <c r="F49" s="23"/>
    </row>
    <row r="50" spans="1:6" s="39" customFormat="1" ht="26.25">
      <c r="A50" s="46" t="s">
        <v>52</v>
      </c>
      <c r="B50" s="45">
        <f>LSUBOS!B50+LSUBR!B50+LSUA!B50+LSUS!B50+LSUE!B50+LSULAW!B50+LSUHSCS!B50+LSUHSCNO!B50+LSUAG!B50+PENN!B50+EACONWAY!B50+HPLONG!B50</f>
        <v>79339368.189999998</v>
      </c>
      <c r="C50" s="45">
        <f>LSUBOS!C50+LSUBR!C50+LSUA!C50+LSUS!C50+LSUE!C50+LSULAW!C50+LSUHSCS!C50+LSUHSCNO!C50+LSUAG!C50+PENN!C50+EACONWAY!C50+HPLONG!C50</f>
        <v>83583141</v>
      </c>
      <c r="D50" s="45">
        <f>LSUBOS!D50+LSUBR!D50+LSUA!D50+LSUS!D50+LSUE!D50+LSULAW!D50+LSUHSCS!D50+LSUHSCNO!D50+LSUAG!D50+PENN!D50+EACONWAY!D50+HPLONG!D50</f>
        <v>83583141</v>
      </c>
      <c r="E50" s="47">
        <f>D50-C50</f>
        <v>0</v>
      </c>
      <c r="F50" s="38">
        <f>IF(ISBLANK(E50),"  ",IF(C50&gt;0,E50/C50,IF(E50&gt;0,1,0)))</f>
        <v>0</v>
      </c>
    </row>
    <row r="51" spans="1:6" s="16" customFormat="1" ht="26.25">
      <c r="A51" s="34"/>
      <c r="B51" s="22"/>
      <c r="C51" s="22"/>
      <c r="D51" s="22"/>
      <c r="E51" s="22"/>
      <c r="F51" s="48"/>
    </row>
    <row r="52" spans="1:6" s="39" customFormat="1" ht="26.25">
      <c r="A52" s="34" t="s">
        <v>53</v>
      </c>
      <c r="B52" s="45">
        <f>LSUBOS!B52+LSUBR!B52+LSUA!B52+LSUS!B52+LSUE!B52+LSULAW!B52+LSUHSCS!B52+LSUHSCNO!B52+LSUAG!B52+PENN!B52+EACONWAY!B52+HPLONG!B52</f>
        <v>0</v>
      </c>
      <c r="C52" s="45">
        <f>LSUBOS!C52+LSUBR!C52+LSUA!C52+LSUS!C52+LSUE!C52+LSULAW!C52+LSUHSCS!C52+LSUHSCNO!C52+LSUAG!C52+PENN!C52+EACONWAY!C52+HPLONG!C52</f>
        <v>0</v>
      </c>
      <c r="D52" s="45">
        <f>LSUBOS!D52+LSUBR!D52+LSUA!D52+LSUS!D52+LSUE!D52+LSULAW!D52+LSUHSCS!D52+LSUHSCNO!D52+LSUAG!D52+PENN!D52+EACONWAY!D52+HPLONG!D52</f>
        <v>0</v>
      </c>
      <c r="E52" s="47">
        <f>D52-C52</f>
        <v>0</v>
      </c>
      <c r="F52" s="38">
        <f>IF(ISBLANK(E52),"  ",IF(C52&gt;0,E52/C52,IF(E52&gt;0,1,0)))</f>
        <v>0</v>
      </c>
    </row>
    <row r="53" spans="1:6" s="16" customFormat="1" ht="26.25">
      <c r="A53" s="32"/>
      <c r="B53" s="31"/>
      <c r="C53" s="31"/>
      <c r="D53" s="31"/>
      <c r="E53" s="31"/>
      <c r="F53" s="23"/>
    </row>
    <row r="54" spans="1:6" s="39" customFormat="1" ht="26.25">
      <c r="A54" s="49" t="s">
        <v>54</v>
      </c>
      <c r="B54" s="45">
        <f>B50+B48+B46+B44+B35-B42</f>
        <v>1375159616.21</v>
      </c>
      <c r="C54" s="45">
        <f>C50+C48+C46+C44+C35-C42</f>
        <v>1400183627</v>
      </c>
      <c r="D54" s="45">
        <f>D50+D48+D46+D44+D35-D42</f>
        <v>1387670953</v>
      </c>
      <c r="E54" s="43">
        <f>D54-C54</f>
        <v>-12512674</v>
      </c>
      <c r="F54" s="38">
        <f>IF(ISBLANK(E54),"  ",IF(C54&gt;0,E54/C54,IF(E54&gt;0,1,0)))</f>
        <v>-8.9364521614992438E-3</v>
      </c>
    </row>
    <row r="55" spans="1:6" s="16" customFormat="1" ht="26.25">
      <c r="A55" s="50"/>
      <c r="B55" s="31"/>
      <c r="C55" s="31"/>
      <c r="D55" s="31"/>
      <c r="E55" s="31"/>
      <c r="F55" s="23" t="s">
        <v>48</v>
      </c>
    </row>
    <row r="56" spans="1:6" s="16" customFormat="1" ht="26.25">
      <c r="A56" s="51"/>
      <c r="B56" s="22"/>
      <c r="C56" s="22"/>
      <c r="D56" s="22"/>
      <c r="E56" s="22"/>
      <c r="F56" s="24" t="s">
        <v>48</v>
      </c>
    </row>
    <row r="57" spans="1:6" s="16" customFormat="1" ht="26.25">
      <c r="A57" s="49" t="s">
        <v>55</v>
      </c>
      <c r="B57" s="22"/>
      <c r="C57" s="22"/>
      <c r="D57" s="22"/>
      <c r="E57" s="22"/>
      <c r="F57" s="24"/>
    </row>
    <row r="58" spans="1:6" s="16" customFormat="1" ht="26.25">
      <c r="A58" s="30" t="s">
        <v>56</v>
      </c>
      <c r="B58" s="26">
        <f>LSUBOS!B58+LSUBR!B58+LSUA!B58+LSUS!B58+LSUE!B58+LSULAW!B58+LSUHSCS!B58+LSUHSCNO!B58+LSUAG!B58+PENN!B58+EACONWAY!B58+HPLONG!B58</f>
        <v>337365068.14999998</v>
      </c>
      <c r="C58" s="26">
        <f>LSUBOS!C58+LSUBR!C58+LSUA!C58+LSUS!C58+LSUE!C58+LSULAW!C58+LSUHSCS!C58+LSUHSCNO!C58+LSUAG!C58+PENN!C58+EACONWAY!C58+HPLONG!C58</f>
        <v>351497848</v>
      </c>
      <c r="D58" s="26">
        <f>LSUBOS!D58+LSUBR!D58+LSUA!D58+LSUS!D58+LSUE!D58+LSULAW!D58+LSUHSCS!D58+LSUHSCNO!D58+LSUAG!D58+PENN!D58+EACONWAY!D58+HPLONG!D58</f>
        <v>352231505.55299997</v>
      </c>
      <c r="E58" s="22">
        <f t="shared" ref="E58:E71" si="4">D58-C58</f>
        <v>733657.5529999733</v>
      </c>
      <c r="F58" s="27">
        <f t="shared" ref="F58:F71" si="5">IF(ISBLANK(E58),"  ",IF(C58&gt;0,E58/C58,IF(E58&gt;0,1,0)))</f>
        <v>2.0872319906777162E-3</v>
      </c>
    </row>
    <row r="59" spans="1:6" s="16" customFormat="1" ht="26.25">
      <c r="A59" s="32" t="s">
        <v>57</v>
      </c>
      <c r="B59" s="29">
        <f>LSUBOS!B59+LSUBR!B59+LSUA!B59+LSUS!B59+LSUE!B59+LSULAW!B59+LSUHSCS!B59+LSUHSCNO!B59+LSUAG!B59+PENN!B59+EACONWAY!B59+HPLONG!B59</f>
        <v>134236324.19</v>
      </c>
      <c r="C59" s="29">
        <f>LSUBOS!C59+LSUBR!C59+LSUA!C59+LSUS!C59+LSUE!C59+LSULAW!C59+LSUHSCS!C59+LSUHSCNO!C59+LSUAG!C59+PENN!C59+EACONWAY!C59+HPLONG!C59</f>
        <v>133443347</v>
      </c>
      <c r="D59" s="29">
        <f>LSUBOS!D59+LSUBR!D59+LSUA!D59+LSUS!D59+LSUE!D59+LSULAW!D59+LSUHSCS!D59+LSUHSCNO!D59+LSUAG!D59+PENN!D59+EACONWAY!D59+HPLONG!D59</f>
        <v>134679074</v>
      </c>
      <c r="E59" s="31">
        <f t="shared" si="4"/>
        <v>1235727</v>
      </c>
      <c r="F59" s="27">
        <f t="shared" si="5"/>
        <v>9.2603117935883307E-3</v>
      </c>
    </row>
    <row r="60" spans="1:6" s="16" customFormat="1" ht="26.25">
      <c r="A60" s="32" t="s">
        <v>58</v>
      </c>
      <c r="B60" s="29">
        <f>LSUBOS!B60+LSUBR!B60+LSUA!B60+LSUS!B60+LSUE!B60+LSULAW!B60+LSUHSCS!B60+LSUHSCNO!B60+LSUAG!B60+PENN!B60+EACONWAY!B60+HPLONG!B60</f>
        <v>46696960.359999999</v>
      </c>
      <c r="C60" s="29">
        <f>LSUBOS!C60+LSUBR!C60+LSUA!C60+LSUS!C60+LSUE!C60+LSULAW!C60+LSUHSCS!C60+LSUHSCNO!C60+LSUAG!C60+PENN!C60+EACONWAY!C60+HPLONG!C60</f>
        <v>49106319</v>
      </c>
      <c r="D60" s="29">
        <f>LSUBOS!D60+LSUBR!D60+LSUA!D60+LSUS!D60+LSUE!D60+LSULAW!D60+LSUHSCS!D60+LSUHSCNO!D60+LSUAG!D60+PENN!D60+EACONWAY!D60+HPLONG!D60</f>
        <v>47951107</v>
      </c>
      <c r="E60" s="31">
        <f t="shared" si="4"/>
        <v>-1155212</v>
      </c>
      <c r="F60" s="27">
        <f t="shared" si="5"/>
        <v>-2.3524711758582433E-2</v>
      </c>
    </row>
    <row r="61" spans="1:6" s="16" customFormat="1" ht="26.25">
      <c r="A61" s="32" t="s">
        <v>59</v>
      </c>
      <c r="B61" s="29">
        <f>LSUBOS!B61+LSUBR!B61+LSUA!B61+LSUS!B61+LSUE!B61+LSULAW!B61+LSUHSCS!B61+LSUHSCNO!B61+LSUAG!B61+PENN!B61+EACONWAY!B61+HPLONG!B61</f>
        <v>92156121.75</v>
      </c>
      <c r="C61" s="29">
        <f>LSUBOS!C61+LSUBR!C61+LSUA!C61+LSUS!C61+LSUE!C61+LSULAW!C61+LSUHSCS!C61+LSUHSCNO!C61+LSUAG!C61+PENN!C61+EACONWAY!C61+HPLONG!C61</f>
        <v>85552282.469999999</v>
      </c>
      <c r="D61" s="29">
        <f>LSUBOS!D61+LSUBR!D61+LSUA!D61+LSUS!D61+LSUE!D61+LSULAW!D61+LSUHSCS!D61+LSUHSCNO!D61+LSUAG!D61+PENN!D61+EACONWAY!D61+HPLONG!D61</f>
        <v>89531507.828000009</v>
      </c>
      <c r="E61" s="31">
        <f t="shared" si="4"/>
        <v>3979225.3580000103</v>
      </c>
      <c r="F61" s="27">
        <f t="shared" si="5"/>
        <v>4.6512205672541544E-2</v>
      </c>
    </row>
    <row r="62" spans="1:6" s="16" customFormat="1" ht="26.25">
      <c r="A62" s="32" t="s">
        <v>60</v>
      </c>
      <c r="B62" s="29">
        <f>LSUBOS!B62+LSUBR!B62+LSUA!B62+LSUS!B62+LSUE!B62+LSULAW!B62+LSUHSCS!B62+LSUHSCNO!B62+LSUAG!B62+PENN!B62+EACONWAY!B62+HPLONG!B62</f>
        <v>24152912.43</v>
      </c>
      <c r="C62" s="29">
        <f>LSUBOS!C62+LSUBR!C62+LSUA!C62+LSUS!C62+LSUE!C62+LSULAW!C62+LSUHSCS!C62+LSUHSCNO!C62+LSUAG!C62+PENN!C62+EACONWAY!C62+HPLONG!C62</f>
        <v>22123896</v>
      </c>
      <c r="D62" s="29">
        <f>LSUBOS!D62+LSUBR!D62+LSUA!D62+LSUS!D62+LSUE!D62+LSULAW!D62+LSUHSCS!D62+LSUHSCNO!D62+LSUAG!D62+PENN!D62+EACONWAY!D62+HPLONG!D62</f>
        <v>21879335.822999999</v>
      </c>
      <c r="E62" s="31">
        <f t="shared" si="4"/>
        <v>-244560.17700000107</v>
      </c>
      <c r="F62" s="27">
        <f t="shared" si="5"/>
        <v>-1.1054118903831454E-2</v>
      </c>
    </row>
    <row r="63" spans="1:6" s="16" customFormat="1" ht="26.25">
      <c r="A63" s="32" t="s">
        <v>61</v>
      </c>
      <c r="B63" s="29">
        <f>LSUBOS!B63+LSUBR!B63+LSUA!B63+LSUS!B63+LSUE!B63+LSULAW!B63+LSUHSCS!B63+LSUHSCNO!B63+LSUAG!B63+PENN!B63+EACONWAY!B63+HPLONG!B63</f>
        <v>84220583.75</v>
      </c>
      <c r="C63" s="29">
        <f>LSUBOS!C63+LSUBR!C63+LSUA!C63+LSUS!C63+LSUE!C63+LSULAW!C63+LSUHSCS!C63+LSUHSCNO!C63+LSUAG!C63+PENN!C63+EACONWAY!C63+HPLONG!C63</f>
        <v>89648830</v>
      </c>
      <c r="D63" s="29">
        <f>LSUBOS!D63+LSUBR!D63+LSUA!D63+LSUS!D63+LSUE!D63+LSULAW!D63+LSUHSCS!D63+LSUHSCNO!D63+LSUAG!D63+PENN!D63+EACONWAY!D63+HPLONG!D63</f>
        <v>85450330.553000003</v>
      </c>
      <c r="E63" s="31">
        <f t="shared" si="4"/>
        <v>-4198499.4469999969</v>
      </c>
      <c r="F63" s="27">
        <f t="shared" si="5"/>
        <v>-4.6832729964239317E-2</v>
      </c>
    </row>
    <row r="64" spans="1:6" s="16" customFormat="1" ht="26.25">
      <c r="A64" s="32" t="s">
        <v>62</v>
      </c>
      <c r="B64" s="29">
        <f>LSUBOS!B64+LSUBR!B64+LSUA!B64+LSUS!B64+LSUE!B64+LSULAW!B64+LSUHSCS!B64+LSUHSCNO!B64+LSUAG!B64+PENN!B64+EACONWAY!B64+HPLONG!B64</f>
        <v>69685945.019999996</v>
      </c>
      <c r="C64" s="29">
        <f>LSUBOS!C64+LSUBR!C64+LSUA!C64+LSUS!C64+LSUE!C64+LSULAW!C64+LSUHSCS!C64+LSUHSCNO!C64+LSUAG!C64+PENN!C64+EACONWAY!C64+HPLONG!C64</f>
        <v>69557216</v>
      </c>
      <c r="D64" s="29">
        <f>LSUBOS!D64+LSUBR!D64+LSUA!D64+LSUS!D64+LSUE!D64+LSULAW!D64+LSUHSCS!D64+LSUHSCNO!D64+LSUAG!D64+PENN!D64+EACONWAY!D64+HPLONG!D64</f>
        <v>70171372</v>
      </c>
      <c r="E64" s="31">
        <f t="shared" si="4"/>
        <v>614156</v>
      </c>
      <c r="F64" s="27">
        <f t="shared" si="5"/>
        <v>8.8295080700182133E-3</v>
      </c>
    </row>
    <row r="65" spans="1:6" s="16" customFormat="1" ht="26.25">
      <c r="A65" s="32" t="s">
        <v>63</v>
      </c>
      <c r="B65" s="29">
        <f>LSUBOS!B65+LSUBR!B65+LSUA!B65+LSUS!B65+LSUE!B65+LSULAW!B65+LSUHSCS!B65+LSUHSCNO!B65+LSUAG!B65+PENN!B65+EACONWAY!B65+HPLONG!B65</f>
        <v>98677840.939999998</v>
      </c>
      <c r="C65" s="29">
        <f>LSUBOS!C65+LSUBR!C65+LSUA!C65+LSUS!C65+LSUE!C65+LSULAW!C65+LSUHSCS!C65+LSUHSCNO!C65+LSUAG!C65+PENN!C65+EACONWAY!C65+HPLONG!C65</f>
        <v>100176318</v>
      </c>
      <c r="D65" s="29">
        <f>LSUBOS!D65+LSUBR!D65+LSUA!D65+LSUS!D65+LSUE!D65+LSULAW!D65+LSUHSCS!D65+LSUHSCNO!D65+LSUAG!D65+PENN!D65+EACONWAY!D65+HPLONG!D65</f>
        <v>100981020.15799999</v>
      </c>
      <c r="E65" s="31">
        <f t="shared" si="4"/>
        <v>804702.15799999237</v>
      </c>
      <c r="F65" s="27">
        <f t="shared" si="5"/>
        <v>8.0328582050699093E-3</v>
      </c>
    </row>
    <row r="66" spans="1:6" s="39" customFormat="1" ht="26.25">
      <c r="A66" s="52" t="s">
        <v>64</v>
      </c>
      <c r="B66" s="37">
        <f>SUM(B58:B65)</f>
        <v>887191756.58999991</v>
      </c>
      <c r="C66" s="37">
        <f>SUM(C58:C65)</f>
        <v>901106056.47000003</v>
      </c>
      <c r="D66" s="37">
        <f>SUM(D58:D65)</f>
        <v>902875252.91499996</v>
      </c>
      <c r="E66" s="37">
        <f t="shared" si="4"/>
        <v>1769196.4449999332</v>
      </c>
      <c r="F66" s="38">
        <f t="shared" si="5"/>
        <v>1.963360952128762E-3</v>
      </c>
    </row>
    <row r="67" spans="1:6" s="16" customFormat="1" ht="26.25">
      <c r="A67" s="32" t="s">
        <v>65</v>
      </c>
      <c r="B67" s="29">
        <f>LSUBOS!B67+LSUBR!B67+LSUA!B67+LSUS!B67+LSUE!B67+LSULAW!B67+LSUHSCS!B67+LSUHSCNO!B67+LSUAG!B67+PENN!B67+EACONWAY!B67+HPLONG!B67</f>
        <v>493307328.17000002</v>
      </c>
      <c r="C67" s="29">
        <f>LSUBOS!C67+LSUBR!C67+LSUA!C67+LSUS!C67+LSUE!C67+LSULAW!C67+LSUHSCS!C67+LSUHSCNO!C67+LSUAG!C67+PENN!C67+EACONWAY!C67+HPLONG!C67</f>
        <v>499110468</v>
      </c>
      <c r="D67" s="29">
        <f>LSUBOS!D67+LSUBR!D67+LSUA!D67+LSUS!D67+LSUE!D67+LSULAW!D67+LSUHSCS!D67+LSUHSCNO!D67+LSUAG!D67+PENN!D67+EACONWAY!D67+HPLONG!D67</f>
        <v>490024835</v>
      </c>
      <c r="E67" s="31">
        <f t="shared" si="4"/>
        <v>-9085633</v>
      </c>
      <c r="F67" s="27">
        <f t="shared" si="5"/>
        <v>-1.8203651460982781E-2</v>
      </c>
    </row>
    <row r="68" spans="1:6" s="16" customFormat="1" ht="26.25">
      <c r="A68" s="32" t="s">
        <v>66</v>
      </c>
      <c r="B68" s="29">
        <f>LSUBOS!B68+LSUBR!B68+LSUA!B68+LSUS!B68+LSUE!B68+LSULAW!B68+LSUHSCS!B68+LSUHSCNO!B68+LSUAG!B68+PENN!B68+EACONWAY!B68+HPLONG!B68</f>
        <v>-5875967.4400000004</v>
      </c>
      <c r="C68" s="29">
        <f>LSUBOS!C68+LSUBR!C68+LSUA!C68+LSUS!C68+LSUE!C68+LSULAW!C68+LSUHSCS!C68+LSUHSCNO!C68+LSUAG!C68+PENN!C68+EACONWAY!C68+HPLONG!C68</f>
        <v>-563616</v>
      </c>
      <c r="D68" s="29">
        <f>LSUBOS!D68+LSUBR!D68+LSUA!D68+LSUS!D68+LSUE!D68+LSULAW!D68+LSUHSCS!D68+LSUHSCNO!D68+LSUAG!D68+PENN!D68+EACONWAY!D68+HPLONG!D68</f>
        <v>-5244135</v>
      </c>
      <c r="E68" s="31">
        <f t="shared" si="4"/>
        <v>-4680519</v>
      </c>
      <c r="F68" s="27">
        <f t="shared" si="5"/>
        <v>0</v>
      </c>
    </row>
    <row r="69" spans="1:6" s="16" customFormat="1" ht="26.25">
      <c r="A69" s="32" t="s">
        <v>67</v>
      </c>
      <c r="B69" s="29">
        <f>LSUBOS!B69+LSUBR!B69+LSUA!B69+LSUS!B69+LSUE!B69+LSULAW!B69+LSUHSCS!B69+LSUHSCNO!B69+LSUAG!B69+PENN!B69+EACONWAY!B69+HPLONG!B69</f>
        <v>0</v>
      </c>
      <c r="C69" s="29">
        <f>LSUBOS!C69+LSUBR!C69+LSUA!C69+LSUS!C69+LSUE!C69+LSULAW!C69+LSUHSCS!C69+LSUHSCNO!C69+LSUAG!C69+PENN!C69+EACONWAY!C69+HPLONG!C69</f>
        <v>0</v>
      </c>
      <c r="D69" s="29">
        <f>LSUBOS!D69+LSUBR!D69+LSUA!D69+LSUS!D69+LSUE!D69+LSULAW!D69+LSUHSCS!D69+LSUHSCNO!D69+LSUAG!D69+PENN!D69+EACONWAY!D69+HPLONG!D69</f>
        <v>0</v>
      </c>
      <c r="E69" s="31">
        <f t="shared" si="4"/>
        <v>0</v>
      </c>
      <c r="F69" s="27">
        <f t="shared" si="5"/>
        <v>0</v>
      </c>
    </row>
    <row r="70" spans="1:6" s="16" customFormat="1" ht="26.25">
      <c r="A70" s="32" t="s">
        <v>68</v>
      </c>
      <c r="B70" s="29">
        <f>LSUBOS!B70+LSUBR!B70+LSUA!B70+LSUS!B70+LSUE!B70+LSULAW!B70+LSUHSCS!B70+LSUHSCNO!B70+LSUAG!B70+PENN!B70+EACONWAY!B70+HPLONG!B70</f>
        <v>536499</v>
      </c>
      <c r="C70" s="29">
        <f>LSUBOS!C70+LSUBR!C70+LSUA!C70+LSUS!C70+LSUE!C70+LSULAW!C70+LSUHSCS!C70+LSUHSCNO!C70+LSUAG!C70+PENN!C70+EACONWAY!C70+HPLONG!C70</f>
        <v>530719</v>
      </c>
      <c r="D70" s="29">
        <f>LSUBOS!D70+LSUBR!D70+LSUA!D70+LSUS!D70+LSUE!D70+LSULAW!D70+LSUHSCS!D70+LSUHSCNO!D70+LSUAG!D70+PENN!D70+EACONWAY!D70+HPLONG!D70</f>
        <v>15000</v>
      </c>
      <c r="E70" s="31">
        <f t="shared" si="4"/>
        <v>-515719</v>
      </c>
      <c r="F70" s="27">
        <f t="shared" si="5"/>
        <v>-0.97173645563848288</v>
      </c>
    </row>
    <row r="71" spans="1:6" s="39" customFormat="1" ht="26.25">
      <c r="A71" s="53" t="s">
        <v>69</v>
      </c>
      <c r="B71" s="54">
        <f>B70+B69+B68+B67+B66</f>
        <v>1375159616.3199999</v>
      </c>
      <c r="C71" s="54">
        <f>C70+C69+C68+C67+C66</f>
        <v>1400183627.47</v>
      </c>
      <c r="D71" s="54">
        <f>D70+D69+D68+D67+D66</f>
        <v>1387670952.915</v>
      </c>
      <c r="E71" s="54">
        <f t="shared" si="4"/>
        <v>-12512674.555000067</v>
      </c>
      <c r="F71" s="38">
        <f t="shared" si="5"/>
        <v>-8.9364525548761703E-3</v>
      </c>
    </row>
    <row r="72" spans="1:6" s="16" customFormat="1" ht="26.25">
      <c r="A72" s="51"/>
      <c r="B72" s="22"/>
      <c r="C72" s="22"/>
      <c r="D72" s="22"/>
      <c r="E72" s="22"/>
      <c r="F72" s="24"/>
    </row>
    <row r="73" spans="1:6" s="16" customFormat="1" ht="26.25">
      <c r="A73" s="49" t="s">
        <v>70</v>
      </c>
      <c r="B73" s="22"/>
      <c r="C73" s="22"/>
      <c r="D73" s="22"/>
      <c r="E73" s="22"/>
      <c r="F73" s="24"/>
    </row>
    <row r="74" spans="1:6" s="16" customFormat="1" ht="26.25">
      <c r="A74" s="30" t="s">
        <v>71</v>
      </c>
      <c r="B74" s="26">
        <f>LSUBOS!B74+LSUBR!B74+LSUA!B74+LSUS!B74+LSUE!B74+LSULAW!B74+LSUHSCS!B74+LSUHSCNO!B74+LSUAG!B74+PENN!B74+EACONWAY!B74+HPLONG!B74</f>
        <v>649480495.75</v>
      </c>
      <c r="C74" s="26">
        <f>LSUBOS!C74+LSUBR!C74+LSUA!C74+LSUS!C74+LSUE!C74+LSULAW!C74+LSUHSCS!C74+LSUHSCNO!C74+LSUAG!C74+PENN!C74+EACONWAY!C74+HPLONG!C74</f>
        <v>663040002</v>
      </c>
      <c r="D74" s="26">
        <f>LSUBOS!D74+LSUBR!D74+LSUA!D74+LSUS!D74+LSUE!D74+LSULAW!D74+LSUHSCS!D74+LSUHSCNO!D74+LSUAG!D74+PENN!D74+EACONWAY!D74+HPLONG!D74</f>
        <v>658602351</v>
      </c>
      <c r="E74" s="22">
        <f t="shared" ref="E74:E92" si="6">D74-C74</f>
        <v>-4437651</v>
      </c>
      <c r="F74" s="27">
        <f t="shared" ref="F74:F92" si="7">IF(ISBLANK(E74),"  ",IF(C74&gt;0,E74/C74,IF(E74&gt;0,1,0)))</f>
        <v>-6.6928857785566913E-3</v>
      </c>
    </row>
    <row r="75" spans="1:6" s="16" customFormat="1" ht="26.25">
      <c r="A75" s="32" t="s">
        <v>72</v>
      </c>
      <c r="B75" s="29">
        <f>LSUBOS!B75+LSUBR!B75+LSUA!B75+LSUS!B75+LSUE!B75+LSULAW!B75+LSUHSCS!B75+LSUHSCNO!B75+LSUAG!B75+PENN!B75+EACONWAY!B75+HPLONG!B75</f>
        <v>58003869.280000009</v>
      </c>
      <c r="C75" s="29">
        <f>LSUBOS!C75+LSUBR!C75+LSUA!C75+LSUS!C75+LSUE!C75+LSULAW!C75+LSUHSCS!C75+LSUHSCNO!C75+LSUAG!C75+PENN!C75+EACONWAY!C75+HPLONG!C75</f>
        <v>55699184</v>
      </c>
      <c r="D75" s="29">
        <f>LSUBOS!D75+LSUBR!D75+LSUA!D75+LSUS!D75+LSUE!D75+LSULAW!D75+LSUHSCS!D75+LSUHSCNO!D75+LSUAG!D75+PENN!D75+EACONWAY!D75+HPLONG!D75</f>
        <v>56152064</v>
      </c>
      <c r="E75" s="31">
        <f t="shared" si="6"/>
        <v>452880</v>
      </c>
      <c r="F75" s="27">
        <f t="shared" si="7"/>
        <v>8.1308192953060132E-3</v>
      </c>
    </row>
    <row r="76" spans="1:6" s="16" customFormat="1" ht="26.25">
      <c r="A76" s="32" t="s">
        <v>73</v>
      </c>
      <c r="B76" s="29">
        <f>LSUBOS!B76+LSUBR!B76+LSUA!B76+LSUS!B76+LSUE!B76+LSULAW!B76+LSUHSCS!B76+LSUHSCNO!B76+LSUAG!B76+PENN!B76+EACONWAY!B76+HPLONG!B76</f>
        <v>238127763.81000003</v>
      </c>
      <c r="C76" s="29">
        <f>LSUBOS!C76+LSUBR!C76+LSUA!C76+LSUS!C76+LSUE!C76+LSULAW!C76+LSUHSCS!C76+LSUHSCNO!C76+LSUAG!C76+PENN!C76+EACONWAY!C76+HPLONG!C76</f>
        <v>235077705.47</v>
      </c>
      <c r="D76" s="29">
        <f>LSUBOS!D76+LSUBR!D76+LSUA!D76+LSUS!D76+LSUE!D76+LSULAW!D76+LSUHSCS!D76+LSUHSCNO!D76+LSUAG!D76+PENN!D76+EACONWAY!D76+HPLONG!D76</f>
        <v>244127129.91500002</v>
      </c>
      <c r="E76" s="31">
        <f t="shared" si="6"/>
        <v>9049424.4450000226</v>
      </c>
      <c r="F76" s="27">
        <f t="shared" si="7"/>
        <v>3.8495460158193891E-2</v>
      </c>
    </row>
    <row r="77" spans="1:6" s="39" customFormat="1" ht="26.25">
      <c r="A77" s="52" t="s">
        <v>74</v>
      </c>
      <c r="B77" s="54">
        <f>SUM(B74:B76)</f>
        <v>945612128.84000003</v>
      </c>
      <c r="C77" s="54">
        <f>SUM(C74:C76)</f>
        <v>953816891.47000003</v>
      </c>
      <c r="D77" s="54">
        <f>SUM(D74:D76)</f>
        <v>958881544.91499996</v>
      </c>
      <c r="E77" s="37">
        <f t="shared" si="6"/>
        <v>5064653.4449999332</v>
      </c>
      <c r="F77" s="38">
        <f t="shared" si="7"/>
        <v>5.3098802194563874E-3</v>
      </c>
    </row>
    <row r="78" spans="1:6" s="16" customFormat="1" ht="26.25">
      <c r="A78" s="32" t="s">
        <v>75</v>
      </c>
      <c r="B78" s="29">
        <f>LSUBOS!B78+LSUBR!B78+LSUA!B78+LSUS!B78+LSUE!B78+LSULAW!B78+LSUHSCS!B78+LSUHSCNO!B78+LSUAG!B78+PENN!B78+EACONWAY!B78+HPLONG!B78</f>
        <v>5774483.6999999993</v>
      </c>
      <c r="C78" s="29">
        <f>LSUBOS!C78+LSUBR!C78+LSUA!C78+LSUS!C78+LSUE!C78+LSULAW!C78+LSUHSCS!C78+LSUHSCNO!C78+LSUAG!C78+PENN!C78+EACONWAY!C78+HPLONG!C78</f>
        <v>5172867</v>
      </c>
      <c r="D78" s="29">
        <f>LSUBOS!D78+LSUBR!D78+LSUA!D78+LSUS!D78+LSUE!D78+LSULAW!D78+LSUHSCS!D78+LSUHSCNO!D78+LSUAG!D78+PENN!D78+EACONWAY!D78+HPLONG!D78</f>
        <v>5420116</v>
      </c>
      <c r="E78" s="31">
        <f t="shared" si="6"/>
        <v>247249</v>
      </c>
      <c r="F78" s="27">
        <f t="shared" si="7"/>
        <v>4.7797285335192265E-2</v>
      </c>
    </row>
    <row r="79" spans="1:6" s="16" customFormat="1" ht="26.25">
      <c r="A79" s="32" t="s">
        <v>76</v>
      </c>
      <c r="B79" s="29">
        <f>LSUBOS!B79+LSUBR!B79+LSUA!B79+LSUS!B79+LSUE!B79+LSULAW!B79+LSUHSCS!B79+LSUHSCNO!B79+LSUAG!B79+PENN!B79+EACONWAY!B79+HPLONG!B79</f>
        <v>89190620.280000016</v>
      </c>
      <c r="C79" s="29">
        <f>LSUBOS!C79+LSUBR!C79+LSUA!C79+LSUS!C79+LSUE!C79+LSULAW!C79+LSUHSCS!C79+LSUHSCNO!C79+LSUAG!C79+PENN!C79+EACONWAY!C79+HPLONG!C79</f>
        <v>96410503</v>
      </c>
      <c r="D79" s="29">
        <f>LSUBOS!D79+LSUBR!D79+LSUA!D79+LSUS!D79+LSUE!D79+LSULAW!D79+LSUHSCS!D79+LSUHSCNO!D79+LSUAG!D79+PENN!D79+EACONWAY!D79+HPLONG!D79</f>
        <v>98168217</v>
      </c>
      <c r="E79" s="31">
        <f t="shared" si="6"/>
        <v>1757714</v>
      </c>
      <c r="F79" s="27">
        <f t="shared" si="7"/>
        <v>1.8231561347626202E-2</v>
      </c>
    </row>
    <row r="80" spans="1:6" s="16" customFormat="1" ht="26.25">
      <c r="A80" s="32" t="s">
        <v>77</v>
      </c>
      <c r="B80" s="29">
        <f>LSUBOS!B80+LSUBR!B80+LSUA!B80+LSUS!B80+LSUE!B80+LSULAW!B80+LSUHSCS!B80+LSUHSCNO!B80+LSUAG!B80+PENN!B80+EACONWAY!B80+HPLONG!B80</f>
        <v>126834269.34999998</v>
      </c>
      <c r="C80" s="29">
        <f>LSUBOS!C80+LSUBR!C80+LSUA!C80+LSUS!C80+LSUE!C80+LSULAW!C80+LSUHSCS!C80+LSUHSCNO!C80+LSUAG!C80+PENN!C80+EACONWAY!C80+HPLONG!C80</f>
        <v>123638843</v>
      </c>
      <c r="D80" s="29">
        <f>LSUBOS!D80+LSUBR!D80+LSUA!D80+LSUS!D80+LSUE!D80+LSULAW!D80+LSUHSCS!D80+LSUHSCNO!D80+LSUAG!D80+PENN!D80+EACONWAY!D80+HPLONG!D80</f>
        <v>123880990</v>
      </c>
      <c r="E80" s="31">
        <f t="shared" si="6"/>
        <v>242147</v>
      </c>
      <c r="F80" s="27">
        <f t="shared" si="7"/>
        <v>1.958502636586465E-3</v>
      </c>
    </row>
    <row r="81" spans="1:8" s="39" customFormat="1" ht="26.25">
      <c r="A81" s="35" t="s">
        <v>78</v>
      </c>
      <c r="B81" s="54">
        <f>SUM(B78:B80)</f>
        <v>221799373.32999998</v>
      </c>
      <c r="C81" s="54">
        <f>SUM(C78:C80)</f>
        <v>225222213</v>
      </c>
      <c r="D81" s="54">
        <f>SUM(D78:D80)</f>
        <v>227469323</v>
      </c>
      <c r="E81" s="37">
        <f t="shared" si="6"/>
        <v>2247110</v>
      </c>
      <c r="F81" s="38">
        <f t="shared" si="7"/>
        <v>9.9773018392284429E-3</v>
      </c>
    </row>
    <row r="82" spans="1:8" s="16" customFormat="1" ht="26.25">
      <c r="A82" s="32" t="s">
        <v>79</v>
      </c>
      <c r="B82" s="29">
        <f>LSUBOS!B82+LSUBR!B82+LSUA!B82+LSUS!B82+LSUE!B82+LSULAW!B82+LSUHSCS!B82+LSUHSCNO!B82+LSUAG!B82+PENN!B82+EACONWAY!B82+HPLONG!B82</f>
        <v>16002144.710000001</v>
      </c>
      <c r="C82" s="29">
        <f>LSUBOS!C82+LSUBR!C82+LSUA!C82+LSUS!C82+LSUE!C82+LSULAW!C82+LSUHSCS!C82+LSUHSCNO!C82+LSUAG!C82+PENN!C82+EACONWAY!C82+HPLONG!C82</f>
        <v>16867940</v>
      </c>
      <c r="D82" s="29">
        <f>LSUBOS!D82+LSUBR!D82+LSUA!D82+LSUS!D82+LSUE!D82+LSULAW!D82+LSUHSCS!D82+LSUHSCNO!D82+LSUAG!D82+PENN!D82+EACONWAY!D82+HPLONG!D82</f>
        <v>18011089</v>
      </c>
      <c r="E82" s="31">
        <f t="shared" si="6"/>
        <v>1143149</v>
      </c>
      <c r="F82" s="27">
        <f t="shared" si="7"/>
        <v>6.7770516138900186E-2</v>
      </c>
    </row>
    <row r="83" spans="1:8" s="16" customFormat="1" ht="26.25">
      <c r="A83" s="32" t="s">
        <v>80</v>
      </c>
      <c r="B83" s="29">
        <f>LSUBOS!B83+LSUBR!B83+LSUA!B83+LSUS!B83+LSUE!B83+LSULAW!B83+LSUHSCS!B83+LSUHSCNO!B83+LSUAG!B83+PENN!B83+EACONWAY!B83+HPLONG!B83</f>
        <v>126990761.69</v>
      </c>
      <c r="C83" s="29">
        <f>LSUBOS!C83+LSUBR!C83+LSUA!C83+LSUS!C83+LSUE!C83+LSULAW!C83+LSUHSCS!C83+LSUHSCNO!C83+LSUAG!C83+PENN!C83+EACONWAY!C83+HPLONG!C83</f>
        <v>137422416</v>
      </c>
      <c r="D83" s="29">
        <f>LSUBOS!D83+LSUBR!D83+LSUA!D83+LSUS!D83+LSUE!D83+LSULAW!D83+LSUHSCS!D83+LSUHSCNO!D83+LSUAG!D83+PENN!D83+EACONWAY!D83+HPLONG!D83</f>
        <v>118011141</v>
      </c>
      <c r="E83" s="31">
        <f t="shared" si="6"/>
        <v>-19411275</v>
      </c>
      <c r="F83" s="27">
        <f t="shared" si="7"/>
        <v>-0.14125261049114432</v>
      </c>
    </row>
    <row r="84" spans="1:8" s="16" customFormat="1" ht="26.25">
      <c r="A84" s="32" t="s">
        <v>81</v>
      </c>
      <c r="B84" s="29">
        <f>LSUBOS!B84+LSUBR!B84+LSUA!B84+LSUS!B84+LSUE!B84+LSULAW!B84+LSUHSCS!B84+LSUHSCNO!B84+LSUAG!B84+PENN!B84+EACONWAY!B84+HPLONG!B84</f>
        <v>261740.04</v>
      </c>
      <c r="C84" s="29">
        <f>LSUBOS!C84+LSUBR!C84+LSUA!C84+LSUS!C84+LSUE!C84+LSULAW!C84+LSUHSCS!C84+LSUHSCNO!C84+LSUAG!C84+PENN!C84+EACONWAY!C84+HPLONG!C84</f>
        <v>261769</v>
      </c>
      <c r="D84" s="29">
        <f>LSUBOS!D84+LSUBR!D84+LSUA!D84+LSUS!D84+LSUE!D84+LSULAW!D84+LSUHSCS!D84+LSUHSCNO!D84+LSUAG!D84+PENN!D84+EACONWAY!D84+HPLONG!D84</f>
        <v>260812</v>
      </c>
      <c r="E84" s="31">
        <f t="shared" si="6"/>
        <v>-957</v>
      </c>
      <c r="F84" s="27">
        <f t="shared" si="7"/>
        <v>-3.6558950830694239E-3</v>
      </c>
    </row>
    <row r="85" spans="1:8" s="16" customFormat="1" ht="26.25">
      <c r="A85" s="32" t="s">
        <v>82</v>
      </c>
      <c r="B85" s="29">
        <f>LSUBOS!B85+LSUBR!B85+LSUA!B85+LSUS!B85+LSUE!B85+LSULAW!B85+LSUHSCS!B85+LSUHSCNO!B85+LSUAG!B85+PENN!B85+EACONWAY!B85+HPLONG!B85</f>
        <v>48837498.640000001</v>
      </c>
      <c r="C85" s="29">
        <f>LSUBOS!C85+LSUBR!C85+LSUA!C85+LSUS!C85+LSUE!C85+LSULAW!C85+LSUHSCS!C85+LSUHSCNO!C85+LSUAG!C85+PENN!C85+EACONWAY!C85+HPLONG!C85</f>
        <v>51075064</v>
      </c>
      <c r="D85" s="29">
        <f>LSUBOS!D85+LSUBR!D85+LSUA!D85+LSUS!D85+LSUE!D85+LSULAW!D85+LSUHSCS!D85+LSUHSCNO!D85+LSUAG!D85+PENN!D85+EACONWAY!D85+HPLONG!D85</f>
        <v>51010915</v>
      </c>
      <c r="E85" s="31">
        <f t="shared" si="6"/>
        <v>-64149</v>
      </c>
      <c r="F85" s="27">
        <f t="shared" si="7"/>
        <v>-1.2559749313285247E-3</v>
      </c>
    </row>
    <row r="86" spans="1:8" s="39" customFormat="1" ht="26.25">
      <c r="A86" s="35" t="s">
        <v>83</v>
      </c>
      <c r="B86" s="54">
        <f>SUM(B82:B85)</f>
        <v>192092145.07999998</v>
      </c>
      <c r="C86" s="54">
        <f>SUM(C82:C85)</f>
        <v>205627189</v>
      </c>
      <c r="D86" s="54">
        <f>SUM(D82:D85)</f>
        <v>187293957</v>
      </c>
      <c r="E86" s="37">
        <f t="shared" si="6"/>
        <v>-18333232</v>
      </c>
      <c r="F86" s="38">
        <f t="shared" si="7"/>
        <v>-8.9157625940215521E-2</v>
      </c>
    </row>
    <row r="87" spans="1:8" s="16" customFormat="1" ht="26.25">
      <c r="A87" s="32" t="s">
        <v>84</v>
      </c>
      <c r="B87" s="29">
        <f>LSUBOS!B87+LSUBR!B87+LSUA!B87+LSUS!B87+LSUE!B87+LSULAW!B87+LSUHSCS!B87+LSUHSCNO!B87+LSUAG!B87+PENN!B87+EACONWAY!B87+HPLONG!B87</f>
        <v>12008944.540000001</v>
      </c>
      <c r="C87" s="29">
        <f>LSUBOS!C87+LSUBR!C87+LSUA!C87+LSUS!C87+LSUE!C87+LSULAW!C87+LSUHSCS!C87+LSUHSCNO!C87+LSUAG!C87+PENN!C87+EACONWAY!C87+HPLONG!C87</f>
        <v>8961952</v>
      </c>
      <c r="D87" s="29">
        <f>LSUBOS!D87+LSUBR!D87+LSUA!D87+LSUS!D87+LSUE!D87+LSULAW!D87+LSUHSCS!D87+LSUHSCNO!D87+LSUAG!D87+PENN!D87+EACONWAY!D87+HPLONG!D87</f>
        <v>10093716</v>
      </c>
      <c r="E87" s="31">
        <f t="shared" si="6"/>
        <v>1131764</v>
      </c>
      <c r="F87" s="27">
        <f t="shared" si="7"/>
        <v>0.12628543424468242</v>
      </c>
    </row>
    <row r="88" spans="1:8" s="16" customFormat="1" ht="26.25">
      <c r="A88" s="32" t="s">
        <v>85</v>
      </c>
      <c r="B88" s="29">
        <f>LSUBOS!B88+LSUBR!B88+LSUA!B88+LSUS!B88+LSUE!B88+LSULAW!B88+LSUHSCS!B88+LSUHSCNO!B88+LSUAG!B88+PENN!B88+EACONWAY!B88+HPLONG!B88</f>
        <v>3480320.08</v>
      </c>
      <c r="C88" s="29">
        <f>LSUBOS!C88+LSUBR!C88+LSUA!C88+LSUS!C88+LSUE!C88+LSULAW!C88+LSUHSCS!C88+LSUHSCNO!C88+LSUAG!C88+PENN!C88+EACONWAY!C88+HPLONG!C88</f>
        <v>6555382</v>
      </c>
      <c r="D88" s="29">
        <f>LSUBOS!D88+LSUBR!D88+LSUA!D88+LSUS!D88+LSUE!D88+LSULAW!D88+LSUHSCS!D88+LSUHSCNO!D88+LSUAG!D88+PENN!D88+EACONWAY!D88+HPLONG!D88</f>
        <v>3932412</v>
      </c>
      <c r="E88" s="31">
        <f t="shared" si="6"/>
        <v>-2622970</v>
      </c>
      <c r="F88" s="27">
        <f t="shared" si="7"/>
        <v>-0.40012466092746385</v>
      </c>
    </row>
    <row r="89" spans="1:8" s="16" customFormat="1" ht="26.25">
      <c r="A89" s="41" t="s">
        <v>86</v>
      </c>
      <c r="B89" s="29">
        <f>LSUBOS!B89+LSUBR!B89+LSUA!B89+LSUS!B89+LSUE!B89+LSULAW!B89+LSUHSCS!B89+LSUHSCNO!B89+LSUAG!B89+PENN!B89+EACONWAY!B89+HPLONG!B89</f>
        <v>166704.45000000001</v>
      </c>
      <c r="C89" s="29">
        <f>LSUBOS!C89+LSUBR!C89+LSUA!C89+LSUS!C89+LSUE!C89+LSULAW!C89+LSUHSCS!C89+LSUHSCNO!C89+LSUAG!C89+PENN!C89+EACONWAY!C89+HPLONG!C89</f>
        <v>0</v>
      </c>
      <c r="D89" s="29">
        <f>LSUBOS!D89+LSUBR!D89+LSUA!D89+LSUS!D89+LSUE!D89+LSULAW!D89+LSUHSCS!D89+LSUHSCNO!D89+LSUAG!D89+PENN!D89+EACONWAY!D89+HPLONG!D89</f>
        <v>0</v>
      </c>
      <c r="E89" s="31">
        <f t="shared" si="6"/>
        <v>0</v>
      </c>
      <c r="F89" s="27">
        <f t="shared" si="7"/>
        <v>0</v>
      </c>
    </row>
    <row r="90" spans="1:8" s="39" customFormat="1" ht="26.25">
      <c r="A90" s="55" t="s">
        <v>87</v>
      </c>
      <c r="B90" s="54">
        <f>SUM(B87:B89)</f>
        <v>15655969.07</v>
      </c>
      <c r="C90" s="54">
        <f>SUM(C87:C89)</f>
        <v>15517334</v>
      </c>
      <c r="D90" s="54">
        <f>SUM(D87:D89)</f>
        <v>14026128</v>
      </c>
      <c r="E90" s="54">
        <f t="shared" si="6"/>
        <v>-1491206</v>
      </c>
      <c r="F90" s="38">
        <f t="shared" si="7"/>
        <v>-9.6099368615768663E-2</v>
      </c>
    </row>
    <row r="91" spans="1:8" s="16" customFormat="1" ht="26.25">
      <c r="A91" s="41" t="s">
        <v>88</v>
      </c>
      <c r="B91" s="29">
        <f>LSUBOS!B91+LSUBR!B91+LSUA!B91+LSUS!B91+LSUE!B91+LSULAW!B91+LSUHSCS!B91+LSUHSCNO!B91+LSUAG!B91+PENN!B91+EACONWAY!B91+HPLONG!B91</f>
        <v>0</v>
      </c>
      <c r="C91" s="29">
        <f>LSUBOS!C91+LSUBR!C91+LSUA!C91+LSUS!C91+LSUE!C91+LSULAW!C91+LSUHSCS!C91+LSUHSCNO!C91+LSUAG!C91+PENN!C91+EACONWAY!C91+HPLONG!C91</f>
        <v>0</v>
      </c>
      <c r="D91" s="29">
        <f>LSUBOS!D91+LSUBR!D91+LSUA!D91+LSUS!D91+LSUE!D91+LSULAW!D91+LSUHSCS!D91+LSUHSCNO!D91+LSUAG!D91+PENN!D91+EACONWAY!D91+HPLONG!D91</f>
        <v>0</v>
      </c>
      <c r="E91" s="31">
        <f t="shared" si="6"/>
        <v>0</v>
      </c>
      <c r="F91" s="27">
        <f t="shared" si="7"/>
        <v>0</v>
      </c>
    </row>
    <row r="92" spans="1:8" s="39" customFormat="1" ht="27" thickBot="1">
      <c r="A92" s="56" t="s">
        <v>69</v>
      </c>
      <c r="B92" s="57">
        <f>B90+B86+B81+B77+B91</f>
        <v>1375159616.3199999</v>
      </c>
      <c r="C92" s="57">
        <f>C90+C86+C81+C77+C91</f>
        <v>1400183627.47</v>
      </c>
      <c r="D92" s="57">
        <f>D90+D86+D81+D77+D91</f>
        <v>1387670952.915</v>
      </c>
      <c r="E92" s="57">
        <f t="shared" si="6"/>
        <v>-12512674.555000067</v>
      </c>
      <c r="F92" s="59">
        <f t="shared" si="7"/>
        <v>-8.9364525548761703E-3</v>
      </c>
    </row>
    <row r="93" spans="1:8" s="64" customFormat="1" ht="31.5">
      <c r="A93" s="60"/>
      <c r="B93" s="61"/>
      <c r="C93" s="61"/>
      <c r="D93" s="61"/>
      <c r="E93" s="61"/>
      <c r="F93" s="62" t="s">
        <v>48</v>
      </c>
      <c r="G93" s="63"/>
      <c r="H93" s="63"/>
    </row>
    <row r="94" spans="1:8">
      <c r="A94" s="68" t="s">
        <v>48</v>
      </c>
      <c r="B94" s="69"/>
      <c r="C94" s="69"/>
      <c r="D94" s="69"/>
      <c r="E94" s="69"/>
      <c r="F94" s="70"/>
    </row>
  </sheetData>
  <pageMargins left="0.7" right="0.7" top="0.75" bottom="0.75" header="0.3" footer="0.3"/>
  <pageSetup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topLeftCell="A49" zoomScale="60" zoomScaleNormal="60" workbookViewId="0">
      <selection activeCell="A25" sqref="A25"/>
    </sheetView>
  </sheetViews>
  <sheetFormatPr defaultRowHeight="15.75"/>
  <cols>
    <col min="1" max="1" width="121.140625" style="71" customWidth="1"/>
    <col min="2" max="2" width="32.7109375" style="72" customWidth="1"/>
    <col min="3" max="5" width="32.85546875" style="72" customWidth="1"/>
    <col min="6" max="6" width="25.5703125" style="73" customWidth="1"/>
    <col min="7" max="7" width="30.28515625" style="71" customWidth="1"/>
    <col min="8" max="8" width="25.140625" style="71" customWidth="1"/>
    <col min="9" max="256" width="9.140625" style="71"/>
    <col min="257" max="257" width="121.140625" style="71" customWidth="1"/>
    <col min="258" max="258" width="32.7109375" style="71" customWidth="1"/>
    <col min="259" max="261" width="32.85546875" style="71" customWidth="1"/>
    <col min="262" max="262" width="25.5703125" style="71" customWidth="1"/>
    <col min="263" max="263" width="30.28515625" style="71" customWidth="1"/>
    <col min="264" max="264" width="25.140625" style="71" customWidth="1"/>
    <col min="265" max="512" width="9.140625" style="71"/>
    <col min="513" max="513" width="121.140625" style="71" customWidth="1"/>
    <col min="514" max="514" width="32.7109375" style="71" customWidth="1"/>
    <col min="515" max="517" width="32.85546875" style="71" customWidth="1"/>
    <col min="518" max="518" width="25.5703125" style="71" customWidth="1"/>
    <col min="519" max="519" width="30.28515625" style="71" customWidth="1"/>
    <col min="520" max="520" width="25.140625" style="71" customWidth="1"/>
    <col min="521" max="768" width="9.140625" style="71"/>
    <col min="769" max="769" width="121.140625" style="71" customWidth="1"/>
    <col min="770" max="770" width="32.7109375" style="71" customWidth="1"/>
    <col min="771" max="773" width="32.85546875" style="71" customWidth="1"/>
    <col min="774" max="774" width="25.5703125" style="71" customWidth="1"/>
    <col min="775" max="775" width="30.28515625" style="71" customWidth="1"/>
    <col min="776" max="776" width="25.140625" style="71" customWidth="1"/>
    <col min="777" max="1024" width="9.140625" style="71"/>
    <col min="1025" max="1025" width="121.140625" style="71" customWidth="1"/>
    <col min="1026" max="1026" width="32.7109375" style="71" customWidth="1"/>
    <col min="1027" max="1029" width="32.85546875" style="71" customWidth="1"/>
    <col min="1030" max="1030" width="25.5703125" style="71" customWidth="1"/>
    <col min="1031" max="1031" width="30.28515625" style="71" customWidth="1"/>
    <col min="1032" max="1032" width="25.140625" style="71" customWidth="1"/>
    <col min="1033" max="1280" width="9.140625" style="71"/>
    <col min="1281" max="1281" width="121.140625" style="71" customWidth="1"/>
    <col min="1282" max="1282" width="32.7109375" style="71" customWidth="1"/>
    <col min="1283" max="1285" width="32.85546875" style="71" customWidth="1"/>
    <col min="1286" max="1286" width="25.5703125" style="71" customWidth="1"/>
    <col min="1287" max="1287" width="30.28515625" style="71" customWidth="1"/>
    <col min="1288" max="1288" width="25.140625" style="71" customWidth="1"/>
    <col min="1289" max="1536" width="9.140625" style="71"/>
    <col min="1537" max="1537" width="121.140625" style="71" customWidth="1"/>
    <col min="1538" max="1538" width="32.7109375" style="71" customWidth="1"/>
    <col min="1539" max="1541" width="32.85546875" style="71" customWidth="1"/>
    <col min="1542" max="1542" width="25.5703125" style="71" customWidth="1"/>
    <col min="1543" max="1543" width="30.28515625" style="71" customWidth="1"/>
    <col min="1544" max="1544" width="25.140625" style="71" customWidth="1"/>
    <col min="1545" max="1792" width="9.140625" style="71"/>
    <col min="1793" max="1793" width="121.140625" style="71" customWidth="1"/>
    <col min="1794" max="1794" width="32.7109375" style="71" customWidth="1"/>
    <col min="1795" max="1797" width="32.85546875" style="71" customWidth="1"/>
    <col min="1798" max="1798" width="25.5703125" style="71" customWidth="1"/>
    <col min="1799" max="1799" width="30.28515625" style="71" customWidth="1"/>
    <col min="1800" max="1800" width="25.140625" style="71" customWidth="1"/>
    <col min="1801" max="2048" width="9.140625" style="71"/>
    <col min="2049" max="2049" width="121.140625" style="71" customWidth="1"/>
    <col min="2050" max="2050" width="32.7109375" style="71" customWidth="1"/>
    <col min="2051" max="2053" width="32.85546875" style="71" customWidth="1"/>
    <col min="2054" max="2054" width="25.5703125" style="71" customWidth="1"/>
    <col min="2055" max="2055" width="30.28515625" style="71" customWidth="1"/>
    <col min="2056" max="2056" width="25.140625" style="71" customWidth="1"/>
    <col min="2057" max="2304" width="9.140625" style="71"/>
    <col min="2305" max="2305" width="121.140625" style="71" customWidth="1"/>
    <col min="2306" max="2306" width="32.7109375" style="71" customWidth="1"/>
    <col min="2307" max="2309" width="32.85546875" style="71" customWidth="1"/>
    <col min="2310" max="2310" width="25.5703125" style="71" customWidth="1"/>
    <col min="2311" max="2311" width="30.28515625" style="71" customWidth="1"/>
    <col min="2312" max="2312" width="25.140625" style="71" customWidth="1"/>
    <col min="2313" max="2560" width="9.140625" style="71"/>
    <col min="2561" max="2561" width="121.140625" style="71" customWidth="1"/>
    <col min="2562" max="2562" width="32.7109375" style="71" customWidth="1"/>
    <col min="2563" max="2565" width="32.85546875" style="71" customWidth="1"/>
    <col min="2566" max="2566" width="25.5703125" style="71" customWidth="1"/>
    <col min="2567" max="2567" width="30.28515625" style="71" customWidth="1"/>
    <col min="2568" max="2568" width="25.140625" style="71" customWidth="1"/>
    <col min="2569" max="2816" width="9.140625" style="71"/>
    <col min="2817" max="2817" width="121.140625" style="71" customWidth="1"/>
    <col min="2818" max="2818" width="32.7109375" style="71" customWidth="1"/>
    <col min="2819" max="2821" width="32.85546875" style="71" customWidth="1"/>
    <col min="2822" max="2822" width="25.5703125" style="71" customWidth="1"/>
    <col min="2823" max="2823" width="30.28515625" style="71" customWidth="1"/>
    <col min="2824" max="2824" width="25.140625" style="71" customWidth="1"/>
    <col min="2825" max="3072" width="9.140625" style="71"/>
    <col min="3073" max="3073" width="121.140625" style="71" customWidth="1"/>
    <col min="3074" max="3074" width="32.7109375" style="71" customWidth="1"/>
    <col min="3075" max="3077" width="32.85546875" style="71" customWidth="1"/>
    <col min="3078" max="3078" width="25.5703125" style="71" customWidth="1"/>
    <col min="3079" max="3079" width="30.28515625" style="71" customWidth="1"/>
    <col min="3080" max="3080" width="25.140625" style="71" customWidth="1"/>
    <col min="3081" max="3328" width="9.140625" style="71"/>
    <col min="3329" max="3329" width="121.140625" style="71" customWidth="1"/>
    <col min="3330" max="3330" width="32.7109375" style="71" customWidth="1"/>
    <col min="3331" max="3333" width="32.85546875" style="71" customWidth="1"/>
    <col min="3334" max="3334" width="25.5703125" style="71" customWidth="1"/>
    <col min="3335" max="3335" width="30.28515625" style="71" customWidth="1"/>
    <col min="3336" max="3336" width="25.140625" style="71" customWidth="1"/>
    <col min="3337" max="3584" width="9.140625" style="71"/>
    <col min="3585" max="3585" width="121.140625" style="71" customWidth="1"/>
    <col min="3586" max="3586" width="32.7109375" style="71" customWidth="1"/>
    <col min="3587" max="3589" width="32.85546875" style="71" customWidth="1"/>
    <col min="3590" max="3590" width="25.5703125" style="71" customWidth="1"/>
    <col min="3591" max="3591" width="30.28515625" style="71" customWidth="1"/>
    <col min="3592" max="3592" width="25.140625" style="71" customWidth="1"/>
    <col min="3593" max="3840" width="9.140625" style="71"/>
    <col min="3841" max="3841" width="121.140625" style="71" customWidth="1"/>
    <col min="3842" max="3842" width="32.7109375" style="71" customWidth="1"/>
    <col min="3843" max="3845" width="32.85546875" style="71" customWidth="1"/>
    <col min="3846" max="3846" width="25.5703125" style="71" customWidth="1"/>
    <col min="3847" max="3847" width="30.28515625" style="71" customWidth="1"/>
    <col min="3848" max="3848" width="25.140625" style="71" customWidth="1"/>
    <col min="3849" max="4096" width="9.140625" style="71"/>
    <col min="4097" max="4097" width="121.140625" style="71" customWidth="1"/>
    <col min="4098" max="4098" width="32.7109375" style="71" customWidth="1"/>
    <col min="4099" max="4101" width="32.85546875" style="71" customWidth="1"/>
    <col min="4102" max="4102" width="25.5703125" style="71" customWidth="1"/>
    <col min="4103" max="4103" width="30.28515625" style="71" customWidth="1"/>
    <col min="4104" max="4104" width="25.140625" style="71" customWidth="1"/>
    <col min="4105" max="4352" width="9.140625" style="71"/>
    <col min="4353" max="4353" width="121.140625" style="71" customWidth="1"/>
    <col min="4354" max="4354" width="32.7109375" style="71" customWidth="1"/>
    <col min="4355" max="4357" width="32.85546875" style="71" customWidth="1"/>
    <col min="4358" max="4358" width="25.5703125" style="71" customWidth="1"/>
    <col min="4359" max="4359" width="30.28515625" style="71" customWidth="1"/>
    <col min="4360" max="4360" width="25.140625" style="71" customWidth="1"/>
    <col min="4361" max="4608" width="9.140625" style="71"/>
    <col min="4609" max="4609" width="121.140625" style="71" customWidth="1"/>
    <col min="4610" max="4610" width="32.7109375" style="71" customWidth="1"/>
    <col min="4611" max="4613" width="32.85546875" style="71" customWidth="1"/>
    <col min="4614" max="4614" width="25.5703125" style="71" customWidth="1"/>
    <col min="4615" max="4615" width="30.28515625" style="71" customWidth="1"/>
    <col min="4616" max="4616" width="25.140625" style="71" customWidth="1"/>
    <col min="4617" max="4864" width="9.140625" style="71"/>
    <col min="4865" max="4865" width="121.140625" style="71" customWidth="1"/>
    <col min="4866" max="4866" width="32.7109375" style="71" customWidth="1"/>
    <col min="4867" max="4869" width="32.85546875" style="71" customWidth="1"/>
    <col min="4870" max="4870" width="25.5703125" style="71" customWidth="1"/>
    <col min="4871" max="4871" width="30.28515625" style="71" customWidth="1"/>
    <col min="4872" max="4872" width="25.140625" style="71" customWidth="1"/>
    <col min="4873" max="5120" width="9.140625" style="71"/>
    <col min="5121" max="5121" width="121.140625" style="71" customWidth="1"/>
    <col min="5122" max="5122" width="32.7109375" style="71" customWidth="1"/>
    <col min="5123" max="5125" width="32.85546875" style="71" customWidth="1"/>
    <col min="5126" max="5126" width="25.5703125" style="71" customWidth="1"/>
    <col min="5127" max="5127" width="30.28515625" style="71" customWidth="1"/>
    <col min="5128" max="5128" width="25.140625" style="71" customWidth="1"/>
    <col min="5129" max="5376" width="9.140625" style="71"/>
    <col min="5377" max="5377" width="121.140625" style="71" customWidth="1"/>
    <col min="5378" max="5378" width="32.7109375" style="71" customWidth="1"/>
    <col min="5379" max="5381" width="32.85546875" style="71" customWidth="1"/>
    <col min="5382" max="5382" width="25.5703125" style="71" customWidth="1"/>
    <col min="5383" max="5383" width="30.28515625" style="71" customWidth="1"/>
    <col min="5384" max="5384" width="25.140625" style="71" customWidth="1"/>
    <col min="5385" max="5632" width="9.140625" style="71"/>
    <col min="5633" max="5633" width="121.140625" style="71" customWidth="1"/>
    <col min="5634" max="5634" width="32.7109375" style="71" customWidth="1"/>
    <col min="5635" max="5637" width="32.85546875" style="71" customWidth="1"/>
    <col min="5638" max="5638" width="25.5703125" style="71" customWidth="1"/>
    <col min="5639" max="5639" width="30.28515625" style="71" customWidth="1"/>
    <col min="5640" max="5640" width="25.140625" style="71" customWidth="1"/>
    <col min="5641" max="5888" width="9.140625" style="71"/>
    <col min="5889" max="5889" width="121.140625" style="71" customWidth="1"/>
    <col min="5890" max="5890" width="32.7109375" style="71" customWidth="1"/>
    <col min="5891" max="5893" width="32.85546875" style="71" customWidth="1"/>
    <col min="5894" max="5894" width="25.5703125" style="71" customWidth="1"/>
    <col min="5895" max="5895" width="30.28515625" style="71" customWidth="1"/>
    <col min="5896" max="5896" width="25.140625" style="71" customWidth="1"/>
    <col min="5897" max="6144" width="9.140625" style="71"/>
    <col min="6145" max="6145" width="121.140625" style="71" customWidth="1"/>
    <col min="6146" max="6146" width="32.7109375" style="71" customWidth="1"/>
    <col min="6147" max="6149" width="32.85546875" style="71" customWidth="1"/>
    <col min="6150" max="6150" width="25.5703125" style="71" customWidth="1"/>
    <col min="6151" max="6151" width="30.28515625" style="71" customWidth="1"/>
    <col min="6152" max="6152" width="25.140625" style="71" customWidth="1"/>
    <col min="6153" max="6400" width="9.140625" style="71"/>
    <col min="6401" max="6401" width="121.140625" style="71" customWidth="1"/>
    <col min="6402" max="6402" width="32.7109375" style="71" customWidth="1"/>
    <col min="6403" max="6405" width="32.85546875" style="71" customWidth="1"/>
    <col min="6406" max="6406" width="25.5703125" style="71" customWidth="1"/>
    <col min="6407" max="6407" width="30.28515625" style="71" customWidth="1"/>
    <col min="6408" max="6408" width="25.140625" style="71" customWidth="1"/>
    <col min="6409" max="6656" width="9.140625" style="71"/>
    <col min="6657" max="6657" width="121.140625" style="71" customWidth="1"/>
    <col min="6658" max="6658" width="32.7109375" style="71" customWidth="1"/>
    <col min="6659" max="6661" width="32.85546875" style="71" customWidth="1"/>
    <col min="6662" max="6662" width="25.5703125" style="71" customWidth="1"/>
    <col min="6663" max="6663" width="30.28515625" style="71" customWidth="1"/>
    <col min="6664" max="6664" width="25.140625" style="71" customWidth="1"/>
    <col min="6665" max="6912" width="9.140625" style="71"/>
    <col min="6913" max="6913" width="121.140625" style="71" customWidth="1"/>
    <col min="6914" max="6914" width="32.7109375" style="71" customWidth="1"/>
    <col min="6915" max="6917" width="32.85546875" style="71" customWidth="1"/>
    <col min="6918" max="6918" width="25.5703125" style="71" customWidth="1"/>
    <col min="6919" max="6919" width="30.28515625" style="71" customWidth="1"/>
    <col min="6920" max="6920" width="25.140625" style="71" customWidth="1"/>
    <col min="6921" max="7168" width="9.140625" style="71"/>
    <col min="7169" max="7169" width="121.140625" style="71" customWidth="1"/>
    <col min="7170" max="7170" width="32.7109375" style="71" customWidth="1"/>
    <col min="7171" max="7173" width="32.85546875" style="71" customWidth="1"/>
    <col min="7174" max="7174" width="25.5703125" style="71" customWidth="1"/>
    <col min="7175" max="7175" width="30.28515625" style="71" customWidth="1"/>
    <col min="7176" max="7176" width="25.140625" style="71" customWidth="1"/>
    <col min="7177" max="7424" width="9.140625" style="71"/>
    <col min="7425" max="7425" width="121.140625" style="71" customWidth="1"/>
    <col min="7426" max="7426" width="32.7109375" style="71" customWidth="1"/>
    <col min="7427" max="7429" width="32.85546875" style="71" customWidth="1"/>
    <col min="7430" max="7430" width="25.5703125" style="71" customWidth="1"/>
    <col min="7431" max="7431" width="30.28515625" style="71" customWidth="1"/>
    <col min="7432" max="7432" width="25.140625" style="71" customWidth="1"/>
    <col min="7433" max="7680" width="9.140625" style="71"/>
    <col min="7681" max="7681" width="121.140625" style="71" customWidth="1"/>
    <col min="7682" max="7682" width="32.7109375" style="71" customWidth="1"/>
    <col min="7683" max="7685" width="32.85546875" style="71" customWidth="1"/>
    <col min="7686" max="7686" width="25.5703125" style="71" customWidth="1"/>
    <col min="7687" max="7687" width="30.28515625" style="71" customWidth="1"/>
    <col min="7688" max="7688" width="25.140625" style="71" customWidth="1"/>
    <col min="7689" max="7936" width="9.140625" style="71"/>
    <col min="7937" max="7937" width="121.140625" style="71" customWidth="1"/>
    <col min="7938" max="7938" width="32.7109375" style="71" customWidth="1"/>
    <col min="7939" max="7941" width="32.85546875" style="71" customWidth="1"/>
    <col min="7942" max="7942" width="25.5703125" style="71" customWidth="1"/>
    <col min="7943" max="7943" width="30.28515625" style="71" customWidth="1"/>
    <col min="7944" max="7944" width="25.140625" style="71" customWidth="1"/>
    <col min="7945" max="8192" width="9.140625" style="71"/>
    <col min="8193" max="8193" width="121.140625" style="71" customWidth="1"/>
    <col min="8194" max="8194" width="32.7109375" style="71" customWidth="1"/>
    <col min="8195" max="8197" width="32.85546875" style="71" customWidth="1"/>
    <col min="8198" max="8198" width="25.5703125" style="71" customWidth="1"/>
    <col min="8199" max="8199" width="30.28515625" style="71" customWidth="1"/>
    <col min="8200" max="8200" width="25.140625" style="71" customWidth="1"/>
    <col min="8201" max="8448" width="9.140625" style="71"/>
    <col min="8449" max="8449" width="121.140625" style="71" customWidth="1"/>
    <col min="8450" max="8450" width="32.7109375" style="71" customWidth="1"/>
    <col min="8451" max="8453" width="32.85546875" style="71" customWidth="1"/>
    <col min="8454" max="8454" width="25.5703125" style="71" customWidth="1"/>
    <col min="8455" max="8455" width="30.28515625" style="71" customWidth="1"/>
    <col min="8456" max="8456" width="25.140625" style="71" customWidth="1"/>
    <col min="8457" max="8704" width="9.140625" style="71"/>
    <col min="8705" max="8705" width="121.140625" style="71" customWidth="1"/>
    <col min="8706" max="8706" width="32.7109375" style="71" customWidth="1"/>
    <col min="8707" max="8709" width="32.85546875" style="71" customWidth="1"/>
    <col min="8710" max="8710" width="25.5703125" style="71" customWidth="1"/>
    <col min="8711" max="8711" width="30.28515625" style="71" customWidth="1"/>
    <col min="8712" max="8712" width="25.140625" style="71" customWidth="1"/>
    <col min="8713" max="8960" width="9.140625" style="71"/>
    <col min="8961" max="8961" width="121.140625" style="71" customWidth="1"/>
    <col min="8962" max="8962" width="32.7109375" style="71" customWidth="1"/>
    <col min="8963" max="8965" width="32.85546875" style="71" customWidth="1"/>
    <col min="8966" max="8966" width="25.5703125" style="71" customWidth="1"/>
    <col min="8967" max="8967" width="30.28515625" style="71" customWidth="1"/>
    <col min="8968" max="8968" width="25.140625" style="71" customWidth="1"/>
    <col min="8969" max="9216" width="9.140625" style="71"/>
    <col min="9217" max="9217" width="121.140625" style="71" customWidth="1"/>
    <col min="9218" max="9218" width="32.7109375" style="71" customWidth="1"/>
    <col min="9219" max="9221" width="32.85546875" style="71" customWidth="1"/>
    <col min="9222" max="9222" width="25.5703125" style="71" customWidth="1"/>
    <col min="9223" max="9223" width="30.28515625" style="71" customWidth="1"/>
    <col min="9224" max="9224" width="25.140625" style="71" customWidth="1"/>
    <col min="9225" max="9472" width="9.140625" style="71"/>
    <col min="9473" max="9473" width="121.140625" style="71" customWidth="1"/>
    <col min="9474" max="9474" width="32.7109375" style="71" customWidth="1"/>
    <col min="9475" max="9477" width="32.85546875" style="71" customWidth="1"/>
    <col min="9478" max="9478" width="25.5703125" style="71" customWidth="1"/>
    <col min="9479" max="9479" width="30.28515625" style="71" customWidth="1"/>
    <col min="9480" max="9480" width="25.140625" style="71" customWidth="1"/>
    <col min="9481" max="9728" width="9.140625" style="71"/>
    <col min="9729" max="9729" width="121.140625" style="71" customWidth="1"/>
    <col min="9730" max="9730" width="32.7109375" style="71" customWidth="1"/>
    <col min="9731" max="9733" width="32.85546875" style="71" customWidth="1"/>
    <col min="9734" max="9734" width="25.5703125" style="71" customWidth="1"/>
    <col min="9735" max="9735" width="30.28515625" style="71" customWidth="1"/>
    <col min="9736" max="9736" width="25.140625" style="71" customWidth="1"/>
    <col min="9737" max="9984" width="9.140625" style="71"/>
    <col min="9985" max="9985" width="121.140625" style="71" customWidth="1"/>
    <col min="9986" max="9986" width="32.7109375" style="71" customWidth="1"/>
    <col min="9987" max="9989" width="32.85546875" style="71" customWidth="1"/>
    <col min="9990" max="9990" width="25.5703125" style="71" customWidth="1"/>
    <col min="9991" max="9991" width="30.28515625" style="71" customWidth="1"/>
    <col min="9992" max="9992" width="25.140625" style="71" customWidth="1"/>
    <col min="9993" max="10240" width="9.140625" style="71"/>
    <col min="10241" max="10241" width="121.140625" style="71" customWidth="1"/>
    <col min="10242" max="10242" width="32.7109375" style="71" customWidth="1"/>
    <col min="10243" max="10245" width="32.85546875" style="71" customWidth="1"/>
    <col min="10246" max="10246" width="25.5703125" style="71" customWidth="1"/>
    <col min="10247" max="10247" width="30.28515625" style="71" customWidth="1"/>
    <col min="10248" max="10248" width="25.140625" style="71" customWidth="1"/>
    <col min="10249" max="10496" width="9.140625" style="71"/>
    <col min="10497" max="10497" width="121.140625" style="71" customWidth="1"/>
    <col min="10498" max="10498" width="32.7109375" style="71" customWidth="1"/>
    <col min="10499" max="10501" width="32.85546875" style="71" customWidth="1"/>
    <col min="10502" max="10502" width="25.5703125" style="71" customWidth="1"/>
    <col min="10503" max="10503" width="30.28515625" style="71" customWidth="1"/>
    <col min="10504" max="10504" width="25.140625" style="71" customWidth="1"/>
    <col min="10505" max="10752" width="9.140625" style="71"/>
    <col min="10753" max="10753" width="121.140625" style="71" customWidth="1"/>
    <col min="10754" max="10754" width="32.7109375" style="71" customWidth="1"/>
    <col min="10755" max="10757" width="32.85546875" style="71" customWidth="1"/>
    <col min="10758" max="10758" width="25.5703125" style="71" customWidth="1"/>
    <col min="10759" max="10759" width="30.28515625" style="71" customWidth="1"/>
    <col min="10760" max="10760" width="25.140625" style="71" customWidth="1"/>
    <col min="10761" max="11008" width="9.140625" style="71"/>
    <col min="11009" max="11009" width="121.140625" style="71" customWidth="1"/>
    <col min="11010" max="11010" width="32.7109375" style="71" customWidth="1"/>
    <col min="11011" max="11013" width="32.85546875" style="71" customWidth="1"/>
    <col min="11014" max="11014" width="25.5703125" style="71" customWidth="1"/>
    <col min="11015" max="11015" width="30.28515625" style="71" customWidth="1"/>
    <col min="11016" max="11016" width="25.140625" style="71" customWidth="1"/>
    <col min="11017" max="11264" width="9.140625" style="71"/>
    <col min="11265" max="11265" width="121.140625" style="71" customWidth="1"/>
    <col min="11266" max="11266" width="32.7109375" style="71" customWidth="1"/>
    <col min="11267" max="11269" width="32.85546875" style="71" customWidth="1"/>
    <col min="11270" max="11270" width="25.5703125" style="71" customWidth="1"/>
    <col min="11271" max="11271" width="30.28515625" style="71" customWidth="1"/>
    <col min="11272" max="11272" width="25.140625" style="71" customWidth="1"/>
    <col min="11273" max="11520" width="9.140625" style="71"/>
    <col min="11521" max="11521" width="121.140625" style="71" customWidth="1"/>
    <col min="11522" max="11522" width="32.7109375" style="71" customWidth="1"/>
    <col min="11523" max="11525" width="32.85546875" style="71" customWidth="1"/>
    <col min="11526" max="11526" width="25.5703125" style="71" customWidth="1"/>
    <col min="11527" max="11527" width="30.28515625" style="71" customWidth="1"/>
    <col min="11528" max="11528" width="25.140625" style="71" customWidth="1"/>
    <col min="11529" max="11776" width="9.140625" style="71"/>
    <col min="11777" max="11777" width="121.140625" style="71" customWidth="1"/>
    <col min="11778" max="11778" width="32.7109375" style="71" customWidth="1"/>
    <col min="11779" max="11781" width="32.85546875" style="71" customWidth="1"/>
    <col min="11782" max="11782" width="25.5703125" style="71" customWidth="1"/>
    <col min="11783" max="11783" width="30.28515625" style="71" customWidth="1"/>
    <col min="11784" max="11784" width="25.140625" style="71" customWidth="1"/>
    <col min="11785" max="12032" width="9.140625" style="71"/>
    <col min="12033" max="12033" width="121.140625" style="71" customWidth="1"/>
    <col min="12034" max="12034" width="32.7109375" style="71" customWidth="1"/>
    <col min="12035" max="12037" width="32.85546875" style="71" customWidth="1"/>
    <col min="12038" max="12038" width="25.5703125" style="71" customWidth="1"/>
    <col min="12039" max="12039" width="30.28515625" style="71" customWidth="1"/>
    <col min="12040" max="12040" width="25.140625" style="71" customWidth="1"/>
    <col min="12041" max="12288" width="9.140625" style="71"/>
    <col min="12289" max="12289" width="121.140625" style="71" customWidth="1"/>
    <col min="12290" max="12290" width="32.7109375" style="71" customWidth="1"/>
    <col min="12291" max="12293" width="32.85546875" style="71" customWidth="1"/>
    <col min="12294" max="12294" width="25.5703125" style="71" customWidth="1"/>
    <col min="12295" max="12295" width="30.28515625" style="71" customWidth="1"/>
    <col min="12296" max="12296" width="25.140625" style="71" customWidth="1"/>
    <col min="12297" max="12544" width="9.140625" style="71"/>
    <col min="12545" max="12545" width="121.140625" style="71" customWidth="1"/>
    <col min="12546" max="12546" width="32.7109375" style="71" customWidth="1"/>
    <col min="12547" max="12549" width="32.85546875" style="71" customWidth="1"/>
    <col min="12550" max="12550" width="25.5703125" style="71" customWidth="1"/>
    <col min="12551" max="12551" width="30.28515625" style="71" customWidth="1"/>
    <col min="12552" max="12552" width="25.140625" style="71" customWidth="1"/>
    <col min="12553" max="12800" width="9.140625" style="71"/>
    <col min="12801" max="12801" width="121.140625" style="71" customWidth="1"/>
    <col min="12802" max="12802" width="32.7109375" style="71" customWidth="1"/>
    <col min="12803" max="12805" width="32.85546875" style="71" customWidth="1"/>
    <col min="12806" max="12806" width="25.5703125" style="71" customWidth="1"/>
    <col min="12807" max="12807" width="30.28515625" style="71" customWidth="1"/>
    <col min="12808" max="12808" width="25.140625" style="71" customWidth="1"/>
    <col min="12809" max="13056" width="9.140625" style="71"/>
    <col min="13057" max="13057" width="121.140625" style="71" customWidth="1"/>
    <col min="13058" max="13058" width="32.7109375" style="71" customWidth="1"/>
    <col min="13059" max="13061" width="32.85546875" style="71" customWidth="1"/>
    <col min="13062" max="13062" width="25.5703125" style="71" customWidth="1"/>
    <col min="13063" max="13063" width="30.28515625" style="71" customWidth="1"/>
    <col min="13064" max="13064" width="25.140625" style="71" customWidth="1"/>
    <col min="13065" max="13312" width="9.140625" style="71"/>
    <col min="13313" max="13313" width="121.140625" style="71" customWidth="1"/>
    <col min="13314" max="13314" width="32.7109375" style="71" customWidth="1"/>
    <col min="13315" max="13317" width="32.85546875" style="71" customWidth="1"/>
    <col min="13318" max="13318" width="25.5703125" style="71" customWidth="1"/>
    <col min="13319" max="13319" width="30.28515625" style="71" customWidth="1"/>
    <col min="13320" max="13320" width="25.140625" style="71" customWidth="1"/>
    <col min="13321" max="13568" width="9.140625" style="71"/>
    <col min="13569" max="13569" width="121.140625" style="71" customWidth="1"/>
    <col min="13570" max="13570" width="32.7109375" style="71" customWidth="1"/>
    <col min="13571" max="13573" width="32.85546875" style="71" customWidth="1"/>
    <col min="13574" max="13574" width="25.5703125" style="71" customWidth="1"/>
    <col min="13575" max="13575" width="30.28515625" style="71" customWidth="1"/>
    <col min="13576" max="13576" width="25.140625" style="71" customWidth="1"/>
    <col min="13577" max="13824" width="9.140625" style="71"/>
    <col min="13825" max="13825" width="121.140625" style="71" customWidth="1"/>
    <col min="13826" max="13826" width="32.7109375" style="71" customWidth="1"/>
    <col min="13827" max="13829" width="32.85546875" style="71" customWidth="1"/>
    <col min="13830" max="13830" width="25.5703125" style="71" customWidth="1"/>
    <col min="13831" max="13831" width="30.28515625" style="71" customWidth="1"/>
    <col min="13832" max="13832" width="25.140625" style="71" customWidth="1"/>
    <col min="13833" max="14080" width="9.140625" style="71"/>
    <col min="14081" max="14081" width="121.140625" style="71" customWidth="1"/>
    <col min="14082" max="14082" width="32.7109375" style="71" customWidth="1"/>
    <col min="14083" max="14085" width="32.85546875" style="71" customWidth="1"/>
    <col min="14086" max="14086" width="25.5703125" style="71" customWidth="1"/>
    <col min="14087" max="14087" width="30.28515625" style="71" customWidth="1"/>
    <col min="14088" max="14088" width="25.140625" style="71" customWidth="1"/>
    <col min="14089" max="14336" width="9.140625" style="71"/>
    <col min="14337" max="14337" width="121.140625" style="71" customWidth="1"/>
    <col min="14338" max="14338" width="32.7109375" style="71" customWidth="1"/>
    <col min="14339" max="14341" width="32.85546875" style="71" customWidth="1"/>
    <col min="14342" max="14342" width="25.5703125" style="71" customWidth="1"/>
    <col min="14343" max="14343" width="30.28515625" style="71" customWidth="1"/>
    <col min="14344" max="14344" width="25.140625" style="71" customWidth="1"/>
    <col min="14345" max="14592" width="9.140625" style="71"/>
    <col min="14593" max="14593" width="121.140625" style="71" customWidth="1"/>
    <col min="14594" max="14594" width="32.7109375" style="71" customWidth="1"/>
    <col min="14595" max="14597" width="32.85546875" style="71" customWidth="1"/>
    <col min="14598" max="14598" width="25.5703125" style="71" customWidth="1"/>
    <col min="14599" max="14599" width="30.28515625" style="71" customWidth="1"/>
    <col min="14600" max="14600" width="25.140625" style="71" customWidth="1"/>
    <col min="14601" max="14848" width="9.140625" style="71"/>
    <col min="14849" max="14849" width="121.140625" style="71" customWidth="1"/>
    <col min="14850" max="14850" width="32.7109375" style="71" customWidth="1"/>
    <col min="14851" max="14853" width="32.85546875" style="71" customWidth="1"/>
    <col min="14854" max="14854" width="25.5703125" style="71" customWidth="1"/>
    <col min="14855" max="14855" width="30.28515625" style="71" customWidth="1"/>
    <col min="14856" max="14856" width="25.140625" style="71" customWidth="1"/>
    <col min="14857" max="15104" width="9.140625" style="71"/>
    <col min="15105" max="15105" width="121.140625" style="71" customWidth="1"/>
    <col min="15106" max="15106" width="32.7109375" style="71" customWidth="1"/>
    <col min="15107" max="15109" width="32.85546875" style="71" customWidth="1"/>
    <col min="15110" max="15110" width="25.5703125" style="71" customWidth="1"/>
    <col min="15111" max="15111" width="30.28515625" style="71" customWidth="1"/>
    <col min="15112" max="15112" width="25.140625" style="71" customWidth="1"/>
    <col min="15113" max="15360" width="9.140625" style="71"/>
    <col min="15361" max="15361" width="121.140625" style="71" customWidth="1"/>
    <col min="15362" max="15362" width="32.7109375" style="71" customWidth="1"/>
    <col min="15363" max="15365" width="32.85546875" style="71" customWidth="1"/>
    <col min="15366" max="15366" width="25.5703125" style="71" customWidth="1"/>
    <col min="15367" max="15367" width="30.28515625" style="71" customWidth="1"/>
    <col min="15368" max="15368" width="25.140625" style="71" customWidth="1"/>
    <col min="15369" max="15616" width="9.140625" style="71"/>
    <col min="15617" max="15617" width="121.140625" style="71" customWidth="1"/>
    <col min="15618" max="15618" width="32.7109375" style="71" customWidth="1"/>
    <col min="15619" max="15621" width="32.85546875" style="71" customWidth="1"/>
    <col min="15622" max="15622" width="25.5703125" style="71" customWidth="1"/>
    <col min="15623" max="15623" width="30.28515625" style="71" customWidth="1"/>
    <col min="15624" max="15624" width="25.140625" style="71" customWidth="1"/>
    <col min="15625" max="15872" width="9.140625" style="71"/>
    <col min="15873" max="15873" width="121.140625" style="71" customWidth="1"/>
    <col min="15874" max="15874" width="32.7109375" style="71" customWidth="1"/>
    <col min="15875" max="15877" width="32.85546875" style="71" customWidth="1"/>
    <col min="15878" max="15878" width="25.5703125" style="71" customWidth="1"/>
    <col min="15879" max="15879" width="30.28515625" style="71" customWidth="1"/>
    <col min="15880" max="15880" width="25.140625" style="71" customWidth="1"/>
    <col min="15881" max="16128" width="9.140625" style="71"/>
    <col min="16129" max="16129" width="121.140625" style="71" customWidth="1"/>
    <col min="16130" max="16130" width="32.7109375" style="71" customWidth="1"/>
    <col min="16131" max="16133" width="32.85546875" style="71" customWidth="1"/>
    <col min="16134" max="16134" width="25.5703125" style="71" customWidth="1"/>
    <col min="16135" max="16135" width="30.28515625" style="71" customWidth="1"/>
    <col min="16136" max="16136" width="25.140625" style="71" customWidth="1"/>
    <col min="16137" max="16384" width="9.140625" style="71"/>
  </cols>
  <sheetData>
    <row r="1" spans="1:8" s="7" customFormat="1" ht="46.5">
      <c r="A1" s="1" t="s">
        <v>0</v>
      </c>
      <c r="B1" s="2"/>
      <c r="C1" s="4" t="s">
        <v>1</v>
      </c>
      <c r="D1" s="5" t="s">
        <v>156</v>
      </c>
      <c r="E1" s="6"/>
      <c r="H1" s="3"/>
    </row>
    <row r="2" spans="1:8" s="7" customFormat="1" ht="46.5">
      <c r="A2" s="1" t="s">
        <v>2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3</v>
      </c>
      <c r="B3" s="10"/>
      <c r="C3" s="10"/>
      <c r="D3" s="10"/>
      <c r="E3" s="10"/>
      <c r="F3" s="11"/>
      <c r="G3" s="3"/>
      <c r="H3" s="3"/>
    </row>
    <row r="4" spans="1:8" s="16" customFormat="1" ht="27" thickTop="1">
      <c r="A4" s="12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20" customFormat="1" ht="52.5">
      <c r="A5" s="17"/>
      <c r="B5" s="18" t="s">
        <v>9</v>
      </c>
      <c r="C5" s="18" t="s">
        <v>9</v>
      </c>
      <c r="D5" s="18" t="s">
        <v>10</v>
      </c>
      <c r="E5" s="18" t="s">
        <v>11</v>
      </c>
      <c r="F5" s="19" t="s">
        <v>12</v>
      </c>
    </row>
    <row r="6" spans="1:8" s="16" customFormat="1" ht="26.25">
      <c r="A6" s="21" t="s">
        <v>13</v>
      </c>
      <c r="B6" s="22"/>
      <c r="C6" s="22"/>
      <c r="D6" s="22"/>
      <c r="E6" s="22"/>
      <c r="F6" s="23"/>
    </row>
    <row r="7" spans="1:8" s="16" customFormat="1" ht="26.25">
      <c r="A7" s="21" t="s">
        <v>14</v>
      </c>
      <c r="B7" s="22"/>
      <c r="C7" s="22"/>
      <c r="D7" s="22"/>
      <c r="E7" s="22"/>
      <c r="F7" s="24"/>
    </row>
    <row r="8" spans="1:8" s="16" customFormat="1" ht="26.25">
      <c r="A8" s="25" t="s">
        <v>15</v>
      </c>
      <c r="B8" s="26">
        <f>LSUE!B8+SUSBO!B8+LCTCS!B8-BOS!B8-Online!B8</f>
        <v>137157305.09</v>
      </c>
      <c r="C8" s="26">
        <f>LSUE!C8+SUSBO!C8+LCTCS!C8-BOS!C8-Online!C8</f>
        <v>137157304.99000001</v>
      </c>
      <c r="D8" s="26">
        <f>LSUE!D8+SUSBO!D8+LCTCS!D8-BOS!D8-Online!D8</f>
        <v>124538111</v>
      </c>
      <c r="E8" s="26">
        <f t="shared" ref="E8:E29" si="0">D8-C8</f>
        <v>-12619193.99000001</v>
      </c>
      <c r="F8" s="27">
        <f t="shared" ref="F8:F29" si="1">IF(ISBLANK(E8),"  ",IF(C8&gt;0,E8/C8,IF(E8&gt;0,1,0)))</f>
        <v>-9.2005263525118564E-2</v>
      </c>
    </row>
    <row r="9" spans="1:8" s="16" customFormat="1" ht="26.25">
      <c r="A9" s="25" t="s">
        <v>16</v>
      </c>
      <c r="B9" s="26">
        <f>LSUE!B9+SUSBO!B9+LCTCS!B9-BOS!B9-Online!B9</f>
        <v>0</v>
      </c>
      <c r="C9" s="26">
        <f>LSUE!C9+SUSBO!C9+LCTCS!C9-BOS!C9-Online!C9</f>
        <v>0</v>
      </c>
      <c r="D9" s="26">
        <f>LSUE!D9+SUSBO!D9+LCTCS!D9-BOS!D9-Online!D9</f>
        <v>0</v>
      </c>
      <c r="E9" s="26">
        <f t="shared" si="0"/>
        <v>0</v>
      </c>
      <c r="F9" s="27">
        <f t="shared" si="1"/>
        <v>0</v>
      </c>
    </row>
    <row r="10" spans="1:8" s="16" customFormat="1" ht="26.25">
      <c r="A10" s="28" t="s">
        <v>17</v>
      </c>
      <c r="B10" s="26">
        <f>LSUE!B10+SUSBO!B10+LCTCS!B10-BOS!B10-Online!B10</f>
        <v>7169637.1400000006</v>
      </c>
      <c r="C10" s="26">
        <f>LSUE!C10+SUSBO!C10+LCTCS!C10-BOS!C10-Online!C10</f>
        <v>7423462</v>
      </c>
      <c r="D10" s="26">
        <f>LSUE!D10+SUSBO!D10+LCTCS!D10-BOS!D10-Online!D10</f>
        <v>6474569</v>
      </c>
      <c r="E10" s="29">
        <f t="shared" si="0"/>
        <v>-948893</v>
      </c>
      <c r="F10" s="27">
        <f t="shared" si="1"/>
        <v>-0.12782351415013643</v>
      </c>
    </row>
    <row r="11" spans="1:8" s="16" customFormat="1" ht="26.25">
      <c r="A11" s="30" t="s">
        <v>18</v>
      </c>
      <c r="B11" s="26">
        <f>LSUE!B11+SUSBO!B11+LCTCS!B11-BOS!B11-Online!B11</f>
        <v>0</v>
      </c>
      <c r="C11" s="26">
        <f>LSUE!C11+SUSBO!C11+LCTCS!C11-BOS!C11-Online!C11</f>
        <v>0</v>
      </c>
      <c r="D11" s="26">
        <f>LSUE!D11+SUSBO!D11+LCTCS!D11-BOS!D11-Online!D11</f>
        <v>0</v>
      </c>
      <c r="E11" s="29">
        <f t="shared" si="0"/>
        <v>0</v>
      </c>
      <c r="F11" s="27">
        <f t="shared" si="1"/>
        <v>0</v>
      </c>
    </row>
    <row r="12" spans="1:8" s="16" customFormat="1" ht="26.25">
      <c r="A12" s="32" t="s">
        <v>19</v>
      </c>
      <c r="B12" s="26">
        <f>LSUE!B12+SUSBO!B12+LCTCS!B12-BOS!B12-Online!B12</f>
        <v>5378456.1399999997</v>
      </c>
      <c r="C12" s="26">
        <f>LSUE!C12+SUSBO!C12+LCTCS!C12-BOS!C12-Online!C12</f>
        <v>5632281</v>
      </c>
      <c r="D12" s="26">
        <f>LSUE!D12+SUSBO!D12+LCTCS!D12-BOS!D12-Online!D12</f>
        <v>5739993</v>
      </c>
      <c r="E12" s="29">
        <f t="shared" si="0"/>
        <v>107712</v>
      </c>
      <c r="F12" s="27">
        <f t="shared" si="1"/>
        <v>1.9124045835071084E-2</v>
      </c>
    </row>
    <row r="13" spans="1:8" s="16" customFormat="1" ht="26.25">
      <c r="A13" s="32" t="s">
        <v>20</v>
      </c>
      <c r="B13" s="26">
        <f>LSUE!B13+SUSBO!B13+LCTCS!B13-BOS!B13-Online!B13</f>
        <v>0</v>
      </c>
      <c r="C13" s="26">
        <f>LSUE!C13+SUSBO!C13+LCTCS!C13-BOS!C13-Online!C13</f>
        <v>0</v>
      </c>
      <c r="D13" s="26">
        <f>LSUE!D13+SUSBO!D13+LCTCS!D13-BOS!D13-Online!D13</f>
        <v>0</v>
      </c>
      <c r="E13" s="29">
        <f t="shared" si="0"/>
        <v>0</v>
      </c>
      <c r="F13" s="27">
        <f t="shared" si="1"/>
        <v>0</v>
      </c>
    </row>
    <row r="14" spans="1:8" s="16" customFormat="1" ht="26.25">
      <c r="A14" s="32" t="s">
        <v>21</v>
      </c>
      <c r="B14" s="26">
        <f>LSUE!B14+SUSBO!B14+LCTCS!B14-BOS!B14-Online!B14</f>
        <v>175201</v>
      </c>
      <c r="C14" s="26">
        <f>LSUE!C14+SUSBO!C14+LCTCS!C14-BOS!C14-Online!C14</f>
        <v>175201</v>
      </c>
      <c r="D14" s="26">
        <f>LSUE!D14+SUSBO!D14+LCTCS!D14-BOS!D14-Online!D14</f>
        <v>134401</v>
      </c>
      <c r="E14" s="29">
        <f t="shared" si="0"/>
        <v>-40800</v>
      </c>
      <c r="F14" s="27">
        <f t="shared" si="1"/>
        <v>-0.23287538313137482</v>
      </c>
    </row>
    <row r="15" spans="1:8" s="16" customFormat="1" ht="26.25">
      <c r="A15" s="32" t="s">
        <v>22</v>
      </c>
      <c r="B15" s="26">
        <f>LSUE!B15+SUSBO!B15+LCTCS!B15-BOS!B15-Online!B15</f>
        <v>150000</v>
      </c>
      <c r="C15" s="26">
        <f>LSUE!C15+SUSBO!C15+LCTCS!C15-BOS!C15-Online!C15</f>
        <v>150000</v>
      </c>
      <c r="D15" s="26">
        <f>LSUE!D15+SUSBO!D15+LCTCS!D15-BOS!D15-Online!D15</f>
        <v>246718</v>
      </c>
      <c r="E15" s="29">
        <f t="shared" si="0"/>
        <v>96718</v>
      </c>
      <c r="F15" s="27">
        <f t="shared" si="1"/>
        <v>0.64478666666666662</v>
      </c>
    </row>
    <row r="16" spans="1:8" s="16" customFormat="1" ht="26.25">
      <c r="A16" s="32" t="s">
        <v>23</v>
      </c>
      <c r="B16" s="26">
        <f>LSUE!B16+SUSBO!B16+LCTCS!B16-BOS!B16-Online!B16</f>
        <v>0</v>
      </c>
      <c r="C16" s="26">
        <f>LSUE!C16+SUSBO!C16+LCTCS!C16-BOS!C16-Online!C16</f>
        <v>0</v>
      </c>
      <c r="D16" s="26">
        <f>LSUE!D16+SUSBO!D16+LCTCS!D16-BOS!D16-Online!D16</f>
        <v>0</v>
      </c>
      <c r="E16" s="29">
        <f t="shared" si="0"/>
        <v>0</v>
      </c>
      <c r="F16" s="27">
        <f t="shared" si="1"/>
        <v>0</v>
      </c>
    </row>
    <row r="17" spans="1:6" s="16" customFormat="1" ht="26.25">
      <c r="A17" s="32" t="s">
        <v>24</v>
      </c>
      <c r="B17" s="26">
        <f>LSUE!B17+SUSBO!B17+LCTCS!B17-BOS!B17-Online!B17</f>
        <v>0</v>
      </c>
      <c r="C17" s="26">
        <f>LSUE!C17+SUSBO!C17+LCTCS!C17-BOS!C17-Online!C17</f>
        <v>0</v>
      </c>
      <c r="D17" s="26">
        <f>LSUE!D17+SUSBO!D17+LCTCS!D17-BOS!D17-Online!D17</f>
        <v>0</v>
      </c>
      <c r="E17" s="29">
        <f t="shared" si="0"/>
        <v>0</v>
      </c>
      <c r="F17" s="27">
        <f t="shared" si="1"/>
        <v>0</v>
      </c>
    </row>
    <row r="18" spans="1:6" s="16" customFormat="1" ht="26.25">
      <c r="A18" s="32" t="s">
        <v>25</v>
      </c>
      <c r="B18" s="26">
        <f>LSUE!B18+SUSBO!B18+LCTCS!B18-BOS!B18-Online!B18</f>
        <v>0</v>
      </c>
      <c r="C18" s="26">
        <f>LSUE!C18+SUSBO!C18+LCTCS!C18-BOS!C18-Online!C18</f>
        <v>0</v>
      </c>
      <c r="D18" s="26">
        <f>LSUE!D18+SUSBO!D18+LCTCS!D18-BOS!D18-Online!D18</f>
        <v>0</v>
      </c>
      <c r="E18" s="29">
        <f t="shared" si="0"/>
        <v>0</v>
      </c>
      <c r="F18" s="27">
        <f t="shared" si="1"/>
        <v>0</v>
      </c>
    </row>
    <row r="19" spans="1:6" s="16" customFormat="1" ht="26.25">
      <c r="A19" s="32" t="s">
        <v>26</v>
      </c>
      <c r="B19" s="26">
        <f>LSUE!B19+SUSBO!B19+LCTCS!B19-BOS!B19-Online!B19</f>
        <v>0</v>
      </c>
      <c r="C19" s="26">
        <f>LSUE!C19+SUSBO!C19+LCTCS!C19-BOS!C19-Online!C19</f>
        <v>0</v>
      </c>
      <c r="D19" s="26">
        <f>LSUE!D19+SUSBO!D19+LCTCS!D19-BOS!D19-Online!D19</f>
        <v>0</v>
      </c>
      <c r="E19" s="29">
        <f t="shared" si="0"/>
        <v>0</v>
      </c>
      <c r="F19" s="27">
        <f t="shared" si="1"/>
        <v>0</v>
      </c>
    </row>
    <row r="20" spans="1:6" s="16" customFormat="1" ht="26.25">
      <c r="A20" s="32" t="s">
        <v>27</v>
      </c>
      <c r="B20" s="26">
        <f>LSUE!B20+SUSBO!B20+LCTCS!B20-BOS!B20-Online!B20</f>
        <v>0</v>
      </c>
      <c r="C20" s="26">
        <f>LSUE!C20+SUSBO!C20+LCTCS!C20-BOS!C20-Online!C20</f>
        <v>0</v>
      </c>
      <c r="D20" s="26">
        <f>LSUE!D20+SUSBO!D20+LCTCS!D20-BOS!D20-Online!D20</f>
        <v>0</v>
      </c>
      <c r="E20" s="29">
        <f t="shared" si="0"/>
        <v>0</v>
      </c>
      <c r="F20" s="27">
        <f t="shared" si="1"/>
        <v>0</v>
      </c>
    </row>
    <row r="21" spans="1:6" s="16" customFormat="1" ht="26.25">
      <c r="A21" s="32" t="s">
        <v>28</v>
      </c>
      <c r="B21" s="26">
        <f>LSUE!B21+SUSBO!B21+LCTCS!B21-BOS!B21-Online!B21</f>
        <v>0</v>
      </c>
      <c r="C21" s="26">
        <f>LSUE!C21+SUSBO!C21+LCTCS!C21-BOS!C21-Online!C21</f>
        <v>0</v>
      </c>
      <c r="D21" s="26">
        <f>LSUE!D21+SUSBO!D21+LCTCS!D21-BOS!D21-Online!D21</f>
        <v>0</v>
      </c>
      <c r="E21" s="29">
        <f t="shared" si="0"/>
        <v>0</v>
      </c>
      <c r="F21" s="27">
        <f t="shared" si="1"/>
        <v>0</v>
      </c>
    </row>
    <row r="22" spans="1:6" s="16" customFormat="1" ht="26.25">
      <c r="A22" s="32" t="s">
        <v>29</v>
      </c>
      <c r="B22" s="26">
        <f>LSUE!B22+SUSBO!B22+LCTCS!B22-BOS!B22-Online!B22</f>
        <v>0</v>
      </c>
      <c r="C22" s="26">
        <f>LSUE!C22+SUSBO!C22+LCTCS!C22-BOS!C22-Online!C22</f>
        <v>0</v>
      </c>
      <c r="D22" s="26">
        <f>LSUE!D22+SUSBO!D22+LCTCS!D22-BOS!D22-Online!D22</f>
        <v>0</v>
      </c>
      <c r="E22" s="29">
        <f t="shared" si="0"/>
        <v>0</v>
      </c>
      <c r="F22" s="27">
        <f t="shared" si="1"/>
        <v>0</v>
      </c>
    </row>
    <row r="23" spans="1:6" s="16" customFormat="1" ht="26.25">
      <c r="A23" s="33" t="s">
        <v>30</v>
      </c>
      <c r="B23" s="26">
        <f>LSUE!B23+SUSBO!B23+LCTCS!B23-BOS!B23-Online!B23</f>
        <v>0</v>
      </c>
      <c r="C23" s="26">
        <f>LSUE!C23+SUSBO!C23+LCTCS!C23-BOS!C23-Online!C23</f>
        <v>0</v>
      </c>
      <c r="D23" s="26">
        <f>LSUE!D23+SUSBO!D23+LCTCS!D23-BOS!D23-Online!D23</f>
        <v>0</v>
      </c>
      <c r="E23" s="29">
        <f t="shared" si="0"/>
        <v>0</v>
      </c>
      <c r="F23" s="27">
        <f t="shared" si="1"/>
        <v>0</v>
      </c>
    </row>
    <row r="24" spans="1:6" s="16" customFormat="1" ht="26.25">
      <c r="A24" s="33" t="s">
        <v>31</v>
      </c>
      <c r="B24" s="26">
        <f>LSUE!B24+SUSBO!B24+LCTCS!B24-BOS!B24-Online!B24</f>
        <v>0</v>
      </c>
      <c r="C24" s="26">
        <f>LSUE!C24+SUSBO!C24+LCTCS!C24-BOS!C24-Online!C24</f>
        <v>0</v>
      </c>
      <c r="D24" s="26">
        <f>LSUE!D24+SUSBO!D24+LCTCS!D24-BOS!D24-Online!D24</f>
        <v>0</v>
      </c>
      <c r="E24" s="29">
        <f t="shared" si="0"/>
        <v>0</v>
      </c>
      <c r="F24" s="27">
        <f t="shared" si="1"/>
        <v>0</v>
      </c>
    </row>
    <row r="25" spans="1:6" s="16" customFormat="1" ht="26.25">
      <c r="A25" s="33" t="s">
        <v>32</v>
      </c>
      <c r="B25" s="26">
        <f>LSUE!B25+SUSBO!B25+LCTCS!B25-BOS!B25-Online!B25</f>
        <v>0</v>
      </c>
      <c r="C25" s="26">
        <f>LSUE!C25+SUSBO!C25+LCTCS!C25-BOS!C25-Online!C25</f>
        <v>0</v>
      </c>
      <c r="D25" s="26">
        <f>LSUE!D25+SUSBO!D25+LCTCS!D25-BOS!D25-Online!D25</f>
        <v>0</v>
      </c>
      <c r="E25" s="29">
        <f t="shared" si="0"/>
        <v>0</v>
      </c>
      <c r="F25" s="27">
        <f t="shared" si="1"/>
        <v>0</v>
      </c>
    </row>
    <row r="26" spans="1:6" s="16" customFormat="1" ht="26.25">
      <c r="A26" s="33" t="s">
        <v>33</v>
      </c>
      <c r="B26" s="26">
        <f>LSUE!B26+SUSBO!B26+LCTCS!B26-BOS!B26-Online!B26</f>
        <v>1465980</v>
      </c>
      <c r="C26" s="26">
        <f>LSUE!C26+SUSBO!C26+LCTCS!C26-BOS!C26-Online!C26</f>
        <v>1465980</v>
      </c>
      <c r="D26" s="26">
        <f>LSUE!D26+SUSBO!D26+LCTCS!D26-BOS!D26-Online!D26</f>
        <v>353457</v>
      </c>
      <c r="E26" s="29">
        <f t="shared" si="0"/>
        <v>-1112523</v>
      </c>
      <c r="F26" s="27">
        <f t="shared" si="1"/>
        <v>-0.75889370932754885</v>
      </c>
    </row>
    <row r="27" spans="1:6" s="16" customFormat="1" ht="26.25">
      <c r="A27" s="33" t="s">
        <v>34</v>
      </c>
      <c r="B27" s="26">
        <f>LSUE!B27+SUSBO!B27+LCTCS!B27-BOS!B27-Online!B27</f>
        <v>0</v>
      </c>
      <c r="C27" s="26">
        <f>LSUE!C27+SUSBO!C27+LCTCS!C27-BOS!C27-Online!C27</f>
        <v>0</v>
      </c>
      <c r="D27" s="26">
        <f>LSUE!D27+SUSBO!D27+LCTCS!D27-BOS!D27-Online!D27</f>
        <v>0</v>
      </c>
      <c r="E27" s="29">
        <f t="shared" si="0"/>
        <v>0</v>
      </c>
      <c r="F27" s="27">
        <f t="shared" si="1"/>
        <v>0</v>
      </c>
    </row>
    <row r="28" spans="1:6" s="16" customFormat="1" ht="26.25">
      <c r="A28" s="33" t="s">
        <v>89</v>
      </c>
      <c r="B28" s="26">
        <f>LSUE!B28+SUSBO!B28+LCTCS!B28-BOS!B28-Online!B28</f>
        <v>0</v>
      </c>
      <c r="C28" s="26">
        <f>LSUE!C28+SUSBO!C28+LCTCS!C28-BOS!C28-Online!C28</f>
        <v>0</v>
      </c>
      <c r="D28" s="26">
        <f>LSUE!D28+SUSBO!D28+LCTCS!D28-BOS!D28-Online!D28</f>
        <v>0</v>
      </c>
      <c r="E28" s="29">
        <f t="shared" si="0"/>
        <v>0</v>
      </c>
      <c r="F28" s="27">
        <f t="shared" si="1"/>
        <v>0</v>
      </c>
    </row>
    <row r="29" spans="1:6" s="16" customFormat="1" ht="26.25">
      <c r="A29" s="33" t="s">
        <v>35</v>
      </c>
      <c r="B29" s="26">
        <f>LSUE!B29+SUSBO!B29+LCTCS!B29-BOS!B29-Online!B29</f>
        <v>0</v>
      </c>
      <c r="C29" s="26">
        <f>LSUE!C29+SUSBO!C29+LCTCS!C29-BOS!C29-Online!C29</f>
        <v>0</v>
      </c>
      <c r="D29" s="26">
        <f>LSUE!D29+SUSBO!D29+LCTCS!D29-BOS!D29-Online!D29</f>
        <v>0</v>
      </c>
      <c r="E29" s="29">
        <f t="shared" si="0"/>
        <v>0</v>
      </c>
      <c r="F29" s="27">
        <f t="shared" si="1"/>
        <v>0</v>
      </c>
    </row>
    <row r="30" spans="1:6" s="16" customFormat="1" ht="26.25">
      <c r="A30" s="34" t="s">
        <v>36</v>
      </c>
      <c r="B30" s="31"/>
      <c r="C30" s="31"/>
      <c r="D30" s="31"/>
      <c r="E30" s="31"/>
      <c r="F30" s="23"/>
    </row>
    <row r="31" spans="1:6" s="16" customFormat="1" ht="26.25">
      <c r="A31" s="30" t="s">
        <v>37</v>
      </c>
      <c r="B31" s="26">
        <f>LSUE!B31+SUSBO!B31+LCTCS!B31-BOS!B31-Online!B31</f>
        <v>0</v>
      </c>
      <c r="C31" s="26">
        <f>LSUE!C31+SUSBO!C31+LCTCS!C31-BOS!C31-Online!C31</f>
        <v>0</v>
      </c>
      <c r="D31" s="26">
        <f>LSUE!D31+SUSBO!D31+LCTCS!D31-BOS!D31-Online!D31</f>
        <v>250000</v>
      </c>
      <c r="E31" s="26">
        <f>D31-C31</f>
        <v>250000</v>
      </c>
      <c r="F31" s="27">
        <f>IF(ISBLANK(E31),"  ",IF(C31&gt;0,E31/C31,IF(E31&gt;0,1,0)))</f>
        <v>1</v>
      </c>
    </row>
    <row r="32" spans="1:6" s="16" customFormat="1" ht="26.25">
      <c r="A32" s="35" t="s">
        <v>38</v>
      </c>
      <c r="B32" s="31"/>
      <c r="C32" s="31"/>
      <c r="D32" s="31"/>
      <c r="E32" s="31"/>
      <c r="F32" s="23"/>
    </row>
    <row r="33" spans="1:12" s="16" customFormat="1" ht="26.25">
      <c r="A33" s="30" t="s">
        <v>37</v>
      </c>
      <c r="B33" s="26">
        <f>LSUE!B33+SUSBO!B33+LCTCS!B33-BOS!B33-Online!B33</f>
        <v>0</v>
      </c>
      <c r="C33" s="26">
        <f>LSUE!C33+SUSBO!C33+LCTCS!C33-BOS!C33-Online!C33</f>
        <v>0</v>
      </c>
      <c r="D33" s="26">
        <f>LSUE!D33+SUSBO!D33+LCTCS!D33-BOS!D33-Online!D33</f>
        <v>0</v>
      </c>
      <c r="E33" s="26">
        <f>D33-C33</f>
        <v>0</v>
      </c>
      <c r="F33" s="27">
        <f>IF(ISBLANK(E33),"  ",IF(C33&gt;0,E33/C33,IF(E33&gt;0,1,0)))</f>
        <v>0</v>
      </c>
    </row>
    <row r="34" spans="1:12" s="16" customFormat="1" ht="26.25">
      <c r="A34" s="32" t="s">
        <v>39</v>
      </c>
      <c r="B34" s="31"/>
      <c r="C34" s="31"/>
      <c r="D34" s="31"/>
      <c r="E34" s="29"/>
      <c r="F34" s="27" t="str">
        <f>IF(ISBLANK(E34),"  ",IF(C34&gt;0,E34/C34,IF(E34&gt;0,1,0)))</f>
        <v xml:space="preserve">  </v>
      </c>
    </row>
    <row r="35" spans="1:12" s="39" customFormat="1" ht="26.25">
      <c r="A35" s="36" t="s">
        <v>40</v>
      </c>
      <c r="B35" s="37">
        <f>B34+B33+B31+B10+B9+B8</f>
        <v>144326942.23000002</v>
      </c>
      <c r="C35" s="37">
        <f>C34+C33+C31+C10+C9+C8</f>
        <v>144580766.99000001</v>
      </c>
      <c r="D35" s="37">
        <f>D34+D33+D31+D10+D9+D8</f>
        <v>131262680</v>
      </c>
      <c r="E35" s="37">
        <f>D35-C35</f>
        <v>-13318086.99000001</v>
      </c>
      <c r="F35" s="38">
        <f>IF(ISBLANK(E35),"  ",IF(C35&gt;0,E35/C35,IF(E35&gt;0,1,0)))</f>
        <v>-9.2115204997640948E-2</v>
      </c>
    </row>
    <row r="36" spans="1:12" s="16" customFormat="1" ht="26.25">
      <c r="A36" s="34" t="s">
        <v>41</v>
      </c>
      <c r="B36" s="31"/>
      <c r="C36" s="31"/>
      <c r="D36" s="31"/>
      <c r="E36" s="31"/>
      <c r="F36" s="23"/>
    </row>
    <row r="37" spans="1:12" s="16" customFormat="1" ht="26.25">
      <c r="A37" s="40" t="s">
        <v>42</v>
      </c>
      <c r="B37" s="26">
        <f>LSUE!B37+SUSBO!B37+LCTCS!B37-BOS!B37-Online!B37</f>
        <v>0</v>
      </c>
      <c r="C37" s="26">
        <f>LSUE!C37+SUSBO!C37+LCTCS!C37-BOS!C37-Online!C37</f>
        <v>0</v>
      </c>
      <c r="D37" s="26">
        <f>LSUE!D37+SUSBO!D37+LCTCS!D37-BOS!D37-Online!D37</f>
        <v>0</v>
      </c>
      <c r="E37" s="26">
        <f t="shared" ref="E37:E42" si="2">D37-C37</f>
        <v>0</v>
      </c>
      <c r="F37" s="27">
        <f t="shared" ref="F37:F42" si="3">IF(ISBLANK(E37),"  ",IF(C37&gt;0,E37/C37,IF(E37&gt;0,1,0)))</f>
        <v>0</v>
      </c>
    </row>
    <row r="38" spans="1:12" s="16" customFormat="1" ht="26.25">
      <c r="A38" s="41" t="s">
        <v>43</v>
      </c>
      <c r="B38" s="26">
        <f>LSUE!B38+SUSBO!B38+LCTCS!B38-BOS!B38-Online!B38</f>
        <v>0</v>
      </c>
      <c r="C38" s="26">
        <f>LSUE!C38+SUSBO!C38+LCTCS!C38-BOS!C38-Online!C38</f>
        <v>0</v>
      </c>
      <c r="D38" s="26">
        <f>LSUE!D38+SUSBO!D38+LCTCS!D38-BOS!D38-Online!D38</f>
        <v>0</v>
      </c>
      <c r="E38" s="29">
        <f t="shared" si="2"/>
        <v>0</v>
      </c>
      <c r="F38" s="27">
        <f t="shared" si="3"/>
        <v>0</v>
      </c>
    </row>
    <row r="39" spans="1:12" s="16" customFormat="1" ht="26.25">
      <c r="A39" s="41" t="s">
        <v>44</v>
      </c>
      <c r="B39" s="26">
        <f>LSUE!B39+SUSBO!B39+LCTCS!B39-BOS!B39-Online!B39</f>
        <v>2203493</v>
      </c>
      <c r="C39" s="26">
        <f>LSUE!C39+SUSBO!C39+LCTCS!C39-BOS!C39-Online!C39</f>
        <v>0</v>
      </c>
      <c r="D39" s="26">
        <f>LSUE!D39+SUSBO!D39+LCTCS!D39-BOS!D39-Online!D39</f>
        <v>0</v>
      </c>
      <c r="E39" s="29">
        <f t="shared" si="2"/>
        <v>0</v>
      </c>
      <c r="F39" s="27">
        <f t="shared" si="3"/>
        <v>0</v>
      </c>
    </row>
    <row r="40" spans="1:12" s="16" customFormat="1" ht="26.25">
      <c r="A40" s="41" t="s">
        <v>45</v>
      </c>
      <c r="B40" s="26">
        <f>LSUE!B40+SUSBO!B40+LCTCS!B40-BOS!B40-Online!B40</f>
        <v>0</v>
      </c>
      <c r="C40" s="26">
        <f>LSUE!C40+SUSBO!C40+LCTCS!C40-BOS!C40-Online!C40</f>
        <v>0</v>
      </c>
      <c r="D40" s="26">
        <f>LSUE!D40+SUSBO!D40+LCTCS!D40-BOS!D40-Online!D40</f>
        <v>0</v>
      </c>
      <c r="E40" s="29">
        <f t="shared" si="2"/>
        <v>0</v>
      </c>
      <c r="F40" s="27">
        <f t="shared" si="3"/>
        <v>0</v>
      </c>
    </row>
    <row r="41" spans="1:12" s="16" customFormat="1" ht="26.25">
      <c r="A41" s="42" t="s">
        <v>46</v>
      </c>
      <c r="B41" s="26">
        <f>LSUE!B41+SUSBO!B41+LCTCS!B41-BOS!B41-Online!B41</f>
        <v>0</v>
      </c>
      <c r="C41" s="26">
        <f>LSUE!C41+SUSBO!C41+LCTCS!C41-BOS!C41-Online!C41</f>
        <v>0</v>
      </c>
      <c r="D41" s="26">
        <f>LSUE!D41+SUSBO!D41+LCTCS!D41-BOS!D41-Online!D41</f>
        <v>0</v>
      </c>
      <c r="E41" s="29">
        <f t="shared" si="2"/>
        <v>0</v>
      </c>
      <c r="F41" s="27">
        <f t="shared" si="3"/>
        <v>0</v>
      </c>
    </row>
    <row r="42" spans="1:12" s="39" customFormat="1" ht="26.25">
      <c r="A42" s="34" t="s">
        <v>47</v>
      </c>
      <c r="B42" s="43">
        <f>SUM(B37:B41)</f>
        <v>2203493</v>
      </c>
      <c r="C42" s="43">
        <f>SUM(C37:C41)</f>
        <v>0</v>
      </c>
      <c r="D42" s="43">
        <f>SUM(D37:D41)</f>
        <v>0</v>
      </c>
      <c r="E42" s="43">
        <f t="shared" si="2"/>
        <v>0</v>
      </c>
      <c r="F42" s="38">
        <f t="shared" si="3"/>
        <v>0</v>
      </c>
      <c r="L42" s="39" t="s">
        <v>48</v>
      </c>
    </row>
    <row r="43" spans="1:12" s="16" customFormat="1" ht="26.25">
      <c r="A43" s="32" t="s">
        <v>48</v>
      </c>
      <c r="B43" s="31"/>
      <c r="C43" s="31"/>
      <c r="D43" s="31"/>
      <c r="E43" s="31"/>
      <c r="F43" s="23"/>
      <c r="J43" s="16" t="s">
        <v>48</v>
      </c>
    </row>
    <row r="44" spans="1:12" s="39" customFormat="1" ht="26.25">
      <c r="A44" s="44" t="s">
        <v>49</v>
      </c>
      <c r="B44" s="45">
        <f>LSUE!B44+SUSBO!B44+LCTCS!B44-BOS!B44-Online!B44</f>
        <v>0</v>
      </c>
      <c r="C44" s="45">
        <f>LSUE!C44+SUSBO!C44+LCTCS!C44-BOS!C44-Online!C44</f>
        <v>0</v>
      </c>
      <c r="D44" s="45">
        <f>LSUE!D44+SUSBO!D44+LCTCS!D44-BOS!D44-Online!D44</f>
        <v>0</v>
      </c>
      <c r="E44" s="45">
        <f>D44-C44</f>
        <v>0</v>
      </c>
      <c r="F44" s="38">
        <f>IF(ISBLANK(E44),"  ",IF(C44&gt;0,E44/C44,IF(E44&gt;0,1,0)))</f>
        <v>0</v>
      </c>
    </row>
    <row r="45" spans="1:12" s="16" customFormat="1" ht="26.25">
      <c r="A45" s="32" t="s">
        <v>48</v>
      </c>
      <c r="B45" s="31"/>
      <c r="C45" s="31"/>
      <c r="D45" s="31"/>
      <c r="E45" s="31"/>
      <c r="F45" s="23"/>
    </row>
    <row r="46" spans="1:12" s="39" customFormat="1" ht="26.25">
      <c r="A46" s="44" t="s">
        <v>50</v>
      </c>
      <c r="B46" s="45">
        <f>LSUE!B46+SUSBO!B46+LCTCS!B46-BOS!B46-Online!B46</f>
        <v>11922299</v>
      </c>
      <c r="C46" s="45">
        <f>LSUE!C46+SUSBO!C46+LCTCS!C46-BOS!C46-Online!C46</f>
        <v>4890956</v>
      </c>
      <c r="D46" s="45">
        <f>LSUE!D46+SUSBO!D46+LCTCS!D46-BOS!D46-Online!D46</f>
        <v>0</v>
      </c>
      <c r="E46" s="45">
        <f>D46-C46</f>
        <v>-4890956</v>
      </c>
      <c r="F46" s="38">
        <f>IF(ISBLANK(E46),"  ",IF(C46&gt;0,E46/C46,IF(E46&gt;0,1,0)))</f>
        <v>-1</v>
      </c>
    </row>
    <row r="47" spans="1:12" s="16" customFormat="1" ht="26.25">
      <c r="A47" s="32" t="s">
        <v>48</v>
      </c>
      <c r="B47" s="31"/>
      <c r="C47" s="31"/>
      <c r="D47" s="31"/>
      <c r="E47" s="31"/>
      <c r="F47" s="23"/>
    </row>
    <row r="48" spans="1:12" s="39" customFormat="1" ht="26.25">
      <c r="A48" s="34" t="s">
        <v>51</v>
      </c>
      <c r="B48" s="45">
        <f>LSUE!B48+SUSBO!B48+LCTCS!B48-BOS!B48-Online!B48</f>
        <v>144439608.93000001</v>
      </c>
      <c r="C48" s="45">
        <f>LSUE!C48+SUSBO!C48+LCTCS!C48-BOS!C48-Online!C48</f>
        <v>158643709.09</v>
      </c>
      <c r="D48" s="45">
        <f>LSUE!D48+SUSBO!D48+LCTCS!D48-BOS!D48-Online!D48</f>
        <v>168836639.53</v>
      </c>
      <c r="E48" s="43">
        <f>D48-C48</f>
        <v>10192930.439999998</v>
      </c>
      <c r="F48" s="38">
        <f>IF(ISBLANK(E48),"  ",IF(C48&gt;0,E48/C48,IF(E48&gt;0,1,0)))</f>
        <v>6.4250454672724888E-2</v>
      </c>
    </row>
    <row r="49" spans="1:6" s="16" customFormat="1" ht="26.25">
      <c r="A49" s="32" t="s">
        <v>48</v>
      </c>
      <c r="B49" s="37"/>
      <c r="C49" s="37"/>
      <c r="D49" s="37"/>
      <c r="E49" s="31"/>
      <c r="F49" s="23"/>
    </row>
    <row r="50" spans="1:6" s="39" customFormat="1" ht="26.25">
      <c r="A50" s="46" t="s">
        <v>52</v>
      </c>
      <c r="B50" s="45">
        <f>LSUE!B50+SUSBO!B50+LCTCS!B50-BOS!B50-Online!B50</f>
        <v>0</v>
      </c>
      <c r="C50" s="45">
        <f>LSUE!C50+SUSBO!C50+LCTCS!C50-BOS!C50-Online!C50</f>
        <v>0</v>
      </c>
      <c r="D50" s="45">
        <f>LSUE!D50+SUSBO!D50+LCTCS!D50-BOS!D50-Online!D50</f>
        <v>0</v>
      </c>
      <c r="E50" s="47">
        <f>D50-C50</f>
        <v>0</v>
      </c>
      <c r="F50" s="38">
        <f>IF(ISBLANK(E50),"  ",IF(C50&gt;0,E50/C50,IF(E50&gt;0,1,0)))</f>
        <v>0</v>
      </c>
    </row>
    <row r="51" spans="1:6" s="16" customFormat="1" ht="26.25">
      <c r="A51" s="34"/>
      <c r="B51" s="22"/>
      <c r="C51" s="22"/>
      <c r="D51" s="22"/>
      <c r="E51" s="22"/>
      <c r="F51" s="48"/>
    </row>
    <row r="52" spans="1:6" s="39" customFormat="1" ht="26.25">
      <c r="A52" s="34" t="s">
        <v>53</v>
      </c>
      <c r="B52" s="45">
        <f>LSUE!B52+SUSBO!B52+LCTCS!B52-BOS!B52-Online!B52</f>
        <v>0</v>
      </c>
      <c r="C52" s="45">
        <f>LSUE!C52+SUSBO!C52+LCTCS!C52-BOS!C52-Online!C52</f>
        <v>0</v>
      </c>
      <c r="D52" s="45">
        <f>LSUE!D52+SUSBO!D52+LCTCS!D52-BOS!D52-Online!D52</f>
        <v>0</v>
      </c>
      <c r="E52" s="47">
        <f>D52-C52</f>
        <v>0</v>
      </c>
      <c r="F52" s="38">
        <f>IF(ISBLANK(E52),"  ",IF(C52&gt;0,E52/C52,IF(E52&gt;0,1,0)))</f>
        <v>0</v>
      </c>
    </row>
    <row r="53" spans="1:6" s="16" customFormat="1" ht="26.25">
      <c r="A53" s="32"/>
      <c r="B53" s="31"/>
      <c r="C53" s="31"/>
      <c r="D53" s="31"/>
      <c r="E53" s="31"/>
      <c r="F53" s="23"/>
    </row>
    <row r="54" spans="1:6" s="39" customFormat="1" ht="26.25">
      <c r="A54" s="49" t="s">
        <v>54</v>
      </c>
      <c r="B54" s="45">
        <f>B50+B48+B46+B44+B35-B42</f>
        <v>298485357.16000003</v>
      </c>
      <c r="C54" s="45">
        <f>C50+C48+C46+C44+C35-C42</f>
        <v>308115432.08000004</v>
      </c>
      <c r="D54" s="45">
        <f>D50+D48+D46+D44+D35-D42</f>
        <v>300099319.52999997</v>
      </c>
      <c r="E54" s="43">
        <f>D54-C54</f>
        <v>-8016112.5500000715</v>
      </c>
      <c r="F54" s="38">
        <f>IF(ISBLANK(E54),"  ",IF(C54&gt;0,E54/C54,IF(E54&gt;0,1,0)))</f>
        <v>-2.6016588964355228E-2</v>
      </c>
    </row>
    <row r="55" spans="1:6" s="16" customFormat="1" ht="26.25">
      <c r="A55" s="50"/>
      <c r="B55" s="31"/>
      <c r="C55" s="31"/>
      <c r="D55" s="31"/>
      <c r="E55" s="31"/>
      <c r="F55" s="23" t="s">
        <v>48</v>
      </c>
    </row>
    <row r="56" spans="1:6" s="16" customFormat="1" ht="26.25">
      <c r="A56" s="51"/>
      <c r="B56" s="22"/>
      <c r="C56" s="22"/>
      <c r="D56" s="22"/>
      <c r="E56" s="22"/>
      <c r="F56" s="24" t="s">
        <v>48</v>
      </c>
    </row>
    <row r="57" spans="1:6" s="16" customFormat="1" ht="26.25">
      <c r="A57" s="49" t="s">
        <v>55</v>
      </c>
      <c r="B57" s="22"/>
      <c r="C57" s="22"/>
      <c r="D57" s="22"/>
      <c r="E57" s="22"/>
      <c r="F57" s="24"/>
    </row>
    <row r="58" spans="1:6" s="16" customFormat="1" ht="26.25">
      <c r="A58" s="30" t="s">
        <v>56</v>
      </c>
      <c r="B58" s="26">
        <f>LSUE!B58+SUSBO!B58+LCTCS!B58-BOS!B58-Online!B58</f>
        <v>147782908.34000003</v>
      </c>
      <c r="C58" s="26">
        <f>LSUE!C58+SUSBO!C58+LCTCS!C58-BOS!C58-Online!C58</f>
        <v>151456613.01999998</v>
      </c>
      <c r="D58" s="26">
        <f>LSUE!D58+SUSBO!D58+LCTCS!D58-BOS!D58-Online!D58</f>
        <v>145091824.94999999</v>
      </c>
      <c r="E58" s="22">
        <f t="shared" ref="E58:E71" si="4">D58-C58</f>
        <v>-6364788.0699999928</v>
      </c>
      <c r="F58" s="27">
        <f t="shared" ref="F58:F71" si="5">IF(ISBLANK(E58),"  ",IF(C58&gt;0,E58/C58,IF(E58&gt;0,1,0)))</f>
        <v>-4.2023837342510209E-2</v>
      </c>
    </row>
    <row r="59" spans="1:6" s="16" customFormat="1" ht="26.25">
      <c r="A59" s="32" t="s">
        <v>57</v>
      </c>
      <c r="B59" s="26">
        <f>LSUE!B59+SUSBO!B59+LCTCS!B59-BOS!B59-Online!B59</f>
        <v>0</v>
      </c>
      <c r="C59" s="26">
        <f>LSUE!C59+SUSBO!C59+LCTCS!C59-BOS!C59-Online!C59</f>
        <v>0</v>
      </c>
      <c r="D59" s="26">
        <f>LSUE!D59+SUSBO!D59+LCTCS!D59-BOS!D59-Online!D59</f>
        <v>0</v>
      </c>
      <c r="E59" s="31">
        <f t="shared" si="4"/>
        <v>0</v>
      </c>
      <c r="F59" s="27">
        <f t="shared" si="5"/>
        <v>0</v>
      </c>
    </row>
    <row r="60" spans="1:6" s="16" customFormat="1" ht="26.25">
      <c r="A60" s="32" t="s">
        <v>58</v>
      </c>
      <c r="B60" s="26">
        <f>LSUE!B60+SUSBO!B60+LCTCS!B60-BOS!B60-Online!B60</f>
        <v>292965.02999999997</v>
      </c>
      <c r="C60" s="26">
        <f>LSUE!C60+SUSBO!C60+LCTCS!C60-BOS!C60-Online!C60</f>
        <v>292965</v>
      </c>
      <c r="D60" s="26">
        <f>LSUE!D60+SUSBO!D60+LCTCS!D60-BOS!D60-Online!D60</f>
        <v>210319</v>
      </c>
      <c r="E60" s="31">
        <f t="shared" si="4"/>
        <v>-82646</v>
      </c>
      <c r="F60" s="27">
        <f t="shared" si="5"/>
        <v>-0.28210195757172357</v>
      </c>
    </row>
    <row r="61" spans="1:6" s="16" customFormat="1" ht="26.25">
      <c r="A61" s="32" t="s">
        <v>59</v>
      </c>
      <c r="B61" s="26">
        <f>LSUE!B61+SUSBO!B61+LCTCS!B61-BOS!B61-Online!B61</f>
        <v>22551118.300000001</v>
      </c>
      <c r="C61" s="26">
        <f>LSUE!C61+SUSBO!C61+LCTCS!C61-BOS!C61-Online!C61</f>
        <v>24194394</v>
      </c>
      <c r="D61" s="26">
        <f>LSUE!D61+SUSBO!D61+LCTCS!D61-BOS!D61-Online!D61</f>
        <v>23337897</v>
      </c>
      <c r="E61" s="31">
        <f t="shared" si="4"/>
        <v>-856497</v>
      </c>
      <c r="F61" s="27">
        <f t="shared" si="5"/>
        <v>-3.5400638676876962E-2</v>
      </c>
    </row>
    <row r="62" spans="1:6" s="16" customFormat="1" ht="26.25">
      <c r="A62" s="32" t="s">
        <v>60</v>
      </c>
      <c r="B62" s="26">
        <f>LSUE!B62+SUSBO!B62+LCTCS!B62-BOS!B62-Online!B62</f>
        <v>22905244.850000001</v>
      </c>
      <c r="C62" s="26">
        <f>LSUE!C62+SUSBO!C62+LCTCS!C62-BOS!C62-Online!C62</f>
        <v>23820771</v>
      </c>
      <c r="D62" s="26">
        <f>LSUE!D62+SUSBO!D62+LCTCS!D62-BOS!D62-Online!D62</f>
        <v>25035465.25</v>
      </c>
      <c r="E62" s="31">
        <f t="shared" si="4"/>
        <v>1214694.25</v>
      </c>
      <c r="F62" s="27">
        <f t="shared" si="5"/>
        <v>5.0993070291469572E-2</v>
      </c>
    </row>
    <row r="63" spans="1:6" s="16" customFormat="1" ht="26.25">
      <c r="A63" s="32" t="s">
        <v>61</v>
      </c>
      <c r="B63" s="26">
        <f>LSUE!B63+SUSBO!B63+LCTCS!B63-BOS!B63-Online!B63</f>
        <v>58491835.189999998</v>
      </c>
      <c r="C63" s="26">
        <f>LSUE!C63+SUSBO!C63+LCTCS!C63-BOS!C63-Online!C63</f>
        <v>60133581.75</v>
      </c>
      <c r="D63" s="26">
        <f>LSUE!D63+SUSBO!D63+LCTCS!D63-BOS!D63-Online!D63</f>
        <v>59003538.149999999</v>
      </c>
      <c r="E63" s="31">
        <f t="shared" si="4"/>
        <v>-1130043.6000000015</v>
      </c>
      <c r="F63" s="27">
        <f t="shared" si="5"/>
        <v>-1.8792221702310315E-2</v>
      </c>
    </row>
    <row r="64" spans="1:6" s="16" customFormat="1" ht="26.25">
      <c r="A64" s="32" t="s">
        <v>62</v>
      </c>
      <c r="B64" s="26">
        <f>LSUE!B64+SUSBO!B64+LCTCS!B64-BOS!B64-Online!B64</f>
        <v>6242606.9299999997</v>
      </c>
      <c r="C64" s="26">
        <f>LSUE!C64+SUSBO!C64+LCTCS!C64-BOS!C64-Online!C64</f>
        <v>6292621</v>
      </c>
      <c r="D64" s="26">
        <f>LSUE!D64+SUSBO!D64+LCTCS!D64-BOS!D64-Online!D64</f>
        <v>5065247</v>
      </c>
      <c r="E64" s="31">
        <f t="shared" si="4"/>
        <v>-1227374</v>
      </c>
      <c r="F64" s="27">
        <f t="shared" si="5"/>
        <v>-0.19504972570253318</v>
      </c>
    </row>
    <row r="65" spans="1:6" s="16" customFormat="1" ht="26.25">
      <c r="A65" s="32" t="s">
        <v>63</v>
      </c>
      <c r="B65" s="26">
        <f>LSUE!B65+SUSBO!B65+LCTCS!B65-BOS!B65-Online!B65</f>
        <v>33676158.460000001</v>
      </c>
      <c r="C65" s="26">
        <f>LSUE!C65+SUSBO!C65+LCTCS!C65-BOS!C65-Online!C65</f>
        <v>36803372.5</v>
      </c>
      <c r="D65" s="26">
        <f>LSUE!D65+SUSBO!D65+LCTCS!D65-BOS!D65-Online!D65</f>
        <v>35295485.299999997</v>
      </c>
      <c r="E65" s="31">
        <f t="shared" si="4"/>
        <v>-1507887.200000003</v>
      </c>
      <c r="F65" s="27">
        <f t="shared" si="5"/>
        <v>-4.0971440864556716E-2</v>
      </c>
    </row>
    <row r="66" spans="1:6" s="39" customFormat="1" ht="26.25">
      <c r="A66" s="52" t="s">
        <v>64</v>
      </c>
      <c r="B66" s="236">
        <f>SUM(B58:B65)</f>
        <v>291942837.10000002</v>
      </c>
      <c r="C66" s="236">
        <f>SUM(C58:C65)</f>
        <v>302994318.26999998</v>
      </c>
      <c r="D66" s="236">
        <f>SUM(D58:D65)</f>
        <v>293039776.64999998</v>
      </c>
      <c r="E66" s="37">
        <f t="shared" si="4"/>
        <v>-9954541.6200000048</v>
      </c>
      <c r="F66" s="38">
        <f t="shared" si="5"/>
        <v>-3.2853888735726901E-2</v>
      </c>
    </row>
    <row r="67" spans="1:6" s="16" customFormat="1" ht="26.25">
      <c r="A67" s="32" t="s">
        <v>65</v>
      </c>
      <c r="B67" s="26">
        <f>LSUE!B67+SUSBO!B67+LCTCS!B67-BOS!B67-Online!B67</f>
        <v>0</v>
      </c>
      <c r="C67" s="26">
        <f>LSUE!C67+SUSBO!C67+LCTCS!C67-BOS!C67-Online!C67</f>
        <v>0</v>
      </c>
      <c r="D67" s="26">
        <f>LSUE!D67+SUSBO!D67+LCTCS!D67-BOS!D67-Online!D67</f>
        <v>0</v>
      </c>
      <c r="E67" s="31">
        <f t="shared" si="4"/>
        <v>0</v>
      </c>
      <c r="F67" s="27">
        <f t="shared" si="5"/>
        <v>0</v>
      </c>
    </row>
    <row r="68" spans="1:6" s="16" customFormat="1" ht="26.25">
      <c r="A68" s="32" t="s">
        <v>66</v>
      </c>
      <c r="B68" s="26">
        <f>LSUE!B68+SUSBO!B68+LCTCS!B68-BOS!B68-Online!B68</f>
        <v>4219487.5</v>
      </c>
      <c r="C68" s="26">
        <f>LSUE!C68+SUSBO!C68+LCTCS!C68-BOS!C68-Online!C68</f>
        <v>4352772</v>
      </c>
      <c r="D68" s="26">
        <f>LSUE!D68+SUSBO!D68+LCTCS!D68-BOS!D68-Online!D68</f>
        <v>6006086.5</v>
      </c>
      <c r="E68" s="31">
        <f t="shared" si="4"/>
        <v>1653314.5</v>
      </c>
      <c r="F68" s="27">
        <f t="shared" si="5"/>
        <v>0.37983025529478687</v>
      </c>
    </row>
    <row r="69" spans="1:6" s="16" customFormat="1" ht="26.25">
      <c r="A69" s="32" t="s">
        <v>67</v>
      </c>
      <c r="B69" s="26">
        <f>LSUE!B69+SUSBO!B69+LCTCS!B69-BOS!B69-Online!B69</f>
        <v>876659.65</v>
      </c>
      <c r="C69" s="26">
        <f>LSUE!C69+SUSBO!C69+LCTCS!C69-BOS!C69-Online!C69</f>
        <v>768341.86</v>
      </c>
      <c r="D69" s="26">
        <f>LSUE!D69+SUSBO!D69+LCTCS!D69-BOS!D69-Online!D69</f>
        <v>700000</v>
      </c>
      <c r="E69" s="31">
        <f t="shared" si="4"/>
        <v>-68341.859999999986</v>
      </c>
      <c r="F69" s="27">
        <f t="shared" si="5"/>
        <v>-8.8947203787647325E-2</v>
      </c>
    </row>
    <row r="70" spans="1:6" s="16" customFormat="1" ht="26.25">
      <c r="A70" s="32" t="s">
        <v>68</v>
      </c>
      <c r="B70" s="26">
        <f>LSUE!B70+SUSBO!B70+LCTCS!B70-BOS!B70-Online!B70</f>
        <v>1446372</v>
      </c>
      <c r="C70" s="26">
        <f>LSUE!C70+SUSBO!C70+LCTCS!C70-BOS!C70-Online!C70</f>
        <v>0</v>
      </c>
      <c r="D70" s="26">
        <f>LSUE!D70+SUSBO!D70+LCTCS!D70-BOS!D70-Online!D70</f>
        <v>353457</v>
      </c>
      <c r="E70" s="31">
        <f t="shared" si="4"/>
        <v>353457</v>
      </c>
      <c r="F70" s="27">
        <f t="shared" si="5"/>
        <v>1</v>
      </c>
    </row>
    <row r="71" spans="1:6" s="39" customFormat="1" ht="26.25">
      <c r="A71" s="53" t="s">
        <v>69</v>
      </c>
      <c r="B71" s="54">
        <f>B70+B69+B68+B67+B66</f>
        <v>298485356.25</v>
      </c>
      <c r="C71" s="54">
        <f>C70+C69+C68+C67+C66</f>
        <v>308115432.13</v>
      </c>
      <c r="D71" s="54">
        <f>D70+D69+D68+D67+D66</f>
        <v>300099320.14999998</v>
      </c>
      <c r="E71" s="54">
        <f t="shared" si="4"/>
        <v>-8016111.9800000191</v>
      </c>
      <c r="F71" s="38">
        <f t="shared" si="5"/>
        <v>-2.6016587110177146E-2</v>
      </c>
    </row>
    <row r="72" spans="1:6" s="16" customFormat="1" ht="26.25">
      <c r="A72" s="51"/>
      <c r="B72" s="22"/>
      <c r="C72" s="22"/>
      <c r="D72" s="22"/>
      <c r="E72" s="22"/>
      <c r="F72" s="24"/>
    </row>
    <row r="73" spans="1:6" s="16" customFormat="1" ht="26.25">
      <c r="A73" s="49" t="s">
        <v>70</v>
      </c>
      <c r="B73" s="22"/>
      <c r="C73" s="22"/>
      <c r="D73" s="22"/>
      <c r="E73" s="22"/>
      <c r="F73" s="24"/>
    </row>
    <row r="74" spans="1:6" s="16" customFormat="1" ht="26.25">
      <c r="A74" s="30" t="s">
        <v>71</v>
      </c>
      <c r="B74" s="26">
        <f>LSUE!B74+SUSBO!B74+LCTCS!B74-BOS!B74-Online!B74</f>
        <v>169350437.52000001</v>
      </c>
      <c r="C74" s="26">
        <f>LSUE!C74+SUSBO!C74+LCTCS!C74-BOS!C74-Online!C74</f>
        <v>172878880.47</v>
      </c>
      <c r="D74" s="26">
        <f>LSUE!D74+SUSBO!D74+LCTCS!D74-BOS!D74-Online!D74</f>
        <v>171674621.94999999</v>
      </c>
      <c r="E74" s="22">
        <f t="shared" ref="E74:E92" si="6">D74-C74</f>
        <v>-1204258.5200000107</v>
      </c>
      <c r="F74" s="27">
        <f t="shared" ref="F74:F92" si="7">IF(ISBLANK(E74),"  ",IF(C74&gt;0,E74/C74,IF(E74&gt;0,1,0)))</f>
        <v>-6.9659088300782239E-3</v>
      </c>
    </row>
    <row r="75" spans="1:6" s="16" customFormat="1" ht="26.25">
      <c r="A75" s="32" t="s">
        <v>72</v>
      </c>
      <c r="B75" s="26">
        <f>LSUE!B75+SUSBO!B75+LCTCS!B75-BOS!B75-Online!B75</f>
        <v>2104229.5699999998</v>
      </c>
      <c r="C75" s="26">
        <f>LSUE!C75+SUSBO!C75+LCTCS!C75-BOS!C75-Online!C75</f>
        <v>4088168</v>
      </c>
      <c r="D75" s="26">
        <f>LSUE!D75+SUSBO!D75+LCTCS!D75-BOS!D75-Online!D75</f>
        <v>961579</v>
      </c>
      <c r="E75" s="31">
        <f t="shared" si="6"/>
        <v>-3126589</v>
      </c>
      <c r="F75" s="27">
        <f t="shared" si="7"/>
        <v>-0.76478975423710571</v>
      </c>
    </row>
    <row r="76" spans="1:6" s="16" customFormat="1" ht="26.25">
      <c r="A76" s="32" t="s">
        <v>73</v>
      </c>
      <c r="B76" s="26">
        <f>LSUE!B76+SUSBO!B76+LCTCS!B76-BOS!B76-Online!B76</f>
        <v>65443326.060000002</v>
      </c>
      <c r="C76" s="26">
        <f>LSUE!C76+SUSBO!C76+LCTCS!C76-BOS!C76-Online!C76</f>
        <v>65262630</v>
      </c>
      <c r="D76" s="26">
        <f>LSUE!D76+SUSBO!D76+LCTCS!D76-BOS!D76-Online!D76</f>
        <v>63417234.450000003</v>
      </c>
      <c r="E76" s="31">
        <f t="shared" si="6"/>
        <v>-1845395.549999997</v>
      </c>
      <c r="F76" s="27">
        <f t="shared" si="7"/>
        <v>-2.8276450857098418E-2</v>
      </c>
    </row>
    <row r="77" spans="1:6" s="39" customFormat="1" ht="26.25">
      <c r="A77" s="52" t="s">
        <v>74</v>
      </c>
      <c r="B77" s="54">
        <f>SUM(B74:B76)</f>
        <v>236897993.15000001</v>
      </c>
      <c r="C77" s="54">
        <f>SUM(C74:C76)</f>
        <v>242229678.47</v>
      </c>
      <c r="D77" s="54">
        <f>SUM(D74:D76)</f>
        <v>236053435.39999998</v>
      </c>
      <c r="E77" s="37">
        <f t="shared" si="6"/>
        <v>-6176243.0700000226</v>
      </c>
      <c r="F77" s="38">
        <f t="shared" si="7"/>
        <v>-2.5497466326220412E-2</v>
      </c>
    </row>
    <row r="78" spans="1:6" s="16" customFormat="1" ht="26.25">
      <c r="A78" s="32" t="s">
        <v>75</v>
      </c>
      <c r="B78" s="26">
        <f>LSUE!B78+SUSBO!B78+LCTCS!B78-BOS!B78-Online!B78</f>
        <v>984262.53</v>
      </c>
      <c r="C78" s="26">
        <f>LSUE!C78+SUSBO!C78+LCTCS!C78-BOS!C78-Online!C78</f>
        <v>1305069.5</v>
      </c>
      <c r="D78" s="26">
        <f>LSUE!D78+SUSBO!D78+LCTCS!D78-BOS!D78-Online!D78</f>
        <v>1201855.8999999999</v>
      </c>
      <c r="E78" s="31">
        <f t="shared" si="6"/>
        <v>-103213.60000000009</v>
      </c>
      <c r="F78" s="27">
        <f t="shared" si="7"/>
        <v>-7.9086669330637252E-2</v>
      </c>
    </row>
    <row r="79" spans="1:6" s="16" customFormat="1" ht="26.25">
      <c r="A79" s="32" t="s">
        <v>76</v>
      </c>
      <c r="B79" s="26">
        <f>LSUE!B79+SUSBO!B79+LCTCS!B79-BOS!B79-Online!B79</f>
        <v>31489321.02</v>
      </c>
      <c r="C79" s="26">
        <f>LSUE!C79+SUSBO!C79+LCTCS!C79-BOS!C79-Online!C79</f>
        <v>32343223.25</v>
      </c>
      <c r="D79" s="26">
        <f>LSUE!D79+SUSBO!D79+LCTCS!D79-BOS!D79-Online!D79</f>
        <v>35234024.049999997</v>
      </c>
      <c r="E79" s="31">
        <f t="shared" si="6"/>
        <v>2890800.799999997</v>
      </c>
      <c r="F79" s="27">
        <f t="shared" si="7"/>
        <v>8.9378871662087578E-2</v>
      </c>
    </row>
    <row r="80" spans="1:6" s="16" customFormat="1" ht="26.25">
      <c r="A80" s="32" t="s">
        <v>77</v>
      </c>
      <c r="B80" s="26">
        <f>LSUE!B80+SUSBO!B80+LCTCS!B80-BOS!B80-Online!B80</f>
        <v>5257085.6500000004</v>
      </c>
      <c r="C80" s="26">
        <f>LSUE!C80+SUSBO!C80+LCTCS!C80-BOS!C80-Online!C80</f>
        <v>6976931</v>
      </c>
      <c r="D80" s="26">
        <f>LSUE!D80+SUSBO!D80+LCTCS!D80-BOS!D80-Online!D80</f>
        <v>5832872.2999999998</v>
      </c>
      <c r="E80" s="31">
        <f t="shared" si="6"/>
        <v>-1144058.7000000002</v>
      </c>
      <c r="F80" s="27">
        <f t="shared" si="7"/>
        <v>-0.16397735623299128</v>
      </c>
    </row>
    <row r="81" spans="1:8" s="39" customFormat="1" ht="26.25">
      <c r="A81" s="35" t="s">
        <v>78</v>
      </c>
      <c r="B81" s="54">
        <f>SUM(B78:B80)</f>
        <v>37730669.200000003</v>
      </c>
      <c r="C81" s="54">
        <f>SUM(C78:C80)</f>
        <v>40625223.75</v>
      </c>
      <c r="D81" s="54">
        <f>SUM(D78:D80)</f>
        <v>42268752.249999993</v>
      </c>
      <c r="E81" s="37">
        <f t="shared" si="6"/>
        <v>1643528.4999999925</v>
      </c>
      <c r="F81" s="38">
        <f t="shared" si="7"/>
        <v>4.0455863335398676E-2</v>
      </c>
    </row>
    <row r="82" spans="1:8" s="16" customFormat="1" ht="26.25">
      <c r="A82" s="32" t="s">
        <v>79</v>
      </c>
      <c r="B82" s="26">
        <f>LSUE!B82+SUSBO!B82+LCTCS!B82-BOS!B82-Online!B82</f>
        <v>3522163.2699999996</v>
      </c>
      <c r="C82" s="26">
        <f>LSUE!C82+SUSBO!C82+LCTCS!C82-BOS!C82-Online!C82</f>
        <v>3416000</v>
      </c>
      <c r="D82" s="26">
        <f>LSUE!D82+SUSBO!D82+LCTCS!D82-BOS!D82-Online!D82</f>
        <v>3511537</v>
      </c>
      <c r="E82" s="31">
        <f t="shared" si="6"/>
        <v>95537</v>
      </c>
      <c r="F82" s="27">
        <f t="shared" si="7"/>
        <v>2.7967505854800935E-2</v>
      </c>
    </row>
    <row r="83" spans="1:8" s="16" customFormat="1" ht="26.25">
      <c r="A83" s="32" t="s">
        <v>80</v>
      </c>
      <c r="B83" s="26">
        <f>LSUE!B83+SUSBO!B83+LCTCS!B83-BOS!B83-Online!B83</f>
        <v>11582134.960000001</v>
      </c>
      <c r="C83" s="26">
        <f>LSUE!C83+SUSBO!C83+LCTCS!C83-BOS!C83-Online!C83</f>
        <v>10952642.039999999</v>
      </c>
      <c r="D83" s="26">
        <f>LSUE!D83+SUSBO!D83+LCTCS!D83-BOS!D83-Online!D83</f>
        <v>7870178</v>
      </c>
      <c r="E83" s="31">
        <f t="shared" si="6"/>
        <v>-3082464.0399999991</v>
      </c>
      <c r="F83" s="27">
        <f t="shared" si="7"/>
        <v>-0.28143565988394154</v>
      </c>
    </row>
    <row r="84" spans="1:8" s="16" customFormat="1" ht="26.25">
      <c r="A84" s="32" t="s">
        <v>81</v>
      </c>
      <c r="B84" s="26">
        <f>LSUE!B84+SUSBO!B84+LCTCS!B84-BOS!B84-Online!B84</f>
        <v>75583</v>
      </c>
      <c r="C84" s="26">
        <f>LSUE!C84+SUSBO!C84+LCTCS!C84-BOS!C84-Online!C84</f>
        <v>75582</v>
      </c>
      <c r="D84" s="26">
        <f>LSUE!D84+SUSBO!D84+LCTCS!D84-BOS!D84-Online!D84</f>
        <v>75542</v>
      </c>
      <c r="E84" s="31">
        <f t="shared" si="6"/>
        <v>-40</v>
      </c>
      <c r="F84" s="27">
        <f t="shared" si="7"/>
        <v>-5.2922653541848585E-4</v>
      </c>
    </row>
    <row r="85" spans="1:8" s="16" customFormat="1" ht="26.25">
      <c r="A85" s="32" t="s">
        <v>82</v>
      </c>
      <c r="B85" s="26">
        <f>LSUE!B85+SUSBO!B85+LCTCS!B85-BOS!B85-Online!B85</f>
        <v>6338901</v>
      </c>
      <c r="C85" s="26">
        <f>LSUE!C85+SUSBO!C85+LCTCS!C85-BOS!C85-Online!C85</f>
        <v>7255054</v>
      </c>
      <c r="D85" s="26">
        <f>LSUE!D85+SUSBO!D85+LCTCS!D85-BOS!D85-Online!D85</f>
        <v>7014384.5</v>
      </c>
      <c r="E85" s="31">
        <f t="shared" si="6"/>
        <v>-240669.5</v>
      </c>
      <c r="F85" s="27">
        <f t="shared" si="7"/>
        <v>-3.317266832197252E-2</v>
      </c>
    </row>
    <row r="86" spans="1:8" s="39" customFormat="1" ht="26.25">
      <c r="A86" s="35" t="s">
        <v>83</v>
      </c>
      <c r="B86" s="54">
        <f>SUM(B82:B85)</f>
        <v>21518782.23</v>
      </c>
      <c r="C86" s="54">
        <f>SUM(C82:C85)</f>
        <v>21699278.039999999</v>
      </c>
      <c r="D86" s="54">
        <f>SUM(D82:D85)</f>
        <v>18471641.5</v>
      </c>
      <c r="E86" s="37">
        <f t="shared" si="6"/>
        <v>-3227636.5399999991</v>
      </c>
      <c r="F86" s="38">
        <f t="shared" si="7"/>
        <v>-0.14874395977830418</v>
      </c>
    </row>
    <row r="87" spans="1:8" s="16" customFormat="1" ht="26.25">
      <c r="A87" s="32" t="s">
        <v>84</v>
      </c>
      <c r="B87" s="26">
        <f>LSUE!B87+SUSBO!B87+LCTCS!B87-BOS!B87-Online!B87</f>
        <v>2069446.56</v>
      </c>
      <c r="C87" s="26">
        <f>LSUE!C87+SUSBO!C87+LCTCS!C87-BOS!C87-Online!C87</f>
        <v>2422239.65</v>
      </c>
      <c r="D87" s="26">
        <f>LSUE!D87+SUSBO!D87+LCTCS!D87-BOS!D87-Online!D87</f>
        <v>2165421</v>
      </c>
      <c r="E87" s="31">
        <f t="shared" si="6"/>
        <v>-256818.64999999991</v>
      </c>
      <c r="F87" s="27">
        <f t="shared" si="7"/>
        <v>-0.10602528531807326</v>
      </c>
    </row>
    <row r="88" spans="1:8" s="16" customFormat="1" ht="26.25">
      <c r="A88" s="32" t="s">
        <v>85</v>
      </c>
      <c r="B88" s="26">
        <f>LSUE!B88+SUSBO!B88+LCTCS!B88-BOS!B88-Online!B88</f>
        <v>96773.89</v>
      </c>
      <c r="C88" s="26">
        <f>LSUE!C88+SUSBO!C88+LCTCS!C88-BOS!C88-Online!C88</f>
        <v>557112</v>
      </c>
      <c r="D88" s="26">
        <f>LSUE!D88+SUSBO!D88+LCTCS!D88-BOS!D88-Online!D88</f>
        <v>524797</v>
      </c>
      <c r="E88" s="31">
        <f t="shared" si="6"/>
        <v>-32315</v>
      </c>
      <c r="F88" s="27">
        <f t="shared" si="7"/>
        <v>-5.8004494607906486E-2</v>
      </c>
    </row>
    <row r="89" spans="1:8" s="16" customFormat="1" ht="26.25">
      <c r="A89" s="41" t="s">
        <v>86</v>
      </c>
      <c r="B89" s="26">
        <f>LSUE!B89+SUSBO!B89+LCTCS!B89-BOS!B89-Online!B89</f>
        <v>171692</v>
      </c>
      <c r="C89" s="26">
        <f>LSUE!C89+SUSBO!C89+LCTCS!C89-BOS!C89-Online!C89</f>
        <v>581900</v>
      </c>
      <c r="D89" s="26">
        <f>LSUE!D89+SUSBO!D89+LCTCS!D89-BOS!D89-Online!D89</f>
        <v>615273</v>
      </c>
      <c r="E89" s="31">
        <f t="shared" si="6"/>
        <v>33373</v>
      </c>
      <c r="F89" s="27">
        <f t="shared" si="7"/>
        <v>5.7351778656126486E-2</v>
      </c>
    </row>
    <row r="90" spans="1:8" s="39" customFormat="1" ht="26.25">
      <c r="A90" s="55" t="s">
        <v>87</v>
      </c>
      <c r="B90" s="54">
        <f>SUM(B87:B89)</f>
        <v>2337912.4500000002</v>
      </c>
      <c r="C90" s="54">
        <f>SUM(C87:C89)</f>
        <v>3561251.65</v>
      </c>
      <c r="D90" s="54">
        <f>SUM(D87:D89)</f>
        <v>3305491</v>
      </c>
      <c r="E90" s="54">
        <f t="shared" si="6"/>
        <v>-255760.64999999991</v>
      </c>
      <c r="F90" s="38">
        <f t="shared" si="7"/>
        <v>-7.1817629063085142E-2</v>
      </c>
    </row>
    <row r="91" spans="1:8" s="16" customFormat="1" ht="26.25">
      <c r="A91" s="41" t="s">
        <v>88</v>
      </c>
      <c r="B91" s="26">
        <f>LSUE!B91+SUSBO!B91+LCTCS!B91-BOS!B91-Online!B91</f>
        <v>0</v>
      </c>
      <c r="C91" s="26">
        <f>LSUE!C91+SUSBO!C91+LCTCS!C91-BOS!C91-Online!C91</f>
        <v>0</v>
      </c>
      <c r="D91" s="26">
        <f>LSUE!D91+SUSBO!D91+LCTCS!D91-BOS!D91-Online!D91</f>
        <v>0</v>
      </c>
      <c r="E91" s="31">
        <f t="shared" si="6"/>
        <v>0</v>
      </c>
      <c r="F91" s="27">
        <f t="shared" si="7"/>
        <v>0</v>
      </c>
    </row>
    <row r="92" spans="1:8" s="39" customFormat="1" ht="27" thickBot="1">
      <c r="A92" s="56" t="s">
        <v>69</v>
      </c>
      <c r="B92" s="57">
        <f>B90+B86+B81+B77+B91</f>
        <v>298485357.03000003</v>
      </c>
      <c r="C92" s="57">
        <f>C90+C86+C81+C77+C91</f>
        <v>308115431.90999997</v>
      </c>
      <c r="D92" s="57">
        <f>D90+D86+D81+D77+D91</f>
        <v>300099320.14999998</v>
      </c>
      <c r="E92" s="57">
        <f t="shared" si="6"/>
        <v>-8016111.7599999905</v>
      </c>
      <c r="F92" s="59">
        <f t="shared" si="7"/>
        <v>-2.6016586414735254E-2</v>
      </c>
    </row>
    <row r="93" spans="1:8" s="64" customFormat="1" ht="31.5">
      <c r="A93" s="60"/>
      <c r="B93" s="61"/>
      <c r="C93" s="61"/>
      <c r="D93" s="61"/>
      <c r="E93" s="61"/>
      <c r="F93" s="62" t="s">
        <v>48</v>
      </c>
      <c r="G93" s="63"/>
      <c r="H93" s="63"/>
    </row>
    <row r="94" spans="1:8">
      <c r="A94" s="68" t="s">
        <v>48</v>
      </c>
      <c r="B94" s="69"/>
      <c r="C94" s="69"/>
      <c r="D94" s="69"/>
      <c r="E94" s="69"/>
      <c r="F94" s="70"/>
    </row>
  </sheetData>
  <pageMargins left="0.7" right="0.7" top="0.75" bottom="0.75" header="0.3" footer="0.3"/>
  <pageSetup scale="2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topLeftCell="A22" zoomScale="60" zoomScaleNormal="60" workbookViewId="0">
      <selection activeCell="B8" sqref="B8:B92"/>
    </sheetView>
  </sheetViews>
  <sheetFormatPr defaultRowHeight="15.75"/>
  <cols>
    <col min="1" max="1" width="121.140625" style="71" customWidth="1"/>
    <col min="2" max="2" width="32.7109375" style="72" customWidth="1"/>
    <col min="3" max="5" width="32.85546875" style="72" customWidth="1"/>
    <col min="6" max="6" width="25.5703125" style="73" customWidth="1"/>
    <col min="7" max="7" width="30.28515625" style="71" customWidth="1"/>
    <col min="8" max="8" width="25.140625" style="71" customWidth="1"/>
    <col min="9" max="16384" width="9.140625" style="71"/>
  </cols>
  <sheetData>
    <row r="1" spans="1:8" s="7" customFormat="1" ht="46.5">
      <c r="A1" s="1" t="s">
        <v>0</v>
      </c>
      <c r="C1" s="4" t="s">
        <v>1</v>
      </c>
      <c r="D1" s="5" t="s">
        <v>103</v>
      </c>
      <c r="E1" s="6"/>
      <c r="F1" s="175"/>
      <c r="G1" s="237"/>
    </row>
    <row r="2" spans="1:8" s="7" customFormat="1" ht="46.5">
      <c r="A2" s="1" t="s">
        <v>2</v>
      </c>
      <c r="B2" s="2"/>
      <c r="G2" s="3"/>
      <c r="H2" s="3"/>
    </row>
    <row r="3" spans="1:8" s="7" customFormat="1" ht="47.25" thickBot="1">
      <c r="A3" s="9" t="s">
        <v>3</v>
      </c>
      <c r="B3" s="10"/>
      <c r="C3" s="10"/>
      <c r="D3" s="10"/>
      <c r="E3" s="10"/>
      <c r="F3" s="11"/>
      <c r="G3" s="3"/>
      <c r="H3" s="3"/>
    </row>
    <row r="4" spans="1:8" s="16" customFormat="1" ht="27" thickTop="1">
      <c r="A4" s="12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20" customFormat="1" ht="52.5">
      <c r="A5" s="17"/>
      <c r="B5" s="18" t="s">
        <v>9</v>
      </c>
      <c r="C5" s="18" t="s">
        <v>95</v>
      </c>
      <c r="D5" s="18" t="s">
        <v>10</v>
      </c>
      <c r="E5" s="18" t="s">
        <v>11</v>
      </c>
      <c r="F5" s="19" t="s">
        <v>12</v>
      </c>
    </row>
    <row r="6" spans="1:8" s="16" customFormat="1" ht="26.25">
      <c r="A6" s="21" t="s">
        <v>13</v>
      </c>
      <c r="B6" s="22"/>
      <c r="C6" s="22"/>
      <c r="D6" s="22"/>
      <c r="E6" s="22"/>
      <c r="F6" s="23"/>
    </row>
    <row r="7" spans="1:8" s="16" customFormat="1" ht="26.25">
      <c r="A7" s="21" t="s">
        <v>14</v>
      </c>
      <c r="B7" s="22"/>
      <c r="C7" s="22"/>
      <c r="D7" s="22"/>
      <c r="E7" s="22"/>
      <c r="F7" s="24"/>
    </row>
    <row r="8" spans="1:8" s="16" customFormat="1" ht="26.25">
      <c r="A8" s="25" t="s">
        <v>15</v>
      </c>
      <c r="B8" s="255">
        <v>3905708</v>
      </c>
      <c r="C8" s="26">
        <v>3905709</v>
      </c>
      <c r="D8" s="26">
        <v>3587595</v>
      </c>
      <c r="E8" s="26">
        <v>-318114</v>
      </c>
      <c r="F8" s="27">
        <v>-8.1448464286509828E-2</v>
      </c>
    </row>
    <row r="9" spans="1:8" s="16" customFormat="1" ht="26.25">
      <c r="A9" s="25" t="s">
        <v>16</v>
      </c>
      <c r="B9" s="255">
        <v>0</v>
      </c>
      <c r="C9" s="26">
        <v>0</v>
      </c>
      <c r="D9" s="26">
        <v>0</v>
      </c>
      <c r="E9" s="26">
        <v>0</v>
      </c>
      <c r="F9" s="27">
        <v>0</v>
      </c>
    </row>
    <row r="10" spans="1:8" s="16" customFormat="1" ht="26.25">
      <c r="A10" s="28" t="s">
        <v>17</v>
      </c>
      <c r="B10" s="256">
        <v>0</v>
      </c>
      <c r="C10" s="29">
        <v>0</v>
      </c>
      <c r="D10" s="29">
        <v>0</v>
      </c>
      <c r="E10" s="29">
        <v>0</v>
      </c>
      <c r="F10" s="27">
        <v>0</v>
      </c>
    </row>
    <row r="11" spans="1:8" s="16" customFormat="1" ht="26.25">
      <c r="A11" s="30" t="s">
        <v>18</v>
      </c>
      <c r="B11" s="257">
        <v>0</v>
      </c>
      <c r="C11" s="31">
        <v>0</v>
      </c>
      <c r="D11" s="31">
        <v>0</v>
      </c>
      <c r="E11" s="29">
        <v>0</v>
      </c>
      <c r="F11" s="27">
        <v>0</v>
      </c>
    </row>
    <row r="12" spans="1:8" s="16" customFormat="1" ht="26.25">
      <c r="A12" s="32" t="s">
        <v>19</v>
      </c>
      <c r="B12" s="257">
        <v>0</v>
      </c>
      <c r="C12" s="31">
        <v>0</v>
      </c>
      <c r="D12" s="31">
        <v>0</v>
      </c>
      <c r="E12" s="29">
        <v>0</v>
      </c>
      <c r="F12" s="27">
        <v>0</v>
      </c>
    </row>
    <row r="13" spans="1:8" s="16" customFormat="1" ht="26.25">
      <c r="A13" s="32" t="s">
        <v>20</v>
      </c>
      <c r="B13" s="257">
        <v>0</v>
      </c>
      <c r="C13" s="31">
        <v>0</v>
      </c>
      <c r="D13" s="31">
        <v>0</v>
      </c>
      <c r="E13" s="29">
        <v>0</v>
      </c>
      <c r="F13" s="27">
        <v>0</v>
      </c>
    </row>
    <row r="14" spans="1:8" s="16" customFormat="1" ht="26.25">
      <c r="A14" s="32" t="s">
        <v>21</v>
      </c>
      <c r="B14" s="257">
        <v>0</v>
      </c>
      <c r="C14" s="31">
        <v>0</v>
      </c>
      <c r="D14" s="31">
        <v>0</v>
      </c>
      <c r="E14" s="29">
        <v>0</v>
      </c>
      <c r="F14" s="27">
        <v>0</v>
      </c>
    </row>
    <row r="15" spans="1:8" s="16" customFormat="1" ht="26.25">
      <c r="A15" s="32" t="s">
        <v>22</v>
      </c>
      <c r="B15" s="257">
        <v>0</v>
      </c>
      <c r="C15" s="31">
        <v>0</v>
      </c>
      <c r="D15" s="31">
        <v>0</v>
      </c>
      <c r="E15" s="29">
        <v>0</v>
      </c>
      <c r="F15" s="27">
        <v>0</v>
      </c>
    </row>
    <row r="16" spans="1:8" s="16" customFormat="1" ht="26.25">
      <c r="A16" s="32" t="s">
        <v>23</v>
      </c>
      <c r="B16" s="257">
        <v>0</v>
      </c>
      <c r="C16" s="31">
        <v>0</v>
      </c>
      <c r="D16" s="31">
        <v>0</v>
      </c>
      <c r="E16" s="29">
        <v>0</v>
      </c>
      <c r="F16" s="27">
        <v>0</v>
      </c>
    </row>
    <row r="17" spans="1:6" s="16" customFormat="1" ht="26.25">
      <c r="A17" s="32" t="s">
        <v>24</v>
      </c>
      <c r="B17" s="257">
        <v>0</v>
      </c>
      <c r="C17" s="31">
        <v>0</v>
      </c>
      <c r="D17" s="31">
        <v>0</v>
      </c>
      <c r="E17" s="29">
        <v>0</v>
      </c>
      <c r="F17" s="27">
        <v>0</v>
      </c>
    </row>
    <row r="18" spans="1:6" s="16" customFormat="1" ht="26.25">
      <c r="A18" s="32" t="s">
        <v>25</v>
      </c>
      <c r="B18" s="257">
        <v>0</v>
      </c>
      <c r="C18" s="31">
        <v>0</v>
      </c>
      <c r="D18" s="31">
        <v>0</v>
      </c>
      <c r="E18" s="29">
        <v>0</v>
      </c>
      <c r="F18" s="27">
        <v>0</v>
      </c>
    </row>
    <row r="19" spans="1:6" s="16" customFormat="1" ht="26.25">
      <c r="A19" s="32" t="s">
        <v>26</v>
      </c>
      <c r="B19" s="257">
        <v>0</v>
      </c>
      <c r="C19" s="31">
        <v>0</v>
      </c>
      <c r="D19" s="31">
        <v>0</v>
      </c>
      <c r="E19" s="29">
        <v>0</v>
      </c>
      <c r="F19" s="27">
        <v>0</v>
      </c>
    </row>
    <row r="20" spans="1:6" s="16" customFormat="1" ht="26.25">
      <c r="A20" s="32" t="s">
        <v>27</v>
      </c>
      <c r="B20" s="257">
        <v>0</v>
      </c>
      <c r="C20" s="31">
        <v>0</v>
      </c>
      <c r="D20" s="31">
        <v>0</v>
      </c>
      <c r="E20" s="29">
        <v>0</v>
      </c>
      <c r="F20" s="27">
        <v>0</v>
      </c>
    </row>
    <row r="21" spans="1:6" s="16" customFormat="1" ht="26.25">
      <c r="A21" s="32" t="s">
        <v>28</v>
      </c>
      <c r="B21" s="257">
        <v>0</v>
      </c>
      <c r="C21" s="31">
        <v>0</v>
      </c>
      <c r="D21" s="31">
        <v>0</v>
      </c>
      <c r="E21" s="29">
        <v>0</v>
      </c>
      <c r="F21" s="27">
        <v>0</v>
      </c>
    </row>
    <row r="22" spans="1:6" s="16" customFormat="1" ht="26.25">
      <c r="A22" s="32" t="s">
        <v>29</v>
      </c>
      <c r="B22" s="257">
        <v>0</v>
      </c>
      <c r="C22" s="31">
        <v>0</v>
      </c>
      <c r="D22" s="31">
        <v>0</v>
      </c>
      <c r="E22" s="29">
        <v>0</v>
      </c>
      <c r="F22" s="27">
        <v>0</v>
      </c>
    </row>
    <row r="23" spans="1:6" s="16" customFormat="1" ht="26.25">
      <c r="A23" s="33" t="s">
        <v>30</v>
      </c>
      <c r="B23" s="257">
        <v>0</v>
      </c>
      <c r="C23" s="31">
        <v>0</v>
      </c>
      <c r="D23" s="31">
        <v>0</v>
      </c>
      <c r="E23" s="29">
        <v>0</v>
      </c>
      <c r="F23" s="27">
        <v>0</v>
      </c>
    </row>
    <row r="24" spans="1:6" s="16" customFormat="1" ht="26.25">
      <c r="A24" s="33" t="s">
        <v>31</v>
      </c>
      <c r="B24" s="257">
        <v>0</v>
      </c>
      <c r="C24" s="31">
        <v>0</v>
      </c>
      <c r="D24" s="31">
        <v>0</v>
      </c>
      <c r="E24" s="29">
        <v>0</v>
      </c>
      <c r="F24" s="27">
        <v>0</v>
      </c>
    </row>
    <row r="25" spans="1:6" s="16" customFormat="1" ht="26.25">
      <c r="A25" s="33" t="s">
        <v>32</v>
      </c>
      <c r="B25" s="257">
        <v>0</v>
      </c>
      <c r="C25" s="31">
        <v>0</v>
      </c>
      <c r="D25" s="31">
        <v>0</v>
      </c>
      <c r="E25" s="29">
        <v>0</v>
      </c>
      <c r="F25" s="27">
        <v>0</v>
      </c>
    </row>
    <row r="26" spans="1:6" s="16" customFormat="1" ht="26.25">
      <c r="A26" s="33" t="s">
        <v>33</v>
      </c>
      <c r="B26" s="257">
        <v>0</v>
      </c>
      <c r="C26" s="31">
        <v>0</v>
      </c>
      <c r="D26" s="31">
        <v>0</v>
      </c>
      <c r="E26" s="29">
        <v>0</v>
      </c>
      <c r="F26" s="27">
        <v>0</v>
      </c>
    </row>
    <row r="27" spans="1:6" s="16" customFormat="1" ht="26.25">
      <c r="A27" s="33" t="s">
        <v>34</v>
      </c>
      <c r="B27" s="257">
        <v>0</v>
      </c>
      <c r="C27" s="31">
        <v>0</v>
      </c>
      <c r="D27" s="31">
        <v>0</v>
      </c>
      <c r="E27" s="29">
        <v>0</v>
      </c>
      <c r="F27" s="27">
        <v>0</v>
      </c>
    </row>
    <row r="28" spans="1:6" s="16" customFormat="1" ht="26.25">
      <c r="A28" s="33" t="s">
        <v>89</v>
      </c>
      <c r="B28" s="257">
        <v>0</v>
      </c>
      <c r="C28" s="31">
        <v>0</v>
      </c>
      <c r="D28" s="31">
        <v>0</v>
      </c>
      <c r="E28" s="29">
        <f t="shared" ref="E28" si="0">D28-C28</f>
        <v>0</v>
      </c>
      <c r="F28" s="27">
        <f t="shared" ref="F28" si="1">IF(ISBLANK(E28),"  ",IF(C28&gt;0,E28/C28,IF(E28&gt;0,1,0)))</f>
        <v>0</v>
      </c>
    </row>
    <row r="29" spans="1:6" s="16" customFormat="1" ht="26.25">
      <c r="A29" s="33" t="s">
        <v>35</v>
      </c>
      <c r="B29" s="257">
        <v>0</v>
      </c>
      <c r="C29" s="31">
        <v>0</v>
      </c>
      <c r="D29" s="31">
        <v>0</v>
      </c>
      <c r="E29" s="29">
        <v>0</v>
      </c>
      <c r="F29" s="27">
        <v>0</v>
      </c>
    </row>
    <row r="30" spans="1:6" s="16" customFormat="1" ht="26.25">
      <c r="A30" s="34" t="s">
        <v>36</v>
      </c>
      <c r="B30" s="257"/>
      <c r="C30" s="31"/>
      <c r="D30" s="31"/>
      <c r="E30" s="31"/>
      <c r="F30" s="23"/>
    </row>
    <row r="31" spans="1:6" s="16" customFormat="1" ht="26.25">
      <c r="A31" s="30" t="s">
        <v>37</v>
      </c>
      <c r="B31" s="255">
        <v>0</v>
      </c>
      <c r="C31" s="26">
        <v>0</v>
      </c>
      <c r="D31" s="26">
        <v>0</v>
      </c>
      <c r="E31" s="26">
        <v>0</v>
      </c>
      <c r="F31" s="27">
        <v>0</v>
      </c>
    </row>
    <row r="32" spans="1:6" s="16" customFormat="1" ht="26.25">
      <c r="A32" s="35" t="s">
        <v>38</v>
      </c>
      <c r="B32" s="257"/>
      <c r="C32" s="31"/>
      <c r="D32" s="31"/>
      <c r="E32" s="31"/>
      <c r="F32" s="23"/>
    </row>
    <row r="33" spans="1:12" s="16" customFormat="1" ht="26.25">
      <c r="A33" s="30" t="s">
        <v>37</v>
      </c>
      <c r="B33" s="254">
        <v>0</v>
      </c>
      <c r="C33" s="22">
        <v>0</v>
      </c>
      <c r="D33" s="22">
        <v>0</v>
      </c>
      <c r="E33" s="26">
        <v>0</v>
      </c>
      <c r="F33" s="27">
        <v>0</v>
      </c>
    </row>
    <row r="34" spans="1:12" s="16" customFormat="1" ht="26.25">
      <c r="A34" s="32" t="s">
        <v>39</v>
      </c>
      <c r="B34" s="257"/>
      <c r="C34" s="31"/>
      <c r="D34" s="31"/>
      <c r="E34" s="29"/>
      <c r="F34" s="27" t="s">
        <v>91</v>
      </c>
    </row>
    <row r="35" spans="1:12" s="39" customFormat="1" ht="26.25">
      <c r="A35" s="36" t="s">
        <v>40</v>
      </c>
      <c r="B35" s="258">
        <v>3905708</v>
      </c>
      <c r="C35" s="37">
        <v>3905709</v>
      </c>
      <c r="D35" s="37">
        <v>3587595</v>
      </c>
      <c r="E35" s="37">
        <v>-318114</v>
      </c>
      <c r="F35" s="38">
        <v>-8.1448464286509828E-2</v>
      </c>
    </row>
    <row r="36" spans="1:12" s="16" customFormat="1" ht="26.25">
      <c r="A36" s="34" t="s">
        <v>41</v>
      </c>
      <c r="B36" s="257"/>
      <c r="C36" s="31"/>
      <c r="D36" s="31"/>
      <c r="E36" s="31"/>
      <c r="F36" s="23"/>
    </row>
    <row r="37" spans="1:12" s="16" customFormat="1" ht="26.25">
      <c r="A37" s="40" t="s">
        <v>42</v>
      </c>
      <c r="B37" s="255">
        <v>0</v>
      </c>
      <c r="C37" s="26">
        <v>0</v>
      </c>
      <c r="D37" s="26">
        <v>0</v>
      </c>
      <c r="E37" s="26">
        <v>0</v>
      </c>
      <c r="F37" s="27">
        <v>0</v>
      </c>
    </row>
    <row r="38" spans="1:12" s="16" customFormat="1" ht="26.25">
      <c r="A38" s="41" t="s">
        <v>43</v>
      </c>
      <c r="B38" s="255">
        <v>0</v>
      </c>
      <c r="C38" s="26">
        <v>0</v>
      </c>
      <c r="D38" s="26">
        <v>0</v>
      </c>
      <c r="E38" s="29">
        <v>0</v>
      </c>
      <c r="F38" s="27">
        <v>0</v>
      </c>
    </row>
    <row r="39" spans="1:12" s="16" customFormat="1" ht="26.25">
      <c r="A39" s="41" t="s">
        <v>44</v>
      </c>
      <c r="B39" s="255">
        <v>0</v>
      </c>
      <c r="C39" s="26">
        <v>0</v>
      </c>
      <c r="D39" s="26">
        <v>0</v>
      </c>
      <c r="E39" s="29">
        <v>0</v>
      </c>
      <c r="F39" s="27">
        <v>0</v>
      </c>
    </row>
    <row r="40" spans="1:12" s="16" customFormat="1" ht="26.25">
      <c r="A40" s="41" t="s">
        <v>45</v>
      </c>
      <c r="B40" s="255">
        <v>0</v>
      </c>
      <c r="C40" s="26">
        <v>0</v>
      </c>
      <c r="D40" s="26">
        <v>0</v>
      </c>
      <c r="E40" s="29">
        <v>0</v>
      </c>
      <c r="F40" s="27">
        <v>0</v>
      </c>
    </row>
    <row r="41" spans="1:12" s="16" customFormat="1" ht="26.25">
      <c r="A41" s="42" t="s">
        <v>46</v>
      </c>
      <c r="B41" s="255">
        <v>0</v>
      </c>
      <c r="C41" s="26">
        <v>0</v>
      </c>
      <c r="D41" s="26">
        <v>0</v>
      </c>
      <c r="E41" s="29">
        <v>0</v>
      </c>
      <c r="F41" s="27">
        <v>0</v>
      </c>
    </row>
    <row r="42" spans="1:12" s="39" customFormat="1" ht="26.25">
      <c r="A42" s="34" t="s">
        <v>47</v>
      </c>
      <c r="B42" s="259">
        <v>0</v>
      </c>
      <c r="C42" s="43">
        <v>0</v>
      </c>
      <c r="D42" s="43">
        <v>0</v>
      </c>
      <c r="E42" s="43">
        <v>0</v>
      </c>
      <c r="F42" s="38">
        <v>0</v>
      </c>
      <c r="L42" s="39" t="s">
        <v>48</v>
      </c>
    </row>
    <row r="43" spans="1:12" s="16" customFormat="1" ht="26.25">
      <c r="A43" s="32" t="s">
        <v>48</v>
      </c>
      <c r="B43" s="257"/>
      <c r="C43" s="31"/>
      <c r="D43" s="31"/>
      <c r="E43" s="31"/>
      <c r="F43" s="23"/>
    </row>
    <row r="44" spans="1:12" s="39" customFormat="1" ht="26.25">
      <c r="A44" s="44" t="s">
        <v>49</v>
      </c>
      <c r="B44" s="260">
        <v>0</v>
      </c>
      <c r="C44" s="45">
        <v>0</v>
      </c>
      <c r="D44" s="45">
        <v>0</v>
      </c>
      <c r="E44" s="45">
        <v>0</v>
      </c>
      <c r="F44" s="38">
        <v>0</v>
      </c>
    </row>
    <row r="45" spans="1:12" s="16" customFormat="1" ht="26.25">
      <c r="A45" s="32" t="s">
        <v>48</v>
      </c>
      <c r="B45" s="257"/>
      <c r="C45" s="31"/>
      <c r="D45" s="31"/>
      <c r="E45" s="31"/>
      <c r="F45" s="23"/>
    </row>
    <row r="46" spans="1:12" s="39" customFormat="1" ht="26.25">
      <c r="A46" s="44" t="s">
        <v>50</v>
      </c>
      <c r="B46" s="260">
        <v>0</v>
      </c>
      <c r="C46" s="45">
        <v>0</v>
      </c>
      <c r="D46" s="45">
        <v>0</v>
      </c>
      <c r="E46" s="45">
        <v>0</v>
      </c>
      <c r="F46" s="38">
        <v>0</v>
      </c>
    </row>
    <row r="47" spans="1:12" s="16" customFormat="1" ht="26.25">
      <c r="A47" s="32" t="s">
        <v>48</v>
      </c>
      <c r="B47" s="257"/>
      <c r="C47" s="31"/>
      <c r="D47" s="31"/>
      <c r="E47" s="31"/>
      <c r="F47" s="23"/>
    </row>
    <row r="48" spans="1:12" s="39" customFormat="1" ht="26.25">
      <c r="A48" s="34" t="s">
        <v>51</v>
      </c>
      <c r="B48" s="259">
        <v>0</v>
      </c>
      <c r="C48" s="43">
        <v>0</v>
      </c>
      <c r="D48" s="43">
        <v>0</v>
      </c>
      <c r="E48" s="43">
        <v>0</v>
      </c>
      <c r="F48" s="38">
        <v>0</v>
      </c>
    </row>
    <row r="49" spans="1:6" s="16" customFormat="1" ht="26.25">
      <c r="A49" s="32" t="s">
        <v>48</v>
      </c>
      <c r="B49" s="257"/>
      <c r="C49" s="31"/>
      <c r="D49" s="31"/>
      <c r="E49" s="31"/>
      <c r="F49" s="23"/>
    </row>
    <row r="50" spans="1:6" s="39" customFormat="1" ht="26.25">
      <c r="A50" s="46" t="s">
        <v>52</v>
      </c>
      <c r="B50" s="261">
        <v>0</v>
      </c>
      <c r="C50" s="47">
        <v>0</v>
      </c>
      <c r="D50" s="47">
        <v>0</v>
      </c>
      <c r="E50" s="47">
        <v>0</v>
      </c>
      <c r="F50" s="38">
        <v>0</v>
      </c>
    </row>
    <row r="51" spans="1:6" s="16" customFormat="1" ht="26.25">
      <c r="A51" s="34"/>
      <c r="B51" s="254"/>
      <c r="C51" s="22"/>
      <c r="D51" s="22"/>
      <c r="E51" s="22"/>
      <c r="F51" s="48"/>
    </row>
    <row r="52" spans="1:6" s="39" customFormat="1" ht="26.25">
      <c r="A52" s="34" t="s">
        <v>53</v>
      </c>
      <c r="B52" s="259">
        <v>0</v>
      </c>
      <c r="C52" s="43">
        <v>0</v>
      </c>
      <c r="D52" s="43">
        <v>0</v>
      </c>
      <c r="E52" s="47">
        <v>0</v>
      </c>
      <c r="F52" s="38">
        <v>0</v>
      </c>
    </row>
    <row r="53" spans="1:6" s="16" customFormat="1" ht="26.25">
      <c r="A53" s="32"/>
      <c r="B53" s="257"/>
      <c r="C53" s="31"/>
      <c r="D53" s="31"/>
      <c r="E53" s="31"/>
      <c r="F53" s="23"/>
    </row>
    <row r="54" spans="1:6" s="39" customFormat="1" ht="26.25">
      <c r="A54" s="49" t="s">
        <v>54</v>
      </c>
      <c r="B54" s="259">
        <v>3905708</v>
      </c>
      <c r="C54" s="43">
        <v>3905709</v>
      </c>
      <c r="D54" s="43">
        <v>3587595</v>
      </c>
      <c r="E54" s="43">
        <v>-318114</v>
      </c>
      <c r="F54" s="38">
        <v>-8.1448464286509828E-2</v>
      </c>
    </row>
    <row r="55" spans="1:6" s="16" customFormat="1" ht="26.25">
      <c r="A55" s="50"/>
      <c r="B55" s="257"/>
      <c r="C55" s="31"/>
      <c r="D55" s="31"/>
      <c r="E55" s="31"/>
      <c r="F55" s="23" t="s">
        <v>48</v>
      </c>
    </row>
    <row r="56" spans="1:6" s="16" customFormat="1" ht="26.25">
      <c r="A56" s="51"/>
      <c r="B56" s="254"/>
      <c r="C56" s="22"/>
      <c r="D56" s="22"/>
      <c r="E56" s="22"/>
      <c r="F56" s="24" t="s">
        <v>48</v>
      </c>
    </row>
    <row r="57" spans="1:6" s="16" customFormat="1" ht="26.25">
      <c r="A57" s="49" t="s">
        <v>55</v>
      </c>
      <c r="B57" s="254"/>
      <c r="C57" s="22"/>
      <c r="D57" s="22"/>
      <c r="E57" s="22"/>
      <c r="F57" s="24"/>
    </row>
    <row r="58" spans="1:6" s="16" customFormat="1" ht="26.25">
      <c r="A58" s="30" t="s">
        <v>56</v>
      </c>
      <c r="B58" s="254">
        <v>0</v>
      </c>
      <c r="C58" s="22">
        <v>0</v>
      </c>
      <c r="D58" s="22">
        <v>0</v>
      </c>
      <c r="E58" s="22">
        <v>0</v>
      </c>
      <c r="F58" s="27">
        <v>0</v>
      </c>
    </row>
    <row r="59" spans="1:6" s="16" customFormat="1" ht="26.25">
      <c r="A59" s="32" t="s">
        <v>57</v>
      </c>
      <c r="B59" s="257">
        <v>0</v>
      </c>
      <c r="C59" s="31">
        <v>0</v>
      </c>
      <c r="D59" s="31">
        <v>0</v>
      </c>
      <c r="E59" s="31">
        <v>0</v>
      </c>
      <c r="F59" s="27">
        <v>0</v>
      </c>
    </row>
    <row r="60" spans="1:6" s="16" customFormat="1" ht="26.25">
      <c r="A60" s="32" t="s">
        <v>58</v>
      </c>
      <c r="B60" s="257">
        <v>0</v>
      </c>
      <c r="C60" s="31">
        <v>0</v>
      </c>
      <c r="D60" s="31">
        <v>0</v>
      </c>
      <c r="E60" s="31">
        <v>0</v>
      </c>
      <c r="F60" s="27">
        <v>0</v>
      </c>
    </row>
    <row r="61" spans="1:6" s="16" customFormat="1" ht="26.25">
      <c r="A61" s="32" t="s">
        <v>59</v>
      </c>
      <c r="B61" s="257">
        <v>0</v>
      </c>
      <c r="C61" s="31">
        <v>0</v>
      </c>
      <c r="D61" s="31">
        <v>0</v>
      </c>
      <c r="E61" s="31">
        <v>0</v>
      </c>
      <c r="F61" s="27">
        <v>0</v>
      </c>
    </row>
    <row r="62" spans="1:6" s="16" customFormat="1" ht="26.25">
      <c r="A62" s="32" t="s">
        <v>60</v>
      </c>
      <c r="B62" s="257">
        <v>0</v>
      </c>
      <c r="C62" s="31">
        <v>0</v>
      </c>
      <c r="D62" s="31">
        <v>0</v>
      </c>
      <c r="E62" s="31">
        <v>0</v>
      </c>
      <c r="F62" s="27">
        <v>0</v>
      </c>
    </row>
    <row r="63" spans="1:6" s="16" customFormat="1" ht="26.25">
      <c r="A63" s="32" t="s">
        <v>61</v>
      </c>
      <c r="B63" s="257">
        <v>3761762</v>
      </c>
      <c r="C63" s="31">
        <v>3765345</v>
      </c>
      <c r="D63" s="31">
        <v>3484295</v>
      </c>
      <c r="E63" s="31">
        <v>-281050</v>
      </c>
      <c r="F63" s="27">
        <v>-7.4641234734134587E-2</v>
      </c>
    </row>
    <row r="64" spans="1:6" s="16" customFormat="1" ht="26.25">
      <c r="A64" s="32" t="s">
        <v>62</v>
      </c>
      <c r="B64" s="257">
        <v>0</v>
      </c>
      <c r="C64" s="31">
        <v>0</v>
      </c>
      <c r="D64" s="31">
        <v>0</v>
      </c>
      <c r="E64" s="31">
        <v>0</v>
      </c>
      <c r="F64" s="27">
        <v>0</v>
      </c>
    </row>
    <row r="65" spans="1:6" s="16" customFormat="1" ht="26.25">
      <c r="A65" s="32" t="s">
        <v>63</v>
      </c>
      <c r="B65" s="257">
        <v>143946</v>
      </c>
      <c r="C65" s="31">
        <v>140364</v>
      </c>
      <c r="D65" s="31">
        <v>103300</v>
      </c>
      <c r="E65" s="31">
        <v>-37064</v>
      </c>
      <c r="F65" s="27">
        <v>-0.26405631073494629</v>
      </c>
    </row>
    <row r="66" spans="1:6" s="39" customFormat="1" ht="26.25">
      <c r="A66" s="52" t="s">
        <v>64</v>
      </c>
      <c r="B66" s="258">
        <v>3905708</v>
      </c>
      <c r="C66" s="37">
        <v>3905709</v>
      </c>
      <c r="D66" s="37">
        <v>3587595</v>
      </c>
      <c r="E66" s="37">
        <v>-318114</v>
      </c>
      <c r="F66" s="38">
        <v>-8.1448464286509828E-2</v>
      </c>
    </row>
    <row r="67" spans="1:6" s="16" customFormat="1" ht="26.25">
      <c r="A67" s="32" t="s">
        <v>65</v>
      </c>
      <c r="B67" s="257">
        <v>0</v>
      </c>
      <c r="C67" s="31">
        <v>0</v>
      </c>
      <c r="D67" s="31">
        <v>0</v>
      </c>
      <c r="E67" s="31">
        <v>0</v>
      </c>
      <c r="F67" s="27">
        <v>0</v>
      </c>
    </row>
    <row r="68" spans="1:6" s="16" customFormat="1" ht="26.25">
      <c r="A68" s="32" t="s">
        <v>66</v>
      </c>
      <c r="B68" s="257">
        <v>0</v>
      </c>
      <c r="C68" s="31">
        <v>0</v>
      </c>
      <c r="D68" s="31">
        <v>0</v>
      </c>
      <c r="E68" s="31">
        <v>0</v>
      </c>
      <c r="F68" s="27">
        <v>0</v>
      </c>
    </row>
    <row r="69" spans="1:6" s="16" customFormat="1" ht="26.25">
      <c r="A69" s="32" t="s">
        <v>67</v>
      </c>
      <c r="B69" s="257">
        <v>0</v>
      </c>
      <c r="C69" s="31">
        <v>0</v>
      </c>
      <c r="D69" s="31">
        <v>0</v>
      </c>
      <c r="E69" s="31">
        <v>0</v>
      </c>
      <c r="F69" s="27">
        <v>0</v>
      </c>
    </row>
    <row r="70" spans="1:6" s="16" customFormat="1" ht="26.25">
      <c r="A70" s="32" t="s">
        <v>68</v>
      </c>
      <c r="B70" s="257">
        <v>0</v>
      </c>
      <c r="C70" s="31">
        <v>0</v>
      </c>
      <c r="D70" s="31">
        <v>0</v>
      </c>
      <c r="E70" s="31">
        <v>0</v>
      </c>
      <c r="F70" s="27">
        <v>0</v>
      </c>
    </row>
    <row r="71" spans="1:6" s="39" customFormat="1" ht="26.25">
      <c r="A71" s="53" t="s">
        <v>69</v>
      </c>
      <c r="B71" s="262">
        <v>3905708</v>
      </c>
      <c r="C71" s="54">
        <v>3905709</v>
      </c>
      <c r="D71" s="54">
        <v>3587595</v>
      </c>
      <c r="E71" s="54">
        <v>-318114</v>
      </c>
      <c r="F71" s="38">
        <v>-8.1448464286509828E-2</v>
      </c>
    </row>
    <row r="72" spans="1:6" s="16" customFormat="1" ht="26.25">
      <c r="A72" s="51"/>
      <c r="B72" s="254"/>
      <c r="C72" s="22"/>
      <c r="D72" s="22"/>
      <c r="E72" s="22"/>
      <c r="F72" s="24"/>
    </row>
    <row r="73" spans="1:6" s="16" customFormat="1" ht="26.25">
      <c r="A73" s="49" t="s">
        <v>70</v>
      </c>
      <c r="B73" s="254"/>
      <c r="C73" s="22"/>
      <c r="D73" s="22"/>
      <c r="E73" s="22"/>
      <c r="F73" s="24"/>
    </row>
    <row r="74" spans="1:6" s="16" customFormat="1" ht="26.25">
      <c r="A74" s="30" t="s">
        <v>71</v>
      </c>
      <c r="B74" s="255">
        <v>1547401</v>
      </c>
      <c r="C74" s="26">
        <v>1547400</v>
      </c>
      <c r="D74" s="26">
        <v>1257175</v>
      </c>
      <c r="E74" s="22">
        <v>-290225</v>
      </c>
      <c r="F74" s="27">
        <v>-0.18755654646503814</v>
      </c>
    </row>
    <row r="75" spans="1:6" s="16" customFormat="1" ht="26.25">
      <c r="A75" s="32" t="s">
        <v>72</v>
      </c>
      <c r="B75" s="256">
        <v>98353</v>
      </c>
      <c r="C75" s="26">
        <v>98354</v>
      </c>
      <c r="D75" s="26">
        <v>90350</v>
      </c>
      <c r="E75" s="31">
        <v>-8004</v>
      </c>
      <c r="F75" s="27">
        <v>-8.1379506679952016E-2</v>
      </c>
    </row>
    <row r="76" spans="1:6" s="16" customFormat="1" ht="26.25">
      <c r="A76" s="32" t="s">
        <v>73</v>
      </c>
      <c r="B76" s="254">
        <v>444565</v>
      </c>
      <c r="C76" s="26">
        <v>441209</v>
      </c>
      <c r="D76" s="26">
        <v>459374</v>
      </c>
      <c r="E76" s="31">
        <v>18165</v>
      </c>
      <c r="F76" s="27">
        <v>4.1170964327563578E-2</v>
      </c>
    </row>
    <row r="77" spans="1:6" s="39" customFormat="1" ht="26.25">
      <c r="A77" s="52" t="s">
        <v>74</v>
      </c>
      <c r="B77" s="262">
        <v>2090319</v>
      </c>
      <c r="C77" s="54">
        <v>2086963</v>
      </c>
      <c r="D77" s="54">
        <v>1806899</v>
      </c>
      <c r="E77" s="37">
        <v>-280064</v>
      </c>
      <c r="F77" s="38">
        <v>-0.13419691676373754</v>
      </c>
    </row>
    <row r="78" spans="1:6" s="16" customFormat="1" ht="26.25">
      <c r="A78" s="32" t="s">
        <v>75</v>
      </c>
      <c r="B78" s="256">
        <v>67882</v>
      </c>
      <c r="C78" s="29">
        <v>67896</v>
      </c>
      <c r="D78" s="29">
        <v>67700</v>
      </c>
      <c r="E78" s="31">
        <v>-196</v>
      </c>
      <c r="F78" s="27">
        <v>-2.8867679981147637E-3</v>
      </c>
    </row>
    <row r="79" spans="1:6" s="16" customFormat="1" ht="26.25">
      <c r="A79" s="32" t="s">
        <v>76</v>
      </c>
      <c r="B79" s="255">
        <v>244461</v>
      </c>
      <c r="C79" s="26">
        <v>270189</v>
      </c>
      <c r="D79" s="26">
        <v>175196</v>
      </c>
      <c r="E79" s="31">
        <v>-94993</v>
      </c>
      <c r="F79" s="27">
        <v>-0.35157982005188959</v>
      </c>
    </row>
    <row r="80" spans="1:6" s="16" customFormat="1" ht="26.25">
      <c r="A80" s="32" t="s">
        <v>77</v>
      </c>
      <c r="B80" s="254">
        <v>17743</v>
      </c>
      <c r="C80" s="22">
        <v>17744</v>
      </c>
      <c r="D80" s="22">
        <v>18246</v>
      </c>
      <c r="E80" s="31">
        <v>502</v>
      </c>
      <c r="F80" s="27">
        <v>2.8291253381424707E-2</v>
      </c>
    </row>
    <row r="81" spans="1:8" s="39" customFormat="1" ht="26.25">
      <c r="A81" s="35" t="s">
        <v>78</v>
      </c>
      <c r="B81" s="262">
        <v>330086</v>
      </c>
      <c r="C81" s="54">
        <v>355829</v>
      </c>
      <c r="D81" s="54">
        <v>261142</v>
      </c>
      <c r="E81" s="37">
        <v>-94687</v>
      </c>
      <c r="F81" s="38">
        <v>-0.2661025380168564</v>
      </c>
    </row>
    <row r="82" spans="1:8" s="16" customFormat="1" ht="26.25">
      <c r="A82" s="32" t="s">
        <v>79</v>
      </c>
      <c r="B82" s="254">
        <v>624500</v>
      </c>
      <c r="C82" s="22">
        <v>624500</v>
      </c>
      <c r="D82" s="22">
        <v>633484</v>
      </c>
      <c r="E82" s="31">
        <v>8984</v>
      </c>
      <c r="F82" s="27">
        <v>1.4385908726981585E-2</v>
      </c>
    </row>
    <row r="83" spans="1:8" s="16" customFormat="1" ht="26.25">
      <c r="A83" s="32" t="s">
        <v>80</v>
      </c>
      <c r="B83" s="257">
        <v>25145</v>
      </c>
      <c r="C83" s="31">
        <v>2759</v>
      </c>
      <c r="D83" s="31">
        <v>2600</v>
      </c>
      <c r="E83" s="31">
        <v>-159</v>
      </c>
      <c r="F83" s="27">
        <v>-5.7629575933309168E-2</v>
      </c>
    </row>
    <row r="84" spans="1:8" s="16" customFormat="1" ht="26.25">
      <c r="A84" s="32" t="s">
        <v>81</v>
      </c>
      <c r="B84" s="257">
        <v>0</v>
      </c>
      <c r="C84" s="31">
        <v>0</v>
      </c>
      <c r="D84" s="31">
        <v>0</v>
      </c>
      <c r="E84" s="31">
        <v>0</v>
      </c>
      <c r="F84" s="27">
        <v>0</v>
      </c>
    </row>
    <row r="85" spans="1:8" s="16" customFormat="1" ht="26.25">
      <c r="A85" s="32" t="s">
        <v>82</v>
      </c>
      <c r="B85" s="257">
        <v>835658</v>
      </c>
      <c r="C85" s="31">
        <v>835658</v>
      </c>
      <c r="D85" s="31">
        <v>883470</v>
      </c>
      <c r="E85" s="31">
        <v>47812</v>
      </c>
      <c r="F85" s="27">
        <v>5.7214793611740686E-2</v>
      </c>
    </row>
    <row r="86" spans="1:8" s="39" customFormat="1" ht="26.25">
      <c r="A86" s="35" t="s">
        <v>83</v>
      </c>
      <c r="B86" s="258">
        <v>1485303</v>
      </c>
      <c r="C86" s="37">
        <v>1462917</v>
      </c>
      <c r="D86" s="37">
        <v>1519554</v>
      </c>
      <c r="E86" s="37">
        <v>56637</v>
      </c>
      <c r="F86" s="38">
        <v>3.8715115074881214E-2</v>
      </c>
    </row>
    <row r="87" spans="1:8" s="16" customFormat="1" ht="26.25">
      <c r="A87" s="32" t="s">
        <v>84</v>
      </c>
      <c r="B87" s="257">
        <v>0</v>
      </c>
      <c r="C87" s="31">
        <v>0</v>
      </c>
      <c r="D87" s="31">
        <v>0</v>
      </c>
      <c r="E87" s="31">
        <v>0</v>
      </c>
      <c r="F87" s="27">
        <v>0</v>
      </c>
    </row>
    <row r="88" spans="1:8" s="16" customFormat="1" ht="26.25">
      <c r="A88" s="32" t="s">
        <v>85</v>
      </c>
      <c r="B88" s="257">
        <v>0</v>
      </c>
      <c r="C88" s="31">
        <v>0</v>
      </c>
      <c r="D88" s="31">
        <v>0</v>
      </c>
      <c r="E88" s="31">
        <v>0</v>
      </c>
      <c r="F88" s="27">
        <v>0</v>
      </c>
    </row>
    <row r="89" spans="1:8" s="16" customFormat="1" ht="26.25">
      <c r="A89" s="41" t="s">
        <v>86</v>
      </c>
      <c r="B89" s="257">
        <v>0</v>
      </c>
      <c r="C89" s="31">
        <v>0</v>
      </c>
      <c r="D89" s="31">
        <v>0</v>
      </c>
      <c r="E89" s="31">
        <v>0</v>
      </c>
      <c r="F89" s="27">
        <v>0</v>
      </c>
    </row>
    <row r="90" spans="1:8" s="39" customFormat="1" ht="26.25">
      <c r="A90" s="55" t="s">
        <v>87</v>
      </c>
      <c r="B90" s="262">
        <v>0</v>
      </c>
      <c r="C90" s="54">
        <v>0</v>
      </c>
      <c r="D90" s="54">
        <v>0</v>
      </c>
      <c r="E90" s="54">
        <v>0</v>
      </c>
      <c r="F90" s="38">
        <v>0</v>
      </c>
    </row>
    <row r="91" spans="1:8" s="16" customFormat="1" ht="26.25">
      <c r="A91" s="41" t="s">
        <v>88</v>
      </c>
      <c r="B91" s="257">
        <v>0</v>
      </c>
      <c r="C91" s="31">
        <v>0</v>
      </c>
      <c r="D91" s="29">
        <v>0</v>
      </c>
      <c r="E91" s="31">
        <v>0</v>
      </c>
      <c r="F91" s="27">
        <v>0</v>
      </c>
    </row>
    <row r="92" spans="1:8" s="39" customFormat="1" ht="27" thickBot="1">
      <c r="A92" s="56" t="s">
        <v>69</v>
      </c>
      <c r="B92" s="263">
        <v>3905708</v>
      </c>
      <c r="C92" s="57">
        <v>3905709</v>
      </c>
      <c r="D92" s="58">
        <v>3587595</v>
      </c>
      <c r="E92" s="57">
        <v>-318114</v>
      </c>
      <c r="F92" s="59">
        <v>-8.1448464286509828E-2</v>
      </c>
    </row>
    <row r="93" spans="1:8" s="64" customFormat="1" ht="31.5">
      <c r="A93" s="60"/>
      <c r="B93" s="61"/>
      <c r="C93" s="61"/>
      <c r="D93" s="61"/>
      <c r="E93" s="61"/>
      <c r="F93" s="62" t="s">
        <v>48</v>
      </c>
      <c r="G93" s="63"/>
      <c r="H93" s="63"/>
    </row>
    <row r="94" spans="1:8">
      <c r="A94" s="68" t="s">
        <v>48</v>
      </c>
      <c r="B94" s="69"/>
      <c r="C94" s="69"/>
      <c r="D94" s="69"/>
      <c r="E94" s="69"/>
      <c r="F94" s="70"/>
    </row>
  </sheetData>
  <pageMargins left="0.7" right="0.7" top="0.75" bottom="0.75" header="0.3" footer="0.3"/>
  <pageSetup scale="2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topLeftCell="A19" zoomScale="60" zoomScaleNormal="60" workbookViewId="0">
      <selection activeCell="K20" sqref="K20"/>
    </sheetView>
  </sheetViews>
  <sheetFormatPr defaultColWidth="9.140625" defaultRowHeight="15.75"/>
  <cols>
    <col min="1" max="1" width="121.140625" style="71" customWidth="1"/>
    <col min="2" max="2" width="32.7109375" style="72" customWidth="1"/>
    <col min="3" max="4" width="32.85546875" style="72" customWidth="1"/>
    <col min="5" max="5" width="30.85546875" style="72" customWidth="1"/>
    <col min="6" max="6" width="25.5703125" style="73" customWidth="1"/>
    <col min="7" max="7" width="30.28515625" style="71" customWidth="1"/>
    <col min="8" max="8" width="25.140625" style="71" customWidth="1"/>
    <col min="9" max="16384" width="9.140625" style="71"/>
  </cols>
  <sheetData>
    <row r="1" spans="1:8" s="7" customFormat="1" ht="46.5">
      <c r="A1" s="1" t="s">
        <v>0</v>
      </c>
      <c r="B1" s="2"/>
      <c r="C1" s="4" t="s">
        <v>1</v>
      </c>
      <c r="D1" s="5" t="s">
        <v>104</v>
      </c>
      <c r="E1" s="6"/>
      <c r="F1" s="175"/>
    </row>
    <row r="2" spans="1:8" s="7" customFormat="1" ht="46.5">
      <c r="A2" s="1" t="s">
        <v>2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3</v>
      </c>
      <c r="B3" s="10"/>
      <c r="C3" s="10"/>
      <c r="D3" s="10"/>
      <c r="E3" s="10"/>
      <c r="F3" s="11"/>
      <c r="G3" s="3"/>
      <c r="H3" s="3"/>
    </row>
    <row r="4" spans="1:8" s="16" customFormat="1" ht="27" thickTop="1">
      <c r="A4" s="12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20" customFormat="1" ht="52.5">
      <c r="A5" s="17"/>
      <c r="B5" s="18" t="s">
        <v>9</v>
      </c>
      <c r="C5" s="18" t="s">
        <v>9</v>
      </c>
      <c r="D5" s="18" t="s">
        <v>10</v>
      </c>
      <c r="E5" s="18" t="s">
        <v>11</v>
      </c>
      <c r="F5" s="19" t="s">
        <v>12</v>
      </c>
    </row>
    <row r="6" spans="1:8" s="16" customFormat="1" ht="26.25">
      <c r="A6" s="21" t="s">
        <v>13</v>
      </c>
      <c r="B6" s="22"/>
      <c r="C6" s="22"/>
      <c r="D6" s="22"/>
      <c r="E6" s="22"/>
      <c r="F6" s="23"/>
    </row>
    <row r="7" spans="1:8" s="16" customFormat="1" ht="26.25">
      <c r="A7" s="21" t="s">
        <v>14</v>
      </c>
      <c r="B7" s="22"/>
      <c r="C7" s="22"/>
      <c r="D7" s="22"/>
      <c r="E7" s="22"/>
      <c r="F7" s="24"/>
    </row>
    <row r="8" spans="1:8" s="16" customFormat="1" ht="26.25">
      <c r="A8" s="25" t="s">
        <v>15</v>
      </c>
      <c r="B8" s="255">
        <v>142393741</v>
      </c>
      <c r="C8" s="26">
        <v>142393741</v>
      </c>
      <c r="D8" s="26">
        <v>132464883</v>
      </c>
      <c r="E8" s="26">
        <v>-9928858</v>
      </c>
      <c r="F8" s="27">
        <v>-6.9728191213123611E-2</v>
      </c>
    </row>
    <row r="9" spans="1:8" s="16" customFormat="1" ht="26.25">
      <c r="A9" s="25" t="s">
        <v>16</v>
      </c>
      <c r="B9" s="255">
        <v>0</v>
      </c>
      <c r="C9" s="26">
        <v>0</v>
      </c>
      <c r="D9" s="26">
        <v>0</v>
      </c>
      <c r="E9" s="26">
        <v>0</v>
      </c>
      <c r="F9" s="27">
        <v>0</v>
      </c>
    </row>
    <row r="10" spans="1:8" s="16" customFormat="1" ht="26.25">
      <c r="A10" s="28" t="s">
        <v>17</v>
      </c>
      <c r="B10" s="256">
        <v>11845797</v>
      </c>
      <c r="C10" s="29">
        <v>12487198</v>
      </c>
      <c r="D10" s="29">
        <v>12546440</v>
      </c>
      <c r="E10" s="29">
        <v>59242</v>
      </c>
      <c r="F10" s="27">
        <v>4.7442188391663203E-3</v>
      </c>
    </row>
    <row r="11" spans="1:8" s="16" customFormat="1" ht="26.25">
      <c r="A11" s="30" t="s">
        <v>18</v>
      </c>
      <c r="B11" s="257">
        <v>0</v>
      </c>
      <c r="C11" s="31">
        <v>0</v>
      </c>
      <c r="D11" s="31">
        <v>0</v>
      </c>
      <c r="E11" s="29">
        <v>0</v>
      </c>
      <c r="F11" s="27">
        <v>0</v>
      </c>
    </row>
    <row r="12" spans="1:8" s="16" customFormat="1" ht="26.25">
      <c r="A12" s="32" t="s">
        <v>19</v>
      </c>
      <c r="B12" s="257">
        <v>7952162</v>
      </c>
      <c r="C12" s="31">
        <v>8327198</v>
      </c>
      <c r="D12" s="31">
        <v>8486440</v>
      </c>
      <c r="E12" s="29">
        <v>159242</v>
      </c>
      <c r="F12" s="27">
        <v>1.9123119205283697E-2</v>
      </c>
    </row>
    <row r="13" spans="1:8" s="16" customFormat="1" ht="26.25">
      <c r="A13" s="32" t="s">
        <v>20</v>
      </c>
      <c r="B13" s="257">
        <v>0</v>
      </c>
      <c r="C13" s="31">
        <v>0</v>
      </c>
      <c r="D13" s="31">
        <v>0</v>
      </c>
      <c r="E13" s="29">
        <v>0</v>
      </c>
      <c r="F13" s="27">
        <v>0</v>
      </c>
    </row>
    <row r="14" spans="1:8" s="16" customFormat="1" ht="26.25">
      <c r="A14" s="32" t="s">
        <v>21</v>
      </c>
      <c r="B14" s="257">
        <v>0</v>
      </c>
      <c r="C14" s="31">
        <v>0</v>
      </c>
      <c r="D14" s="31">
        <v>0</v>
      </c>
      <c r="E14" s="29">
        <v>0</v>
      </c>
      <c r="F14" s="27">
        <v>0</v>
      </c>
    </row>
    <row r="15" spans="1:8" s="16" customFormat="1" ht="26.25">
      <c r="A15" s="32" t="s">
        <v>22</v>
      </c>
      <c r="B15" s="257">
        <v>0</v>
      </c>
      <c r="C15" s="31">
        <v>0</v>
      </c>
      <c r="D15" s="31">
        <v>0</v>
      </c>
      <c r="E15" s="29">
        <v>0</v>
      </c>
      <c r="F15" s="27">
        <v>0</v>
      </c>
    </row>
    <row r="16" spans="1:8" s="16" customFormat="1" ht="26.25">
      <c r="A16" s="32" t="s">
        <v>23</v>
      </c>
      <c r="B16" s="257">
        <v>0</v>
      </c>
      <c r="C16" s="31">
        <v>0</v>
      </c>
      <c r="D16" s="31">
        <v>0</v>
      </c>
      <c r="E16" s="29">
        <v>0</v>
      </c>
      <c r="F16" s="27">
        <v>0</v>
      </c>
    </row>
    <row r="17" spans="1:6" s="16" customFormat="1" ht="26.25">
      <c r="A17" s="32" t="s">
        <v>24</v>
      </c>
      <c r="B17" s="257">
        <v>0</v>
      </c>
      <c r="C17" s="31">
        <v>0</v>
      </c>
      <c r="D17" s="31">
        <v>0</v>
      </c>
      <c r="E17" s="29">
        <v>0</v>
      </c>
      <c r="F17" s="27">
        <v>0</v>
      </c>
    </row>
    <row r="18" spans="1:6" s="16" customFormat="1" ht="26.25">
      <c r="A18" s="32" t="s">
        <v>25</v>
      </c>
      <c r="B18" s="257">
        <v>750000</v>
      </c>
      <c r="C18" s="31">
        <v>750000</v>
      </c>
      <c r="D18" s="31">
        <v>750000</v>
      </c>
      <c r="E18" s="29">
        <v>0</v>
      </c>
      <c r="F18" s="27">
        <v>0</v>
      </c>
    </row>
    <row r="19" spans="1:6" s="16" customFormat="1" ht="26.25">
      <c r="A19" s="32" t="s">
        <v>26</v>
      </c>
      <c r="B19" s="257">
        <v>2933635</v>
      </c>
      <c r="C19" s="31">
        <v>3200000</v>
      </c>
      <c r="D19" s="31">
        <v>3100000</v>
      </c>
      <c r="E19" s="29">
        <v>-100000</v>
      </c>
      <c r="F19" s="27">
        <v>-3.125E-2</v>
      </c>
    </row>
    <row r="20" spans="1:6" s="16" customFormat="1" ht="26.25">
      <c r="A20" s="32" t="s">
        <v>27</v>
      </c>
      <c r="B20" s="257">
        <v>210000</v>
      </c>
      <c r="C20" s="31">
        <v>210000</v>
      </c>
      <c r="D20" s="31">
        <v>210000</v>
      </c>
      <c r="E20" s="29">
        <v>0</v>
      </c>
      <c r="F20" s="27">
        <v>0</v>
      </c>
    </row>
    <row r="21" spans="1:6" s="16" customFormat="1" ht="26.25">
      <c r="A21" s="32" t="s">
        <v>28</v>
      </c>
      <c r="B21" s="257">
        <v>0</v>
      </c>
      <c r="C21" s="31">
        <v>0</v>
      </c>
      <c r="D21" s="31">
        <v>0</v>
      </c>
      <c r="E21" s="29">
        <v>0</v>
      </c>
      <c r="F21" s="27">
        <v>0</v>
      </c>
    </row>
    <row r="22" spans="1:6" s="16" customFormat="1" ht="26.25">
      <c r="A22" s="32" t="s">
        <v>29</v>
      </c>
      <c r="B22" s="257">
        <v>0</v>
      </c>
      <c r="C22" s="31">
        <v>0</v>
      </c>
      <c r="D22" s="31">
        <v>0</v>
      </c>
      <c r="E22" s="29">
        <v>0</v>
      </c>
      <c r="F22" s="27">
        <v>0</v>
      </c>
    </row>
    <row r="23" spans="1:6" s="16" customFormat="1" ht="26.25">
      <c r="A23" s="33" t="s">
        <v>30</v>
      </c>
      <c r="B23" s="257">
        <v>0</v>
      </c>
      <c r="C23" s="31">
        <v>0</v>
      </c>
      <c r="D23" s="31">
        <v>0</v>
      </c>
      <c r="E23" s="29">
        <v>0</v>
      </c>
      <c r="F23" s="27">
        <v>0</v>
      </c>
    </row>
    <row r="24" spans="1:6" s="16" customFormat="1" ht="26.25">
      <c r="A24" s="33" t="s">
        <v>31</v>
      </c>
      <c r="B24" s="257">
        <v>0</v>
      </c>
      <c r="C24" s="31">
        <v>0</v>
      </c>
      <c r="D24" s="31">
        <v>0</v>
      </c>
      <c r="E24" s="29">
        <v>0</v>
      </c>
      <c r="F24" s="27">
        <v>0</v>
      </c>
    </row>
    <row r="25" spans="1:6" s="16" customFormat="1" ht="26.25">
      <c r="A25" s="33" t="s">
        <v>32</v>
      </c>
      <c r="B25" s="257">
        <v>0</v>
      </c>
      <c r="C25" s="31">
        <v>0</v>
      </c>
      <c r="D25" s="31">
        <v>0</v>
      </c>
      <c r="E25" s="29">
        <v>0</v>
      </c>
      <c r="F25" s="27">
        <v>0</v>
      </c>
    </row>
    <row r="26" spans="1:6" s="16" customFormat="1" ht="26.25">
      <c r="A26" s="33" t="s">
        <v>33</v>
      </c>
      <c r="B26" s="257">
        <v>0</v>
      </c>
      <c r="C26" s="31">
        <v>0</v>
      </c>
      <c r="D26" s="31">
        <v>0</v>
      </c>
      <c r="E26" s="29">
        <v>0</v>
      </c>
      <c r="F26" s="27">
        <v>0</v>
      </c>
    </row>
    <row r="27" spans="1:6" s="16" customFormat="1" ht="26.25">
      <c r="A27" s="33" t="s">
        <v>34</v>
      </c>
      <c r="B27" s="257">
        <v>0</v>
      </c>
      <c r="C27" s="31">
        <v>0</v>
      </c>
      <c r="D27" s="31">
        <v>0</v>
      </c>
      <c r="E27" s="29">
        <v>0</v>
      </c>
      <c r="F27" s="27">
        <v>0</v>
      </c>
    </row>
    <row r="28" spans="1:6" s="16" customFormat="1" ht="26.25">
      <c r="A28" s="33" t="s">
        <v>89</v>
      </c>
      <c r="B28" s="257">
        <v>0</v>
      </c>
      <c r="C28" s="31">
        <v>0</v>
      </c>
      <c r="D28" s="31">
        <v>0</v>
      </c>
      <c r="E28" s="29">
        <f t="shared" ref="E28" si="0">D28-C28</f>
        <v>0</v>
      </c>
      <c r="F28" s="27">
        <f t="shared" ref="F28" si="1">IF(ISBLANK(E28),"  ",IF(C28&gt;0,E28/C28,IF(E28&gt;0,1,0)))</f>
        <v>0</v>
      </c>
    </row>
    <row r="29" spans="1:6" s="16" customFormat="1" ht="26.25">
      <c r="A29" s="33" t="s">
        <v>35</v>
      </c>
      <c r="B29" s="257">
        <v>0</v>
      </c>
      <c r="C29" s="31">
        <v>0</v>
      </c>
      <c r="D29" s="31">
        <v>0</v>
      </c>
      <c r="E29" s="29">
        <v>0</v>
      </c>
      <c r="F29" s="27">
        <v>0</v>
      </c>
    </row>
    <row r="30" spans="1:6" s="16" customFormat="1" ht="26.25">
      <c r="A30" s="34" t="s">
        <v>36</v>
      </c>
      <c r="B30" s="257"/>
      <c r="C30" s="31"/>
      <c r="D30" s="31"/>
      <c r="E30" s="31"/>
      <c r="F30" s="23"/>
    </row>
    <row r="31" spans="1:6" s="16" customFormat="1" ht="26.25">
      <c r="A31" s="30" t="s">
        <v>37</v>
      </c>
      <c r="B31" s="255">
        <v>0</v>
      </c>
      <c r="C31" s="26">
        <v>0</v>
      </c>
      <c r="D31" s="26">
        <v>0</v>
      </c>
      <c r="E31" s="26">
        <v>0</v>
      </c>
      <c r="F31" s="27">
        <v>0</v>
      </c>
    </row>
    <row r="32" spans="1:6" s="16" customFormat="1" ht="26.25">
      <c r="A32" s="35" t="s">
        <v>38</v>
      </c>
      <c r="B32" s="257"/>
      <c r="C32" s="31"/>
      <c r="D32" s="31"/>
      <c r="E32" s="31"/>
      <c r="F32" s="23"/>
    </row>
    <row r="33" spans="1:12" s="16" customFormat="1" ht="26.25">
      <c r="A33" s="30" t="s">
        <v>37</v>
      </c>
      <c r="B33" s="254">
        <v>0</v>
      </c>
      <c r="C33" s="22">
        <v>0</v>
      </c>
      <c r="D33" s="22">
        <v>0</v>
      </c>
      <c r="E33" s="26">
        <v>0</v>
      </c>
      <c r="F33" s="27">
        <v>0</v>
      </c>
    </row>
    <row r="34" spans="1:12" s="16" customFormat="1" ht="26.25">
      <c r="A34" s="32" t="s">
        <v>39</v>
      </c>
      <c r="B34" s="257"/>
      <c r="C34" s="31"/>
      <c r="D34" s="31"/>
      <c r="E34" s="29"/>
      <c r="F34" s="27" t="s">
        <v>91</v>
      </c>
    </row>
    <row r="35" spans="1:12" s="39" customFormat="1" ht="26.25">
      <c r="A35" s="36" t="s">
        <v>40</v>
      </c>
      <c r="B35" s="258">
        <v>154239538</v>
      </c>
      <c r="C35" s="37">
        <v>154880939</v>
      </c>
      <c r="D35" s="37">
        <v>145011323</v>
      </c>
      <c r="E35" s="37">
        <v>-9869616</v>
      </c>
      <c r="F35" s="38">
        <v>-6.3723890516960258E-2</v>
      </c>
    </row>
    <row r="36" spans="1:12" s="16" customFormat="1" ht="26.25">
      <c r="A36" s="34" t="s">
        <v>41</v>
      </c>
      <c r="B36" s="257"/>
      <c r="C36" s="31"/>
      <c r="D36" s="31"/>
      <c r="E36" s="31"/>
      <c r="F36" s="23"/>
    </row>
    <row r="37" spans="1:12" s="16" customFormat="1" ht="26.25">
      <c r="A37" s="40" t="s">
        <v>42</v>
      </c>
      <c r="B37" s="255">
        <v>0</v>
      </c>
      <c r="C37" s="26">
        <v>0</v>
      </c>
      <c r="D37" s="26">
        <v>0</v>
      </c>
      <c r="E37" s="26">
        <v>0</v>
      </c>
      <c r="F37" s="27">
        <v>0</v>
      </c>
    </row>
    <row r="38" spans="1:12" s="16" customFormat="1" ht="26.25">
      <c r="A38" s="41" t="s">
        <v>43</v>
      </c>
      <c r="B38" s="255">
        <v>0</v>
      </c>
      <c r="C38" s="26">
        <v>0</v>
      </c>
      <c r="D38" s="26">
        <v>0</v>
      </c>
      <c r="E38" s="29">
        <v>0</v>
      </c>
      <c r="F38" s="27">
        <v>0</v>
      </c>
    </row>
    <row r="39" spans="1:12" s="16" customFormat="1" ht="26.25">
      <c r="A39" s="41" t="s">
        <v>44</v>
      </c>
      <c r="B39" s="255">
        <v>0</v>
      </c>
      <c r="C39" s="26">
        <v>0</v>
      </c>
      <c r="D39" s="26">
        <v>0</v>
      </c>
      <c r="E39" s="29">
        <v>0</v>
      </c>
      <c r="F39" s="27">
        <v>0</v>
      </c>
    </row>
    <row r="40" spans="1:12" s="16" customFormat="1" ht="26.25">
      <c r="A40" s="41" t="s">
        <v>45</v>
      </c>
      <c r="B40" s="255">
        <v>0</v>
      </c>
      <c r="C40" s="26">
        <v>0</v>
      </c>
      <c r="D40" s="26">
        <v>0</v>
      </c>
      <c r="E40" s="29">
        <v>0</v>
      </c>
      <c r="F40" s="27">
        <v>0</v>
      </c>
    </row>
    <row r="41" spans="1:12" s="16" customFormat="1" ht="26.25">
      <c r="A41" s="42" t="s">
        <v>46</v>
      </c>
      <c r="B41" s="255">
        <v>0</v>
      </c>
      <c r="C41" s="26">
        <v>0</v>
      </c>
      <c r="D41" s="26">
        <v>0</v>
      </c>
      <c r="E41" s="29">
        <v>0</v>
      </c>
      <c r="F41" s="27">
        <v>0</v>
      </c>
    </row>
    <row r="42" spans="1:12" s="39" customFormat="1" ht="26.25">
      <c r="A42" s="34" t="s">
        <v>47</v>
      </c>
      <c r="B42" s="259">
        <v>0</v>
      </c>
      <c r="C42" s="43">
        <v>0</v>
      </c>
      <c r="D42" s="43">
        <v>0</v>
      </c>
      <c r="E42" s="43">
        <v>0</v>
      </c>
      <c r="F42" s="38">
        <v>0</v>
      </c>
      <c r="L42" s="39" t="s">
        <v>48</v>
      </c>
    </row>
    <row r="43" spans="1:12" s="16" customFormat="1" ht="26.25">
      <c r="A43" s="32" t="s">
        <v>48</v>
      </c>
      <c r="B43" s="257"/>
      <c r="C43" s="31"/>
      <c r="D43" s="31"/>
      <c r="E43" s="31"/>
      <c r="F43" s="23"/>
    </row>
    <row r="44" spans="1:12" s="39" customFormat="1" ht="26.25">
      <c r="A44" s="44" t="s">
        <v>49</v>
      </c>
      <c r="B44" s="260">
        <v>6719912</v>
      </c>
      <c r="C44" s="45">
        <v>6723952</v>
      </c>
      <c r="D44" s="45">
        <v>6688242</v>
      </c>
      <c r="E44" s="45">
        <v>-35710</v>
      </c>
      <c r="F44" s="38">
        <v>-5.3108648009384954E-3</v>
      </c>
    </row>
    <row r="45" spans="1:12" s="16" customFormat="1" ht="26.25">
      <c r="A45" s="32" t="s">
        <v>48</v>
      </c>
      <c r="B45" s="257"/>
      <c r="C45" s="31"/>
      <c r="D45" s="31"/>
      <c r="E45" s="31"/>
      <c r="F45" s="23"/>
    </row>
    <row r="46" spans="1:12" s="39" customFormat="1" ht="26.25">
      <c r="A46" s="44" t="s">
        <v>50</v>
      </c>
      <c r="B46" s="260">
        <v>10457252</v>
      </c>
      <c r="C46" s="45">
        <v>10457252</v>
      </c>
      <c r="D46" s="45">
        <v>0</v>
      </c>
      <c r="E46" s="45">
        <v>-10457252</v>
      </c>
      <c r="F46" s="38">
        <v>-1</v>
      </c>
    </row>
    <row r="47" spans="1:12" s="16" customFormat="1" ht="26.25">
      <c r="A47" s="32" t="s">
        <v>48</v>
      </c>
      <c r="B47" s="257"/>
      <c r="C47" s="31"/>
      <c r="D47" s="31"/>
      <c r="E47" s="31"/>
      <c r="F47" s="23"/>
    </row>
    <row r="48" spans="1:12" s="39" customFormat="1" ht="26.25">
      <c r="A48" s="34" t="s">
        <v>51</v>
      </c>
      <c r="B48" s="259">
        <v>263285551</v>
      </c>
      <c r="C48" s="43">
        <v>267164234</v>
      </c>
      <c r="D48" s="43">
        <v>293689234</v>
      </c>
      <c r="E48" s="43">
        <v>26525000</v>
      </c>
      <c r="F48" s="38">
        <v>9.9283499152809498E-2</v>
      </c>
    </row>
    <row r="49" spans="1:6" s="16" customFormat="1" ht="26.25">
      <c r="A49" s="32" t="s">
        <v>48</v>
      </c>
      <c r="B49" s="257"/>
      <c r="C49" s="31"/>
      <c r="D49" s="31"/>
      <c r="E49" s="31"/>
      <c r="F49" s="23"/>
    </row>
    <row r="50" spans="1:6" s="39" customFormat="1" ht="26.25">
      <c r="A50" s="46" t="s">
        <v>52</v>
      </c>
      <c r="B50" s="261">
        <v>0</v>
      </c>
      <c r="C50" s="47">
        <v>0</v>
      </c>
      <c r="D50" s="47">
        <v>0</v>
      </c>
      <c r="E50" s="47">
        <v>0</v>
      </c>
      <c r="F50" s="38">
        <v>0</v>
      </c>
    </row>
    <row r="51" spans="1:6" s="16" customFormat="1" ht="26.25">
      <c r="A51" s="34"/>
      <c r="B51" s="254"/>
      <c r="C51" s="22"/>
      <c r="D51" s="22"/>
      <c r="E51" s="22"/>
      <c r="F51" s="48"/>
    </row>
    <row r="52" spans="1:6" s="39" customFormat="1" ht="26.25">
      <c r="A52" s="34" t="s">
        <v>53</v>
      </c>
      <c r="B52" s="259">
        <v>0</v>
      </c>
      <c r="C52" s="43">
        <v>0</v>
      </c>
      <c r="D52" s="43">
        <v>0</v>
      </c>
      <c r="E52" s="47">
        <v>0</v>
      </c>
      <c r="F52" s="38">
        <v>0</v>
      </c>
    </row>
    <row r="53" spans="1:6" s="16" customFormat="1" ht="26.25">
      <c r="A53" s="32"/>
      <c r="B53" s="257"/>
      <c r="C53" s="31"/>
      <c r="D53" s="31"/>
      <c r="E53" s="31"/>
      <c r="F53" s="23"/>
    </row>
    <row r="54" spans="1:6" s="39" customFormat="1" ht="26.25">
      <c r="A54" s="49" t="s">
        <v>54</v>
      </c>
      <c r="B54" s="259">
        <v>434702253</v>
      </c>
      <c r="C54" s="43">
        <v>439226377</v>
      </c>
      <c r="D54" s="43">
        <v>445388799</v>
      </c>
      <c r="E54" s="43">
        <v>6162422</v>
      </c>
      <c r="F54" s="38">
        <v>1.4030172873702437E-2</v>
      </c>
    </row>
    <row r="55" spans="1:6" s="16" customFormat="1" ht="26.25">
      <c r="A55" s="50"/>
      <c r="B55" s="257"/>
      <c r="C55" s="31"/>
      <c r="D55" s="31"/>
      <c r="E55" s="31"/>
      <c r="F55" s="23" t="s">
        <v>48</v>
      </c>
    </row>
    <row r="56" spans="1:6" s="16" customFormat="1" ht="26.25">
      <c r="A56" s="51"/>
      <c r="B56" s="254"/>
      <c r="C56" s="22"/>
      <c r="D56" s="22"/>
      <c r="E56" s="22"/>
      <c r="F56" s="24" t="s">
        <v>48</v>
      </c>
    </row>
    <row r="57" spans="1:6" s="16" customFormat="1" ht="26.25">
      <c r="A57" s="49" t="s">
        <v>55</v>
      </c>
      <c r="B57" s="254"/>
      <c r="C57" s="22"/>
      <c r="D57" s="22"/>
      <c r="E57" s="22"/>
      <c r="F57" s="24"/>
    </row>
    <row r="58" spans="1:6" s="16" customFormat="1" ht="26.25">
      <c r="A58" s="30" t="s">
        <v>56</v>
      </c>
      <c r="B58" s="254">
        <v>179463095</v>
      </c>
      <c r="C58" s="22">
        <v>182302730</v>
      </c>
      <c r="D58" s="22">
        <v>189020305</v>
      </c>
      <c r="E58" s="22">
        <v>6717575</v>
      </c>
      <c r="F58" s="27">
        <v>3.6848460799243102E-2</v>
      </c>
    </row>
    <row r="59" spans="1:6" s="16" customFormat="1" ht="26.25">
      <c r="A59" s="32" t="s">
        <v>57</v>
      </c>
      <c r="B59" s="257">
        <v>53194267</v>
      </c>
      <c r="C59" s="31">
        <v>52905764</v>
      </c>
      <c r="D59" s="31">
        <v>54750399</v>
      </c>
      <c r="E59" s="31">
        <v>1844635</v>
      </c>
      <c r="F59" s="27">
        <v>3.486642778658295E-2</v>
      </c>
    </row>
    <row r="60" spans="1:6" s="16" customFormat="1" ht="26.25">
      <c r="A60" s="32" t="s">
        <v>58</v>
      </c>
      <c r="B60" s="257">
        <v>5224134</v>
      </c>
      <c r="C60" s="31">
        <v>4831700</v>
      </c>
      <c r="D60" s="31">
        <v>4991664</v>
      </c>
      <c r="E60" s="31">
        <v>159964</v>
      </c>
      <c r="F60" s="27">
        <v>3.3107187946271502E-2</v>
      </c>
    </row>
    <row r="61" spans="1:6" s="16" customFormat="1" ht="26.25">
      <c r="A61" s="32" t="s">
        <v>59</v>
      </c>
      <c r="B61" s="257">
        <v>58087531</v>
      </c>
      <c r="C61" s="31">
        <v>52622393</v>
      </c>
      <c r="D61" s="31">
        <v>57222521</v>
      </c>
      <c r="E61" s="31">
        <v>4600128</v>
      </c>
      <c r="F61" s="27">
        <v>8.7417689271561627E-2</v>
      </c>
    </row>
    <row r="62" spans="1:6" s="16" customFormat="1" ht="26.25">
      <c r="A62" s="32" t="s">
        <v>60</v>
      </c>
      <c r="B62" s="257">
        <v>14565270</v>
      </c>
      <c r="C62" s="31">
        <v>12808637</v>
      </c>
      <c r="D62" s="31">
        <v>12870418</v>
      </c>
      <c r="E62" s="31">
        <v>61781</v>
      </c>
      <c r="F62" s="27">
        <v>4.8233859699513696E-3</v>
      </c>
    </row>
    <row r="63" spans="1:6" s="16" customFormat="1" ht="26.25">
      <c r="A63" s="32" t="s">
        <v>61</v>
      </c>
      <c r="B63" s="257">
        <v>20558103</v>
      </c>
      <c r="C63" s="31">
        <v>23676031</v>
      </c>
      <c r="D63" s="31">
        <v>21770156</v>
      </c>
      <c r="E63" s="31">
        <v>-1905875</v>
      </c>
      <c r="F63" s="27">
        <v>-8.0498078415254651E-2</v>
      </c>
    </row>
    <row r="64" spans="1:6" s="16" customFormat="1" ht="26.25">
      <c r="A64" s="32" t="s">
        <v>62</v>
      </c>
      <c r="B64" s="257">
        <v>56737545</v>
      </c>
      <c r="C64" s="31">
        <v>56996416</v>
      </c>
      <c r="D64" s="31">
        <v>55456600</v>
      </c>
      <c r="E64" s="31">
        <v>-1539816</v>
      </c>
      <c r="F64" s="27">
        <v>-2.7016014480629801E-2</v>
      </c>
    </row>
    <row r="65" spans="1:7" s="16" customFormat="1" ht="26.25">
      <c r="A65" s="32" t="s">
        <v>63</v>
      </c>
      <c r="B65" s="257">
        <v>53334855</v>
      </c>
      <c r="C65" s="31">
        <v>53988714</v>
      </c>
      <c r="D65" s="31">
        <v>54811683</v>
      </c>
      <c r="E65" s="31">
        <v>822969</v>
      </c>
      <c r="F65" s="27">
        <v>1.5243352527344881E-2</v>
      </c>
    </row>
    <row r="66" spans="1:7" s="39" customFormat="1" ht="26.25">
      <c r="A66" s="52" t="s">
        <v>64</v>
      </c>
      <c r="B66" s="258">
        <v>441164800</v>
      </c>
      <c r="C66" s="37">
        <v>440132385</v>
      </c>
      <c r="D66" s="37">
        <v>450893746</v>
      </c>
      <c r="E66" s="37">
        <v>10761361</v>
      </c>
      <c r="F66" s="38">
        <v>2.4450282157719432E-2</v>
      </c>
    </row>
    <row r="67" spans="1:7" s="16" customFormat="1" ht="26.25">
      <c r="A67" s="32" t="s">
        <v>65</v>
      </c>
      <c r="B67" s="257">
        <v>0</v>
      </c>
      <c r="C67" s="31">
        <v>0</v>
      </c>
      <c r="D67" s="31">
        <v>0</v>
      </c>
      <c r="E67" s="31">
        <v>0</v>
      </c>
      <c r="F67" s="27">
        <v>0</v>
      </c>
    </row>
    <row r="68" spans="1:7" s="16" customFormat="1" ht="26.25">
      <c r="A68" s="32" t="s">
        <v>66</v>
      </c>
      <c r="B68" s="257">
        <v>-6462547</v>
      </c>
      <c r="C68" s="31">
        <v>-906008</v>
      </c>
      <c r="D68" s="31">
        <v>-5504947</v>
      </c>
      <c r="E68" s="31">
        <v>-4598939</v>
      </c>
      <c r="F68" s="27">
        <v>0</v>
      </c>
      <c r="G68" s="177"/>
    </row>
    <row r="69" spans="1:7" s="16" customFormat="1" ht="26.25">
      <c r="A69" s="32" t="s">
        <v>67</v>
      </c>
      <c r="B69" s="257">
        <v>0</v>
      </c>
      <c r="C69" s="31">
        <v>0</v>
      </c>
      <c r="D69" s="31">
        <v>0</v>
      </c>
      <c r="E69" s="31">
        <v>0</v>
      </c>
      <c r="F69" s="27">
        <v>0</v>
      </c>
    </row>
    <row r="70" spans="1:7" s="16" customFormat="1" ht="26.25">
      <c r="A70" s="32" t="s">
        <v>68</v>
      </c>
      <c r="B70" s="257">
        <v>0</v>
      </c>
      <c r="C70" s="31">
        <v>0</v>
      </c>
      <c r="D70" s="31">
        <v>0</v>
      </c>
      <c r="E70" s="31">
        <v>0</v>
      </c>
      <c r="F70" s="27">
        <v>0</v>
      </c>
    </row>
    <row r="71" spans="1:7" s="39" customFormat="1" ht="26.25">
      <c r="A71" s="53" t="s">
        <v>69</v>
      </c>
      <c r="B71" s="262">
        <v>434702253</v>
      </c>
      <c r="C71" s="54">
        <v>439226377</v>
      </c>
      <c r="D71" s="54">
        <v>445388799</v>
      </c>
      <c r="E71" s="54">
        <v>6162422</v>
      </c>
      <c r="F71" s="38">
        <v>1.4030172873702437E-2</v>
      </c>
    </row>
    <row r="72" spans="1:7" s="16" customFormat="1" ht="26.25">
      <c r="A72" s="51"/>
      <c r="B72" s="254"/>
      <c r="C72" s="22"/>
      <c r="D72" s="22"/>
      <c r="E72" s="22"/>
      <c r="F72" s="24"/>
    </row>
    <row r="73" spans="1:7" s="16" customFormat="1" ht="26.25">
      <c r="A73" s="49" t="s">
        <v>70</v>
      </c>
      <c r="B73" s="254"/>
      <c r="C73" s="22"/>
      <c r="D73" s="22"/>
      <c r="E73" s="22"/>
      <c r="F73" s="24"/>
    </row>
    <row r="74" spans="1:7" s="16" customFormat="1" ht="26.25">
      <c r="A74" s="30" t="s">
        <v>71</v>
      </c>
      <c r="B74" s="255">
        <v>212976596</v>
      </c>
      <c r="C74" s="26">
        <v>221377725</v>
      </c>
      <c r="D74" s="26">
        <v>225524074</v>
      </c>
      <c r="E74" s="22">
        <v>4146349</v>
      </c>
      <c r="F74" s="27">
        <v>1.8729747990679731E-2</v>
      </c>
    </row>
    <row r="75" spans="1:7" s="16" customFormat="1" ht="26.25">
      <c r="A75" s="32" t="s">
        <v>72</v>
      </c>
      <c r="B75" s="256">
        <v>27850350</v>
      </c>
      <c r="C75" s="26">
        <v>24722861</v>
      </c>
      <c r="D75" s="26">
        <v>26032829</v>
      </c>
      <c r="E75" s="31">
        <v>1309968</v>
      </c>
      <c r="F75" s="27">
        <v>5.2986100597337826E-2</v>
      </c>
    </row>
    <row r="76" spans="1:7" s="16" customFormat="1" ht="26.25">
      <c r="A76" s="32" t="s">
        <v>73</v>
      </c>
      <c r="B76" s="254">
        <v>83829759</v>
      </c>
      <c r="C76" s="26">
        <v>85244212</v>
      </c>
      <c r="D76" s="26">
        <v>88878939</v>
      </c>
      <c r="E76" s="31">
        <v>3634727</v>
      </c>
      <c r="F76" s="27">
        <v>4.2638988791403223E-2</v>
      </c>
    </row>
    <row r="77" spans="1:7" s="39" customFormat="1" ht="26.25">
      <c r="A77" s="52" t="s">
        <v>74</v>
      </c>
      <c r="B77" s="262">
        <v>324656705</v>
      </c>
      <c r="C77" s="54">
        <v>331344798</v>
      </c>
      <c r="D77" s="54">
        <v>340435842</v>
      </c>
      <c r="E77" s="37">
        <v>9091044</v>
      </c>
      <c r="F77" s="38">
        <v>2.7436809193545873E-2</v>
      </c>
    </row>
    <row r="78" spans="1:7" s="16" customFormat="1" ht="26.25">
      <c r="A78" s="32" t="s">
        <v>75</v>
      </c>
      <c r="B78" s="256">
        <v>3400961</v>
      </c>
      <c r="C78" s="29">
        <v>2336974</v>
      </c>
      <c r="D78" s="29">
        <v>2411385</v>
      </c>
      <c r="E78" s="31">
        <v>74411</v>
      </c>
      <c r="F78" s="27">
        <v>3.1840747907336583E-2</v>
      </c>
    </row>
    <row r="79" spans="1:7" s="16" customFormat="1" ht="26.25">
      <c r="A79" s="32" t="s">
        <v>76</v>
      </c>
      <c r="B79" s="255">
        <v>15351243</v>
      </c>
      <c r="C79" s="26">
        <v>14147970</v>
      </c>
      <c r="D79" s="26">
        <v>17520730</v>
      </c>
      <c r="E79" s="31">
        <v>3372760</v>
      </c>
      <c r="F79" s="27">
        <v>0.23839179755116813</v>
      </c>
    </row>
    <row r="80" spans="1:7" s="16" customFormat="1" ht="26.25">
      <c r="A80" s="32" t="s">
        <v>77</v>
      </c>
      <c r="B80" s="254">
        <v>16513877</v>
      </c>
      <c r="C80" s="22">
        <v>12260865</v>
      </c>
      <c r="D80" s="22">
        <v>11695826</v>
      </c>
      <c r="E80" s="31">
        <v>-565039</v>
      </c>
      <c r="F80" s="27">
        <v>-4.6084758293970289E-2</v>
      </c>
    </row>
    <row r="81" spans="1:8" s="39" customFormat="1" ht="26.25">
      <c r="A81" s="35" t="s">
        <v>78</v>
      </c>
      <c r="B81" s="262">
        <v>35266081</v>
      </c>
      <c r="C81" s="54">
        <v>28745809</v>
      </c>
      <c r="D81" s="54">
        <v>31627941</v>
      </c>
      <c r="E81" s="37">
        <v>2882132</v>
      </c>
      <c r="F81" s="38">
        <v>0.1002626852491784</v>
      </c>
    </row>
    <row r="82" spans="1:8" s="16" customFormat="1" ht="26.25">
      <c r="A82" s="32" t="s">
        <v>79</v>
      </c>
      <c r="B82" s="254">
        <v>3216105</v>
      </c>
      <c r="C82" s="22">
        <v>1911420</v>
      </c>
      <c r="D82" s="22">
        <v>1857516</v>
      </c>
      <c r="E82" s="31">
        <v>-53904</v>
      </c>
      <c r="F82" s="27">
        <v>-2.8201023322974542E-2</v>
      </c>
    </row>
    <row r="83" spans="1:8" s="16" customFormat="1" ht="26.25">
      <c r="A83" s="32" t="s">
        <v>80</v>
      </c>
      <c r="B83" s="257">
        <v>51510248</v>
      </c>
      <c r="C83" s="31">
        <v>56954429</v>
      </c>
      <c r="D83" s="31">
        <v>51461991</v>
      </c>
      <c r="E83" s="31">
        <v>-5492438</v>
      </c>
      <c r="F83" s="27">
        <v>-9.6435660868446252E-2</v>
      </c>
    </row>
    <row r="84" spans="1:8" s="16" customFormat="1" ht="26.25">
      <c r="A84" s="32" t="s">
        <v>81</v>
      </c>
      <c r="B84" s="257">
        <v>0</v>
      </c>
      <c r="C84" s="31">
        <v>0</v>
      </c>
      <c r="D84" s="31">
        <v>0</v>
      </c>
      <c r="E84" s="31">
        <v>0</v>
      </c>
      <c r="F84" s="27">
        <v>0</v>
      </c>
    </row>
    <row r="85" spans="1:8" s="16" customFormat="1" ht="26.25">
      <c r="A85" s="32" t="s">
        <v>82</v>
      </c>
      <c r="B85" s="257">
        <v>11985121</v>
      </c>
      <c r="C85" s="31">
        <v>12095088</v>
      </c>
      <c r="D85" s="31">
        <v>13213144</v>
      </c>
      <c r="E85" s="31">
        <v>1118056</v>
      </c>
      <c r="F85" s="27">
        <v>9.2438847902553495E-2</v>
      </c>
    </row>
    <row r="86" spans="1:8" s="39" customFormat="1" ht="26.25">
      <c r="A86" s="35" t="s">
        <v>83</v>
      </c>
      <c r="B86" s="258">
        <v>66711474</v>
      </c>
      <c r="C86" s="37">
        <v>70960937</v>
      </c>
      <c r="D86" s="37">
        <v>66532651</v>
      </c>
      <c r="E86" s="37">
        <v>-4428286</v>
      </c>
      <c r="F86" s="38">
        <v>-6.2404559285906838E-2</v>
      </c>
    </row>
    <row r="87" spans="1:8" s="16" customFormat="1" ht="26.25">
      <c r="A87" s="32" t="s">
        <v>84</v>
      </c>
      <c r="B87" s="257">
        <v>6770342</v>
      </c>
      <c r="C87" s="31">
        <v>4279033</v>
      </c>
      <c r="D87" s="31">
        <v>5270748</v>
      </c>
      <c r="E87" s="31">
        <v>991715</v>
      </c>
      <c r="F87" s="27">
        <v>0.23176147508093534</v>
      </c>
    </row>
    <row r="88" spans="1:8" s="16" customFormat="1" ht="26.25">
      <c r="A88" s="32" t="s">
        <v>85</v>
      </c>
      <c r="B88" s="257">
        <v>1297651</v>
      </c>
      <c r="C88" s="31">
        <v>3895800</v>
      </c>
      <c r="D88" s="31">
        <v>1521617</v>
      </c>
      <c r="E88" s="31">
        <v>-2374183</v>
      </c>
      <c r="F88" s="27">
        <v>-0.60942117151804509</v>
      </c>
    </row>
    <row r="89" spans="1:8" s="16" customFormat="1" ht="26.25">
      <c r="A89" s="41" t="s">
        <v>86</v>
      </c>
      <c r="B89" s="257">
        <v>0</v>
      </c>
      <c r="C89" s="31">
        <v>0</v>
      </c>
      <c r="D89" s="31">
        <v>0</v>
      </c>
      <c r="E89" s="31">
        <v>0</v>
      </c>
      <c r="F89" s="27">
        <v>0</v>
      </c>
    </row>
    <row r="90" spans="1:8" s="39" customFormat="1" ht="26.25">
      <c r="A90" s="55" t="s">
        <v>87</v>
      </c>
      <c r="B90" s="262">
        <v>8067993</v>
      </c>
      <c r="C90" s="54">
        <v>8174833</v>
      </c>
      <c r="D90" s="54">
        <v>6792365</v>
      </c>
      <c r="E90" s="54">
        <v>-1382468</v>
      </c>
      <c r="F90" s="38">
        <v>-0.16911269013079533</v>
      </c>
    </row>
    <row r="91" spans="1:8" s="16" customFormat="1" ht="26.25">
      <c r="A91" s="41" t="s">
        <v>88</v>
      </c>
      <c r="B91" s="257">
        <v>0</v>
      </c>
      <c r="C91" s="31">
        <v>0</v>
      </c>
      <c r="D91" s="29">
        <v>0</v>
      </c>
      <c r="E91" s="31">
        <v>0</v>
      </c>
      <c r="F91" s="27">
        <v>0</v>
      </c>
    </row>
    <row r="92" spans="1:8" s="39" customFormat="1" ht="27" thickBot="1">
      <c r="A92" s="56" t="s">
        <v>69</v>
      </c>
      <c r="B92" s="263">
        <v>434702253</v>
      </c>
      <c r="C92" s="57">
        <v>439226377</v>
      </c>
      <c r="D92" s="58">
        <v>445388799</v>
      </c>
      <c r="E92" s="57">
        <v>6162422</v>
      </c>
      <c r="F92" s="59">
        <v>1.4030172873702437E-2</v>
      </c>
    </row>
    <row r="93" spans="1:8" s="64" customFormat="1" ht="31.5">
      <c r="A93" s="60"/>
      <c r="B93" s="61"/>
      <c r="C93" s="61"/>
      <c r="D93" s="61"/>
      <c r="E93" s="61"/>
      <c r="F93" s="62" t="s">
        <v>48</v>
      </c>
      <c r="G93" s="63"/>
      <c r="H93" s="63"/>
    </row>
    <row r="94" spans="1:8">
      <c r="A94" s="68" t="s">
        <v>48</v>
      </c>
      <c r="B94" s="69"/>
      <c r="C94" s="69"/>
      <c r="D94" s="69"/>
      <c r="E94" s="69"/>
      <c r="F94" s="70"/>
    </row>
  </sheetData>
  <pageMargins left="0.7" right="0.7" top="0.75" bottom="0.75" header="0.3" footer="0.3"/>
  <pageSetup scale="27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topLeftCell="A28" zoomScale="70" zoomScaleNormal="70" workbookViewId="0">
      <selection activeCell="G15" sqref="G15"/>
    </sheetView>
  </sheetViews>
  <sheetFormatPr defaultRowHeight="15.75"/>
  <cols>
    <col min="1" max="1" width="121.140625" style="71" customWidth="1"/>
    <col min="2" max="2" width="32.7109375" style="72" customWidth="1"/>
    <col min="3" max="5" width="32.85546875" style="72" customWidth="1"/>
    <col min="6" max="6" width="25.5703125" style="73" customWidth="1"/>
    <col min="7" max="7" width="30.28515625" style="71" customWidth="1"/>
    <col min="8" max="8" width="25.140625" style="71" customWidth="1"/>
    <col min="9" max="16384" width="9.140625" style="71"/>
  </cols>
  <sheetData>
    <row r="1" spans="1:8" s="7" customFormat="1" ht="46.5">
      <c r="A1" s="1" t="s">
        <v>0</v>
      </c>
      <c r="B1" s="2"/>
      <c r="C1" s="4" t="s">
        <v>1</v>
      </c>
      <c r="D1" s="5" t="s">
        <v>105</v>
      </c>
      <c r="E1" s="6"/>
      <c r="F1" s="175"/>
    </row>
    <row r="2" spans="1:8" s="7" customFormat="1" ht="46.5">
      <c r="A2" s="1" t="s">
        <v>2</v>
      </c>
      <c r="B2" s="2"/>
      <c r="C2" s="2"/>
      <c r="D2" s="8"/>
      <c r="E2" s="3"/>
      <c r="F2" s="3"/>
    </row>
    <row r="3" spans="1:8" s="7" customFormat="1" ht="47.25" thickBot="1">
      <c r="A3" s="9" t="s">
        <v>3</v>
      </c>
      <c r="B3" s="10"/>
      <c r="C3" s="10"/>
      <c r="D3" s="10"/>
      <c r="E3" s="10"/>
      <c r="F3" s="11"/>
      <c r="G3" s="3"/>
      <c r="H3" s="3"/>
    </row>
    <row r="4" spans="1:8" s="16" customFormat="1" ht="27" thickTop="1">
      <c r="A4" s="12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20" customFormat="1" ht="52.5">
      <c r="A5" s="17"/>
      <c r="B5" s="18" t="s">
        <v>9</v>
      </c>
      <c r="C5" s="18" t="s">
        <v>9</v>
      </c>
      <c r="D5" s="18" t="s">
        <v>10</v>
      </c>
      <c r="E5" s="18" t="s">
        <v>11</v>
      </c>
      <c r="F5" s="19" t="s">
        <v>12</v>
      </c>
    </row>
    <row r="6" spans="1:8" s="16" customFormat="1" ht="26.25">
      <c r="A6" s="21" t="s">
        <v>13</v>
      </c>
      <c r="B6" s="22"/>
      <c r="C6" s="22"/>
      <c r="D6" s="22"/>
      <c r="E6" s="22"/>
      <c r="F6" s="23"/>
    </row>
    <row r="7" spans="1:8" s="16" customFormat="1" ht="26.25">
      <c r="A7" s="21" t="s">
        <v>14</v>
      </c>
      <c r="B7" s="22"/>
      <c r="C7" s="22"/>
      <c r="D7" s="22"/>
      <c r="E7" s="22"/>
      <c r="F7" s="24"/>
    </row>
    <row r="8" spans="1:8" s="16" customFormat="1" ht="26.25">
      <c r="A8" s="25" t="s">
        <v>15</v>
      </c>
      <c r="B8" s="255">
        <v>7678428</v>
      </c>
      <c r="C8" s="26">
        <v>7678428</v>
      </c>
      <c r="D8" s="26">
        <v>6512969</v>
      </c>
      <c r="E8" s="26">
        <v>-1165459</v>
      </c>
      <c r="F8" s="27">
        <v>-0.15178354215211759</v>
      </c>
    </row>
    <row r="9" spans="1:8" s="16" customFormat="1" ht="26.25">
      <c r="A9" s="25" t="s">
        <v>16</v>
      </c>
      <c r="B9" s="255">
        <v>0</v>
      </c>
      <c r="C9" s="26">
        <v>0</v>
      </c>
      <c r="D9" s="26">
        <v>0</v>
      </c>
      <c r="E9" s="26">
        <v>0</v>
      </c>
      <c r="F9" s="27">
        <v>0</v>
      </c>
    </row>
    <row r="10" spans="1:8" s="16" customFormat="1" ht="26.25">
      <c r="A10" s="28" t="s">
        <v>17</v>
      </c>
      <c r="B10" s="256">
        <v>258104</v>
      </c>
      <c r="C10" s="29">
        <v>270277</v>
      </c>
      <c r="D10" s="29">
        <v>275446</v>
      </c>
      <c r="E10" s="29">
        <v>5169</v>
      </c>
      <c r="F10" s="27">
        <v>1.9124823791887582E-2</v>
      </c>
    </row>
    <row r="11" spans="1:8" s="16" customFormat="1" ht="26.25">
      <c r="A11" s="30" t="s">
        <v>18</v>
      </c>
      <c r="B11" s="257">
        <v>0</v>
      </c>
      <c r="C11" s="31">
        <v>0</v>
      </c>
      <c r="D11" s="31">
        <v>0</v>
      </c>
      <c r="E11" s="29">
        <v>0</v>
      </c>
      <c r="F11" s="27">
        <v>0</v>
      </c>
    </row>
    <row r="12" spans="1:8" s="16" customFormat="1" ht="26.25">
      <c r="A12" s="32" t="s">
        <v>19</v>
      </c>
      <c r="B12" s="257">
        <v>258104</v>
      </c>
      <c r="C12" s="31">
        <v>270277</v>
      </c>
      <c r="D12" s="31">
        <v>275446</v>
      </c>
      <c r="E12" s="29">
        <v>5169</v>
      </c>
      <c r="F12" s="27">
        <v>1.9124823791887582E-2</v>
      </c>
    </row>
    <row r="13" spans="1:8" s="16" customFormat="1" ht="26.25">
      <c r="A13" s="32" t="s">
        <v>20</v>
      </c>
      <c r="B13" s="257">
        <v>0</v>
      </c>
      <c r="C13" s="31">
        <v>0</v>
      </c>
      <c r="D13" s="31">
        <v>0</v>
      </c>
      <c r="E13" s="29">
        <v>0</v>
      </c>
      <c r="F13" s="27">
        <v>0</v>
      </c>
    </row>
    <row r="14" spans="1:8" s="16" customFormat="1" ht="26.25">
      <c r="A14" s="32" t="s">
        <v>21</v>
      </c>
      <c r="B14" s="257">
        <v>0</v>
      </c>
      <c r="C14" s="31">
        <v>0</v>
      </c>
      <c r="D14" s="31">
        <v>0</v>
      </c>
      <c r="E14" s="29">
        <v>0</v>
      </c>
      <c r="F14" s="27">
        <v>0</v>
      </c>
    </row>
    <row r="15" spans="1:8" s="16" customFormat="1" ht="26.25">
      <c r="A15" s="32" t="s">
        <v>22</v>
      </c>
      <c r="B15" s="257">
        <v>0</v>
      </c>
      <c r="C15" s="31">
        <v>0</v>
      </c>
      <c r="D15" s="31">
        <v>0</v>
      </c>
      <c r="E15" s="29">
        <v>0</v>
      </c>
      <c r="F15" s="27">
        <v>0</v>
      </c>
    </row>
    <row r="16" spans="1:8" s="16" customFormat="1" ht="26.25">
      <c r="A16" s="32" t="s">
        <v>23</v>
      </c>
      <c r="B16" s="257">
        <v>0</v>
      </c>
      <c r="C16" s="31">
        <v>0</v>
      </c>
      <c r="D16" s="31">
        <v>0</v>
      </c>
      <c r="E16" s="29">
        <v>0</v>
      </c>
      <c r="F16" s="27">
        <v>0</v>
      </c>
    </row>
    <row r="17" spans="1:6" s="16" customFormat="1" ht="26.25">
      <c r="A17" s="32" t="s">
        <v>24</v>
      </c>
      <c r="B17" s="257">
        <v>0</v>
      </c>
      <c r="C17" s="31">
        <v>0</v>
      </c>
      <c r="D17" s="31">
        <v>0</v>
      </c>
      <c r="E17" s="29">
        <v>0</v>
      </c>
      <c r="F17" s="27">
        <v>0</v>
      </c>
    </row>
    <row r="18" spans="1:6" s="16" customFormat="1" ht="26.25">
      <c r="A18" s="32" t="s">
        <v>25</v>
      </c>
      <c r="B18" s="257">
        <v>0</v>
      </c>
      <c r="C18" s="31">
        <v>0</v>
      </c>
      <c r="D18" s="31">
        <v>0</v>
      </c>
      <c r="E18" s="29">
        <v>0</v>
      </c>
      <c r="F18" s="27">
        <v>0</v>
      </c>
    </row>
    <row r="19" spans="1:6" s="16" customFormat="1" ht="26.25">
      <c r="A19" s="32" t="s">
        <v>26</v>
      </c>
      <c r="B19" s="257">
        <v>0</v>
      </c>
      <c r="C19" s="31">
        <v>0</v>
      </c>
      <c r="D19" s="31">
        <v>0</v>
      </c>
      <c r="E19" s="29">
        <v>0</v>
      </c>
      <c r="F19" s="27">
        <v>0</v>
      </c>
    </row>
    <row r="20" spans="1:6" s="16" customFormat="1" ht="26.25">
      <c r="A20" s="32" t="s">
        <v>27</v>
      </c>
      <c r="B20" s="257">
        <v>0</v>
      </c>
      <c r="C20" s="31">
        <v>0</v>
      </c>
      <c r="D20" s="31">
        <v>0</v>
      </c>
      <c r="E20" s="29">
        <v>0</v>
      </c>
      <c r="F20" s="27">
        <v>0</v>
      </c>
    </row>
    <row r="21" spans="1:6" s="16" customFormat="1" ht="26.25">
      <c r="A21" s="32" t="s">
        <v>28</v>
      </c>
      <c r="B21" s="257">
        <v>0</v>
      </c>
      <c r="C21" s="31">
        <v>0</v>
      </c>
      <c r="D21" s="31">
        <v>0</v>
      </c>
      <c r="E21" s="29">
        <v>0</v>
      </c>
      <c r="F21" s="27">
        <v>0</v>
      </c>
    </row>
    <row r="22" spans="1:6" s="16" customFormat="1" ht="26.25">
      <c r="A22" s="32" t="s">
        <v>29</v>
      </c>
      <c r="B22" s="257">
        <v>0</v>
      </c>
      <c r="C22" s="31">
        <v>0</v>
      </c>
      <c r="D22" s="31">
        <v>0</v>
      </c>
      <c r="E22" s="29">
        <v>0</v>
      </c>
      <c r="F22" s="27">
        <v>0</v>
      </c>
    </row>
    <row r="23" spans="1:6" s="16" customFormat="1" ht="26.25">
      <c r="A23" s="33" t="s">
        <v>30</v>
      </c>
      <c r="B23" s="257">
        <v>0</v>
      </c>
      <c r="C23" s="31">
        <v>0</v>
      </c>
      <c r="D23" s="31">
        <v>0</v>
      </c>
      <c r="E23" s="29">
        <v>0</v>
      </c>
      <c r="F23" s="27">
        <v>0</v>
      </c>
    </row>
    <row r="24" spans="1:6" s="16" customFormat="1" ht="26.25">
      <c r="A24" s="33" t="s">
        <v>31</v>
      </c>
      <c r="B24" s="257">
        <v>0</v>
      </c>
      <c r="C24" s="31">
        <v>0</v>
      </c>
      <c r="D24" s="31">
        <v>0</v>
      </c>
      <c r="E24" s="29">
        <v>0</v>
      </c>
      <c r="F24" s="27">
        <v>0</v>
      </c>
    </row>
    <row r="25" spans="1:6" s="16" customFormat="1" ht="26.25">
      <c r="A25" s="33" t="s">
        <v>32</v>
      </c>
      <c r="B25" s="257">
        <v>0</v>
      </c>
      <c r="C25" s="31">
        <v>0</v>
      </c>
      <c r="D25" s="31">
        <v>0</v>
      </c>
      <c r="E25" s="29">
        <v>0</v>
      </c>
      <c r="F25" s="27">
        <v>0</v>
      </c>
    </row>
    <row r="26" spans="1:6" s="16" customFormat="1" ht="26.25">
      <c r="A26" s="33" t="s">
        <v>33</v>
      </c>
      <c r="B26" s="257">
        <v>0</v>
      </c>
      <c r="C26" s="31">
        <v>0</v>
      </c>
      <c r="D26" s="31">
        <v>0</v>
      </c>
      <c r="E26" s="29">
        <v>0</v>
      </c>
      <c r="F26" s="27">
        <v>0</v>
      </c>
    </row>
    <row r="27" spans="1:6" s="16" customFormat="1" ht="26.25">
      <c r="A27" s="33" t="s">
        <v>34</v>
      </c>
      <c r="B27" s="257">
        <v>0</v>
      </c>
      <c r="C27" s="31">
        <v>0</v>
      </c>
      <c r="D27" s="31">
        <v>0</v>
      </c>
      <c r="E27" s="29">
        <v>0</v>
      </c>
      <c r="F27" s="27">
        <v>0</v>
      </c>
    </row>
    <row r="28" spans="1:6" s="16" customFormat="1" ht="26.25">
      <c r="A28" s="33" t="s">
        <v>89</v>
      </c>
      <c r="B28" s="257">
        <v>0</v>
      </c>
      <c r="C28" s="31">
        <v>0</v>
      </c>
      <c r="D28" s="31">
        <v>0</v>
      </c>
      <c r="E28" s="29">
        <f t="shared" ref="E28" si="0">D28-C28</f>
        <v>0</v>
      </c>
      <c r="F28" s="27">
        <f t="shared" ref="F28" si="1">IF(ISBLANK(E28),"  ",IF(C28&gt;0,E28/C28,IF(E28&gt;0,1,0)))</f>
        <v>0</v>
      </c>
    </row>
    <row r="29" spans="1:6" s="16" customFormat="1" ht="26.25">
      <c r="A29" s="33" t="s">
        <v>35</v>
      </c>
      <c r="B29" s="257">
        <v>0</v>
      </c>
      <c r="C29" s="31">
        <v>0</v>
      </c>
      <c r="D29" s="31">
        <v>0</v>
      </c>
      <c r="E29" s="29">
        <v>0</v>
      </c>
      <c r="F29" s="27">
        <v>0</v>
      </c>
    </row>
    <row r="30" spans="1:6" s="16" customFormat="1" ht="26.25">
      <c r="A30" s="34" t="s">
        <v>36</v>
      </c>
      <c r="B30" s="257"/>
      <c r="C30" s="31"/>
      <c r="D30" s="31"/>
      <c r="E30" s="31"/>
      <c r="F30" s="23"/>
    </row>
    <row r="31" spans="1:6" s="16" customFormat="1" ht="26.25">
      <c r="A31" s="30" t="s">
        <v>37</v>
      </c>
      <c r="B31" s="255">
        <v>0</v>
      </c>
      <c r="C31" s="26">
        <v>0</v>
      </c>
      <c r="D31" s="26">
        <v>0</v>
      </c>
      <c r="E31" s="26">
        <v>0</v>
      </c>
      <c r="F31" s="27">
        <v>0</v>
      </c>
    </row>
    <row r="32" spans="1:6" s="16" customFormat="1" ht="26.25">
      <c r="A32" s="35" t="s">
        <v>38</v>
      </c>
      <c r="B32" s="257"/>
      <c r="C32" s="31"/>
      <c r="D32" s="31"/>
      <c r="E32" s="31"/>
      <c r="F32" s="23"/>
    </row>
    <row r="33" spans="1:12" s="16" customFormat="1" ht="26.25">
      <c r="A33" s="30" t="s">
        <v>37</v>
      </c>
      <c r="B33" s="254">
        <v>0</v>
      </c>
      <c r="C33" s="22">
        <v>0</v>
      </c>
      <c r="D33" s="22">
        <v>0</v>
      </c>
      <c r="E33" s="26">
        <v>0</v>
      </c>
      <c r="F33" s="27">
        <v>0</v>
      </c>
    </row>
    <row r="34" spans="1:12" s="16" customFormat="1" ht="26.25">
      <c r="A34" s="32" t="s">
        <v>39</v>
      </c>
      <c r="B34" s="257"/>
      <c r="C34" s="31"/>
      <c r="D34" s="31"/>
      <c r="E34" s="29"/>
      <c r="F34" s="27" t="s">
        <v>91</v>
      </c>
    </row>
    <row r="35" spans="1:12" s="39" customFormat="1" ht="26.25">
      <c r="A35" s="36" t="s">
        <v>40</v>
      </c>
      <c r="B35" s="258">
        <v>7936532</v>
      </c>
      <c r="C35" s="37">
        <v>7948705</v>
      </c>
      <c r="D35" s="37">
        <v>6788415</v>
      </c>
      <c r="E35" s="37">
        <v>-1160290</v>
      </c>
      <c r="F35" s="38">
        <v>-0.14597220553536708</v>
      </c>
    </row>
    <row r="36" spans="1:12" s="16" customFormat="1" ht="26.25">
      <c r="A36" s="34" t="s">
        <v>41</v>
      </c>
      <c r="B36" s="257"/>
      <c r="C36" s="31"/>
      <c r="D36" s="31"/>
      <c r="E36" s="31"/>
      <c r="F36" s="23"/>
    </row>
    <row r="37" spans="1:12" s="16" customFormat="1" ht="26.25">
      <c r="A37" s="40" t="s">
        <v>42</v>
      </c>
      <c r="B37" s="255">
        <v>0</v>
      </c>
      <c r="C37" s="26">
        <v>0</v>
      </c>
      <c r="D37" s="26">
        <v>0</v>
      </c>
      <c r="E37" s="26">
        <v>0</v>
      </c>
      <c r="F37" s="27">
        <v>0</v>
      </c>
    </row>
    <row r="38" spans="1:12" s="16" customFormat="1" ht="26.25">
      <c r="A38" s="41" t="s">
        <v>43</v>
      </c>
      <c r="B38" s="255">
        <v>0</v>
      </c>
      <c r="C38" s="26">
        <v>0</v>
      </c>
      <c r="D38" s="26">
        <v>0</v>
      </c>
      <c r="E38" s="29">
        <v>0</v>
      </c>
      <c r="F38" s="27">
        <v>0</v>
      </c>
    </row>
    <row r="39" spans="1:12" s="16" customFormat="1" ht="26.25">
      <c r="A39" s="41" t="s">
        <v>44</v>
      </c>
      <c r="B39" s="255">
        <v>0</v>
      </c>
      <c r="C39" s="26">
        <v>0</v>
      </c>
      <c r="D39" s="26">
        <v>0</v>
      </c>
      <c r="E39" s="29">
        <v>0</v>
      </c>
      <c r="F39" s="27">
        <v>0</v>
      </c>
    </row>
    <row r="40" spans="1:12" s="16" customFormat="1" ht="26.25">
      <c r="A40" s="41" t="s">
        <v>45</v>
      </c>
      <c r="B40" s="255">
        <v>0</v>
      </c>
      <c r="C40" s="26">
        <v>0</v>
      </c>
      <c r="D40" s="26">
        <v>0</v>
      </c>
      <c r="E40" s="29">
        <v>0</v>
      </c>
      <c r="F40" s="27">
        <v>0</v>
      </c>
    </row>
    <row r="41" spans="1:12" s="16" customFormat="1" ht="26.25">
      <c r="A41" s="42" t="s">
        <v>46</v>
      </c>
      <c r="B41" s="255">
        <v>0</v>
      </c>
      <c r="C41" s="26">
        <v>0</v>
      </c>
      <c r="D41" s="26">
        <v>0</v>
      </c>
      <c r="E41" s="29">
        <v>0</v>
      </c>
      <c r="F41" s="27">
        <v>0</v>
      </c>
    </row>
    <row r="42" spans="1:12" s="39" customFormat="1" ht="26.25">
      <c r="A42" s="34" t="s">
        <v>47</v>
      </c>
      <c r="B42" s="259">
        <v>0</v>
      </c>
      <c r="C42" s="43">
        <v>0</v>
      </c>
      <c r="D42" s="43">
        <v>0</v>
      </c>
      <c r="E42" s="43">
        <v>0</v>
      </c>
      <c r="F42" s="38">
        <v>0</v>
      </c>
      <c r="L42" s="39" t="s">
        <v>48</v>
      </c>
    </row>
    <row r="43" spans="1:12" s="16" customFormat="1" ht="26.25">
      <c r="A43" s="32" t="s">
        <v>48</v>
      </c>
      <c r="B43" s="257"/>
      <c r="C43" s="31"/>
      <c r="D43" s="31"/>
      <c r="E43" s="31"/>
      <c r="F43" s="23"/>
    </row>
    <row r="44" spans="1:12" s="39" customFormat="1" ht="26.25">
      <c r="A44" s="44" t="s">
        <v>49</v>
      </c>
      <c r="B44" s="260">
        <v>0</v>
      </c>
      <c r="C44" s="45">
        <v>0</v>
      </c>
      <c r="D44" s="45">
        <v>0</v>
      </c>
      <c r="E44" s="45">
        <v>0</v>
      </c>
      <c r="F44" s="38">
        <v>0</v>
      </c>
    </row>
    <row r="45" spans="1:12" s="16" customFormat="1" ht="26.25">
      <c r="A45" s="32" t="s">
        <v>48</v>
      </c>
      <c r="B45" s="257"/>
      <c r="C45" s="31"/>
      <c r="D45" s="31"/>
      <c r="E45" s="31"/>
      <c r="F45" s="23"/>
    </row>
    <row r="46" spans="1:12" s="39" customFormat="1" ht="26.25">
      <c r="A46" s="44" t="s">
        <v>50</v>
      </c>
      <c r="B46" s="260">
        <v>1311862</v>
      </c>
      <c r="C46" s="45">
        <v>1311862</v>
      </c>
      <c r="D46" s="45">
        <v>0</v>
      </c>
      <c r="E46" s="45">
        <v>-1311862</v>
      </c>
      <c r="F46" s="38">
        <v>-1</v>
      </c>
    </row>
    <row r="47" spans="1:12" s="16" customFormat="1" ht="26.25">
      <c r="A47" s="32" t="s">
        <v>48</v>
      </c>
      <c r="B47" s="257"/>
      <c r="C47" s="31"/>
      <c r="D47" s="31"/>
      <c r="E47" s="31"/>
      <c r="F47" s="23"/>
    </row>
    <row r="48" spans="1:12" s="39" customFormat="1" ht="26.25">
      <c r="A48" s="34" t="s">
        <v>51</v>
      </c>
      <c r="B48" s="259">
        <v>7971650</v>
      </c>
      <c r="C48" s="43">
        <v>9412927</v>
      </c>
      <c r="D48" s="43">
        <v>9680501</v>
      </c>
      <c r="E48" s="43">
        <v>267574</v>
      </c>
      <c r="F48" s="38">
        <v>2.842622703862465E-2</v>
      </c>
    </row>
    <row r="49" spans="1:6" s="16" customFormat="1" ht="26.25">
      <c r="A49" s="32" t="s">
        <v>48</v>
      </c>
      <c r="B49" s="257"/>
      <c r="C49" s="31"/>
      <c r="D49" s="31"/>
      <c r="E49" s="31"/>
      <c r="F49" s="23"/>
    </row>
    <row r="50" spans="1:6" s="39" customFormat="1" ht="26.25">
      <c r="A50" s="46" t="s">
        <v>52</v>
      </c>
      <c r="B50" s="261">
        <v>0</v>
      </c>
      <c r="C50" s="47">
        <v>0</v>
      </c>
      <c r="D50" s="47">
        <v>0</v>
      </c>
      <c r="E50" s="47">
        <v>0</v>
      </c>
      <c r="F50" s="38">
        <v>0</v>
      </c>
    </row>
    <row r="51" spans="1:6" s="16" customFormat="1" ht="26.25">
      <c r="A51" s="34"/>
      <c r="B51" s="254"/>
      <c r="C51" s="22"/>
      <c r="D51" s="22"/>
      <c r="E51" s="22"/>
      <c r="F51" s="48"/>
    </row>
    <row r="52" spans="1:6" s="39" customFormat="1" ht="26.25">
      <c r="A52" s="34" t="s">
        <v>53</v>
      </c>
      <c r="B52" s="259">
        <v>0</v>
      </c>
      <c r="C52" s="43">
        <v>0</v>
      </c>
      <c r="D52" s="43">
        <v>0</v>
      </c>
      <c r="E52" s="47">
        <v>0</v>
      </c>
      <c r="F52" s="38">
        <v>0</v>
      </c>
    </row>
    <row r="53" spans="1:6" s="16" customFormat="1" ht="26.25">
      <c r="A53" s="32"/>
      <c r="B53" s="257"/>
      <c r="C53" s="31"/>
      <c r="D53" s="31"/>
      <c r="E53" s="31"/>
      <c r="F53" s="23"/>
    </row>
    <row r="54" spans="1:6" s="39" customFormat="1" ht="26.25">
      <c r="A54" s="49" t="s">
        <v>54</v>
      </c>
      <c r="B54" s="259">
        <v>17220044</v>
      </c>
      <c r="C54" s="43">
        <v>18673494</v>
      </c>
      <c r="D54" s="43">
        <v>16468916</v>
      </c>
      <c r="E54" s="43">
        <v>-2204578</v>
      </c>
      <c r="F54" s="38">
        <v>-0.1180592127000978</v>
      </c>
    </row>
    <row r="55" spans="1:6" s="16" customFormat="1" ht="26.25">
      <c r="A55" s="50"/>
      <c r="B55" s="257"/>
      <c r="C55" s="31"/>
      <c r="D55" s="31"/>
      <c r="E55" s="31"/>
      <c r="F55" s="23" t="s">
        <v>48</v>
      </c>
    </row>
    <row r="56" spans="1:6" s="16" customFormat="1" ht="26.25">
      <c r="A56" s="51"/>
      <c r="B56" s="254"/>
      <c r="C56" s="22"/>
      <c r="D56" s="22"/>
      <c r="E56" s="22"/>
      <c r="F56" s="24" t="s">
        <v>48</v>
      </c>
    </row>
    <row r="57" spans="1:6" s="16" customFormat="1" ht="26.25">
      <c r="A57" s="49" t="s">
        <v>55</v>
      </c>
      <c r="B57" s="254"/>
      <c r="C57" s="22"/>
      <c r="D57" s="22"/>
      <c r="E57" s="22"/>
      <c r="F57" s="24"/>
    </row>
    <row r="58" spans="1:6" s="16" customFormat="1" ht="26.25">
      <c r="A58" s="30" t="s">
        <v>56</v>
      </c>
      <c r="B58" s="254">
        <v>8125579.7100000009</v>
      </c>
      <c r="C58" s="22">
        <v>10026872</v>
      </c>
      <c r="D58" s="22">
        <v>8280142.5529999994</v>
      </c>
      <c r="E58" s="22">
        <v>-1746729.4470000006</v>
      </c>
      <c r="F58" s="27">
        <v>-0.17420482150365543</v>
      </c>
    </row>
    <row r="59" spans="1:6" s="16" customFormat="1" ht="26.25">
      <c r="A59" s="32" t="s">
        <v>57</v>
      </c>
      <c r="B59" s="257">
        <v>0</v>
      </c>
      <c r="C59" s="31">
        <v>0</v>
      </c>
      <c r="D59" s="31">
        <v>0</v>
      </c>
      <c r="E59" s="31">
        <v>0</v>
      </c>
      <c r="F59" s="27">
        <v>0</v>
      </c>
    </row>
    <row r="60" spans="1:6" s="16" customFormat="1" ht="26.25">
      <c r="A60" s="32" t="s">
        <v>58</v>
      </c>
      <c r="B60" s="257">
        <v>0</v>
      </c>
      <c r="C60" s="31">
        <v>0</v>
      </c>
      <c r="D60" s="31">
        <v>0</v>
      </c>
      <c r="E60" s="31">
        <v>0</v>
      </c>
      <c r="F60" s="27">
        <v>0</v>
      </c>
    </row>
    <row r="61" spans="1:6" s="16" customFormat="1" ht="26.25">
      <c r="A61" s="32" t="s">
        <v>59</v>
      </c>
      <c r="B61" s="257">
        <v>1089821.29</v>
      </c>
      <c r="C61" s="31">
        <v>1027952</v>
      </c>
      <c r="D61" s="31">
        <v>1522612.828</v>
      </c>
      <c r="E61" s="31">
        <v>494660.82799999998</v>
      </c>
      <c r="F61" s="27">
        <v>0.48121004482699581</v>
      </c>
    </row>
    <row r="62" spans="1:6" s="16" customFormat="1" ht="26.25">
      <c r="A62" s="32" t="s">
        <v>60</v>
      </c>
      <c r="B62" s="257">
        <v>1479426.43</v>
      </c>
      <c r="C62" s="31">
        <v>1142371</v>
      </c>
      <c r="D62" s="31">
        <v>1005180.823</v>
      </c>
      <c r="E62" s="31">
        <v>-137190.17700000003</v>
      </c>
      <c r="F62" s="27">
        <v>-0.12009248921760096</v>
      </c>
    </row>
    <row r="63" spans="1:6" s="16" customFormat="1" ht="26.25">
      <c r="A63" s="32" t="s">
        <v>61</v>
      </c>
      <c r="B63" s="257">
        <v>2434016.5300000003</v>
      </c>
      <c r="C63" s="31">
        <v>2834222</v>
      </c>
      <c r="D63" s="31">
        <v>2143501.5529999998</v>
      </c>
      <c r="E63" s="31">
        <v>-690720.44700000016</v>
      </c>
      <c r="F63" s="27">
        <v>-0.24370724911457189</v>
      </c>
    </row>
    <row r="64" spans="1:6" s="16" customFormat="1" ht="26.25">
      <c r="A64" s="32" t="s">
        <v>62</v>
      </c>
      <c r="B64" s="257">
        <v>490894.13</v>
      </c>
      <c r="C64" s="31">
        <v>601000</v>
      </c>
      <c r="D64" s="31">
        <v>642000</v>
      </c>
      <c r="E64" s="31">
        <v>41000</v>
      </c>
      <c r="F64" s="27">
        <v>6.8219633943427616E-2</v>
      </c>
    </row>
    <row r="65" spans="1:6" s="16" customFormat="1" ht="26.25">
      <c r="A65" s="32" t="s">
        <v>63</v>
      </c>
      <c r="B65" s="257">
        <v>3267480.73</v>
      </c>
      <c r="C65" s="31">
        <v>3041077</v>
      </c>
      <c r="D65" s="31">
        <v>2875478.1579999998</v>
      </c>
      <c r="E65" s="31">
        <v>-165598.84200000018</v>
      </c>
      <c r="F65" s="27">
        <v>-5.4454011522891456E-2</v>
      </c>
    </row>
    <row r="66" spans="1:6" s="39" customFormat="1" ht="26.25">
      <c r="A66" s="52" t="s">
        <v>64</v>
      </c>
      <c r="B66" s="258">
        <v>16887218.82</v>
      </c>
      <c r="C66" s="37">
        <v>18673494</v>
      </c>
      <c r="D66" s="37">
        <v>16468915.914999999</v>
      </c>
      <c r="E66" s="37">
        <v>-2204578.0850000009</v>
      </c>
      <c r="F66" s="38">
        <v>-0.11805921725200441</v>
      </c>
    </row>
    <row r="67" spans="1:6" s="16" customFormat="1" ht="26.25">
      <c r="A67" s="32" t="s">
        <v>65</v>
      </c>
      <c r="B67" s="257">
        <v>0</v>
      </c>
      <c r="C67" s="31">
        <v>0</v>
      </c>
      <c r="D67" s="31">
        <v>0</v>
      </c>
      <c r="E67" s="31">
        <v>0</v>
      </c>
      <c r="F67" s="27">
        <v>0</v>
      </c>
    </row>
    <row r="68" spans="1:6" s="16" customFormat="1" ht="26.25">
      <c r="A68" s="32" t="s">
        <v>66</v>
      </c>
      <c r="B68" s="257">
        <v>332825.59000000003</v>
      </c>
      <c r="C68" s="31">
        <v>0</v>
      </c>
      <c r="D68" s="31">
        <v>0</v>
      </c>
      <c r="E68" s="31">
        <v>0</v>
      </c>
      <c r="F68" s="27">
        <v>0</v>
      </c>
    </row>
    <row r="69" spans="1:6" s="16" customFormat="1" ht="26.25">
      <c r="A69" s="32" t="s">
        <v>67</v>
      </c>
      <c r="B69" s="257">
        <v>0</v>
      </c>
      <c r="C69" s="31">
        <v>0</v>
      </c>
      <c r="D69" s="31">
        <v>0</v>
      </c>
      <c r="E69" s="31">
        <v>0</v>
      </c>
      <c r="F69" s="27">
        <v>0</v>
      </c>
    </row>
    <row r="70" spans="1:6" s="16" customFormat="1" ht="26.25">
      <c r="A70" s="32" t="s">
        <v>68</v>
      </c>
      <c r="B70" s="257">
        <v>0</v>
      </c>
      <c r="C70" s="31">
        <v>0</v>
      </c>
      <c r="D70" s="31">
        <v>0</v>
      </c>
      <c r="E70" s="31">
        <v>0</v>
      </c>
      <c r="F70" s="27">
        <v>0</v>
      </c>
    </row>
    <row r="71" spans="1:6" s="39" customFormat="1" ht="26.25">
      <c r="A71" s="53" t="s">
        <v>69</v>
      </c>
      <c r="B71" s="262">
        <v>17220044.41</v>
      </c>
      <c r="C71" s="54">
        <v>18673494</v>
      </c>
      <c r="D71" s="54">
        <v>16468915.914999999</v>
      </c>
      <c r="E71" s="54">
        <v>-2204578.0850000009</v>
      </c>
      <c r="F71" s="38">
        <v>-0.11805921725200441</v>
      </c>
    </row>
    <row r="72" spans="1:6" s="16" customFormat="1" ht="26.25">
      <c r="A72" s="51"/>
      <c r="B72" s="254"/>
      <c r="C72" s="22"/>
      <c r="D72" s="22"/>
      <c r="E72" s="22"/>
      <c r="F72" s="24"/>
    </row>
    <row r="73" spans="1:6" s="16" customFormat="1" ht="26.25">
      <c r="A73" s="49" t="s">
        <v>70</v>
      </c>
      <c r="B73" s="254"/>
      <c r="C73" s="22"/>
      <c r="D73" s="22"/>
      <c r="E73" s="22"/>
      <c r="F73" s="24"/>
    </row>
    <row r="74" spans="1:6" s="16" customFormat="1" ht="26.25">
      <c r="A74" s="30" t="s">
        <v>71</v>
      </c>
      <c r="B74" s="255">
        <v>8968727.8000000007</v>
      </c>
      <c r="C74" s="26">
        <v>10579066</v>
      </c>
      <c r="D74" s="26">
        <v>8528715</v>
      </c>
      <c r="E74" s="22">
        <v>-2050351</v>
      </c>
      <c r="F74" s="27">
        <v>-0.1938121002364481</v>
      </c>
    </row>
    <row r="75" spans="1:6" s="16" customFormat="1" ht="26.25">
      <c r="A75" s="32" t="s">
        <v>72</v>
      </c>
      <c r="B75" s="256">
        <v>180921.8</v>
      </c>
      <c r="C75" s="26">
        <v>63000</v>
      </c>
      <c r="D75" s="26">
        <v>168662</v>
      </c>
      <c r="E75" s="31">
        <v>105662</v>
      </c>
      <c r="F75" s="27">
        <v>1.6771746031746031</v>
      </c>
    </row>
    <row r="76" spans="1:6" s="16" customFormat="1" ht="26.25">
      <c r="A76" s="32" t="s">
        <v>73</v>
      </c>
      <c r="B76" s="254">
        <v>4117544.14</v>
      </c>
      <c r="C76" s="26">
        <v>4040543</v>
      </c>
      <c r="D76" s="26">
        <v>4102164.9149999996</v>
      </c>
      <c r="E76" s="31">
        <v>61621.914999999572</v>
      </c>
      <c r="F76" s="27">
        <v>1.5250899445940699E-2</v>
      </c>
    </row>
    <row r="77" spans="1:6" s="39" customFormat="1" ht="26.25">
      <c r="A77" s="52" t="s">
        <v>74</v>
      </c>
      <c r="B77" s="262">
        <v>13267193.740000002</v>
      </c>
      <c r="C77" s="54">
        <v>14682609</v>
      </c>
      <c r="D77" s="54">
        <v>12799541.914999999</v>
      </c>
      <c r="E77" s="37">
        <v>-1883067.0850000009</v>
      </c>
      <c r="F77" s="38">
        <v>-0.12825153111412291</v>
      </c>
    </row>
    <row r="78" spans="1:6" s="16" customFormat="1" ht="26.25">
      <c r="A78" s="32" t="s">
        <v>75</v>
      </c>
      <c r="B78" s="256">
        <v>60303.72</v>
      </c>
      <c r="C78" s="29">
        <v>62000</v>
      </c>
      <c r="D78" s="29">
        <v>33000</v>
      </c>
      <c r="E78" s="31">
        <v>-29000</v>
      </c>
      <c r="F78" s="27">
        <v>-0.46774193548387094</v>
      </c>
    </row>
    <row r="79" spans="1:6" s="16" customFormat="1" ht="26.25">
      <c r="A79" s="32" t="s">
        <v>76</v>
      </c>
      <c r="B79" s="255">
        <v>1885096.4</v>
      </c>
      <c r="C79" s="26">
        <v>2546700</v>
      </c>
      <c r="D79" s="26">
        <v>2263374</v>
      </c>
      <c r="E79" s="31">
        <v>-283326</v>
      </c>
      <c r="F79" s="27">
        <v>-0.11125220874072329</v>
      </c>
    </row>
    <row r="80" spans="1:6" s="16" customFormat="1" ht="26.25">
      <c r="A80" s="32" t="s">
        <v>77</v>
      </c>
      <c r="B80" s="254">
        <v>626178.89999999991</v>
      </c>
      <c r="C80" s="22">
        <v>382285</v>
      </c>
      <c r="D80" s="22">
        <v>421600</v>
      </c>
      <c r="E80" s="31">
        <v>39315</v>
      </c>
      <c r="F80" s="27">
        <v>0.10284212040754934</v>
      </c>
    </row>
    <row r="81" spans="1:8" s="39" customFormat="1" ht="26.25">
      <c r="A81" s="35" t="s">
        <v>78</v>
      </c>
      <c r="B81" s="262">
        <v>2571579.0199999996</v>
      </c>
      <c r="C81" s="54">
        <v>2990985</v>
      </c>
      <c r="D81" s="54">
        <v>2717974</v>
      </c>
      <c r="E81" s="37">
        <v>-273011</v>
      </c>
      <c r="F81" s="38">
        <v>-9.1277956927233006E-2</v>
      </c>
    </row>
    <row r="82" spans="1:8" s="16" customFormat="1" ht="26.25">
      <c r="A82" s="32" t="s">
        <v>79</v>
      </c>
      <c r="B82" s="254">
        <v>145496.04999999999</v>
      </c>
      <c r="C82" s="22">
        <v>118600</v>
      </c>
      <c r="D82" s="22">
        <v>85100</v>
      </c>
      <c r="E82" s="31">
        <v>-33500</v>
      </c>
      <c r="F82" s="27">
        <v>-0.28246205733558177</v>
      </c>
    </row>
    <row r="83" spans="1:8" s="16" customFormat="1" ht="26.25">
      <c r="A83" s="32" t="s">
        <v>80</v>
      </c>
      <c r="B83" s="257">
        <v>1093600.23</v>
      </c>
      <c r="C83" s="31">
        <v>846300</v>
      </c>
      <c r="D83" s="31">
        <v>831300</v>
      </c>
      <c r="E83" s="31">
        <v>-15000</v>
      </c>
      <c r="F83" s="27">
        <v>-1.7724211272598371E-2</v>
      </c>
    </row>
    <row r="84" spans="1:8" s="16" customFormat="1" ht="26.25">
      <c r="A84" s="32" t="s">
        <v>81</v>
      </c>
      <c r="B84" s="257">
        <v>0</v>
      </c>
      <c r="C84" s="31">
        <v>0</v>
      </c>
      <c r="D84" s="31">
        <v>0</v>
      </c>
      <c r="E84" s="31">
        <v>0</v>
      </c>
      <c r="F84" s="27">
        <v>0</v>
      </c>
    </row>
    <row r="85" spans="1:8" s="16" customFormat="1" ht="26.25">
      <c r="A85" s="32" t="s">
        <v>82</v>
      </c>
      <c r="B85" s="257">
        <v>0</v>
      </c>
      <c r="C85" s="31">
        <v>0</v>
      </c>
      <c r="D85" s="31">
        <v>0</v>
      </c>
      <c r="E85" s="31">
        <v>0</v>
      </c>
      <c r="F85" s="27">
        <v>0</v>
      </c>
    </row>
    <row r="86" spans="1:8" s="39" customFormat="1" ht="26.25">
      <c r="A86" s="35" t="s">
        <v>83</v>
      </c>
      <c r="B86" s="258">
        <v>1239096.28</v>
      </c>
      <c r="C86" s="37">
        <v>964900</v>
      </c>
      <c r="D86" s="37">
        <v>916400</v>
      </c>
      <c r="E86" s="37">
        <v>-48500</v>
      </c>
      <c r="F86" s="38">
        <v>-5.0264276090786611E-2</v>
      </c>
    </row>
    <row r="87" spans="1:8" s="16" customFormat="1" ht="26.25">
      <c r="A87" s="32" t="s">
        <v>84</v>
      </c>
      <c r="B87" s="257">
        <v>115238.95999999999</v>
      </c>
      <c r="C87" s="31">
        <v>0</v>
      </c>
      <c r="D87" s="31">
        <v>0</v>
      </c>
      <c r="E87" s="31">
        <v>0</v>
      </c>
      <c r="F87" s="27">
        <v>0</v>
      </c>
    </row>
    <row r="88" spans="1:8" s="16" customFormat="1" ht="26.25">
      <c r="A88" s="32" t="s">
        <v>85</v>
      </c>
      <c r="B88" s="257">
        <v>26936.41</v>
      </c>
      <c r="C88" s="31">
        <v>35000</v>
      </c>
      <c r="D88" s="31">
        <v>35000</v>
      </c>
      <c r="E88" s="31">
        <v>0</v>
      </c>
      <c r="F88" s="27">
        <v>0</v>
      </c>
    </row>
    <row r="89" spans="1:8" s="16" customFormat="1" ht="26.25">
      <c r="A89" s="41" t="s">
        <v>86</v>
      </c>
      <c r="B89" s="257">
        <v>0</v>
      </c>
      <c r="C89" s="31">
        <v>0</v>
      </c>
      <c r="D89" s="31">
        <v>0</v>
      </c>
      <c r="E89" s="31">
        <v>0</v>
      </c>
      <c r="F89" s="27">
        <v>0</v>
      </c>
    </row>
    <row r="90" spans="1:8" s="39" customFormat="1" ht="26.25">
      <c r="A90" s="55" t="s">
        <v>87</v>
      </c>
      <c r="B90" s="262">
        <v>142175.37</v>
      </c>
      <c r="C90" s="54">
        <v>35000</v>
      </c>
      <c r="D90" s="54">
        <v>35000</v>
      </c>
      <c r="E90" s="54">
        <v>0</v>
      </c>
      <c r="F90" s="38">
        <v>0</v>
      </c>
    </row>
    <row r="91" spans="1:8" s="16" customFormat="1" ht="26.25">
      <c r="A91" s="41" t="s">
        <v>88</v>
      </c>
      <c r="B91" s="257">
        <v>0</v>
      </c>
      <c r="C91" s="31">
        <v>0</v>
      </c>
      <c r="D91" s="29">
        <v>0</v>
      </c>
      <c r="E91" s="31">
        <v>0</v>
      </c>
      <c r="F91" s="27">
        <v>0</v>
      </c>
    </row>
    <row r="92" spans="1:8" s="39" customFormat="1" ht="27" thickBot="1">
      <c r="A92" s="56" t="s">
        <v>69</v>
      </c>
      <c r="B92" s="263">
        <v>17220044.41</v>
      </c>
      <c r="C92" s="57">
        <v>18673494</v>
      </c>
      <c r="D92" s="58">
        <v>16468915.914999999</v>
      </c>
      <c r="E92" s="57">
        <v>-2204578.0850000009</v>
      </c>
      <c r="F92" s="59">
        <v>-0.11805921725200441</v>
      </c>
    </row>
    <row r="93" spans="1:8" s="64" customFormat="1" ht="31.5">
      <c r="A93" s="60"/>
      <c r="B93" s="61"/>
      <c r="C93" s="61"/>
      <c r="D93" s="61"/>
      <c r="E93" s="61"/>
      <c r="F93" s="62" t="s">
        <v>48</v>
      </c>
      <c r="G93" s="63"/>
      <c r="H93" s="63"/>
    </row>
    <row r="94" spans="1:8">
      <c r="A94" s="68" t="s">
        <v>48</v>
      </c>
      <c r="B94" s="69"/>
      <c r="C94" s="69"/>
      <c r="D94" s="69"/>
      <c r="E94" s="69"/>
      <c r="F94" s="70"/>
    </row>
  </sheetData>
  <pageMargins left="0.7" right="0.7" top="0.75" bottom="0.75" header="0.3" footer="0.3"/>
  <pageSetup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topLeftCell="A19" zoomScale="60" zoomScaleNormal="60" workbookViewId="0">
      <selection activeCell="B8" sqref="B8:B92"/>
    </sheetView>
  </sheetViews>
  <sheetFormatPr defaultRowHeight="15.75"/>
  <cols>
    <col min="1" max="1" width="105.5703125" style="71" customWidth="1"/>
    <col min="2" max="2" width="32.7109375" style="72" customWidth="1"/>
    <col min="3" max="5" width="32.85546875" style="72" customWidth="1"/>
    <col min="6" max="6" width="25.5703125" style="73" customWidth="1"/>
    <col min="7" max="7" width="30.28515625" style="71" customWidth="1"/>
    <col min="8" max="8" width="25.140625" style="71" customWidth="1"/>
    <col min="9" max="16384" width="9.140625" style="71"/>
  </cols>
  <sheetData>
    <row r="1" spans="1:8" s="7" customFormat="1" ht="46.5">
      <c r="A1" s="1" t="s">
        <v>0</v>
      </c>
      <c r="B1" s="2"/>
      <c r="C1" s="4" t="s">
        <v>1</v>
      </c>
      <c r="D1" s="5" t="s">
        <v>107</v>
      </c>
      <c r="E1" s="6"/>
      <c r="F1" s="3"/>
    </row>
    <row r="2" spans="1:8" s="7" customFormat="1" ht="46.5">
      <c r="A2" s="1" t="s">
        <v>2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3</v>
      </c>
      <c r="B3" s="10"/>
      <c r="C3" s="10"/>
      <c r="D3" s="10"/>
      <c r="E3" s="10"/>
      <c r="F3" s="11"/>
      <c r="G3" s="3"/>
      <c r="H3" s="3"/>
    </row>
    <row r="4" spans="1:8" s="16" customFormat="1" ht="27" thickTop="1">
      <c r="A4" s="12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20" customFormat="1" ht="52.5">
      <c r="A5" s="17"/>
      <c r="B5" s="18" t="s">
        <v>9</v>
      </c>
      <c r="C5" s="18" t="s">
        <v>95</v>
      </c>
      <c r="D5" s="18" t="s">
        <v>10</v>
      </c>
      <c r="E5" s="18" t="s">
        <v>11</v>
      </c>
      <c r="F5" s="19" t="s">
        <v>12</v>
      </c>
    </row>
    <row r="6" spans="1:8" s="16" customFormat="1" ht="26.25">
      <c r="A6" s="21" t="s">
        <v>13</v>
      </c>
      <c r="B6" s="22"/>
      <c r="C6" s="22"/>
      <c r="D6" s="22"/>
      <c r="E6" s="22"/>
      <c r="F6" s="23"/>
    </row>
    <row r="7" spans="1:8" s="16" customFormat="1" ht="26.25">
      <c r="A7" s="21" t="s">
        <v>14</v>
      </c>
      <c r="B7" s="22"/>
      <c r="C7" s="22"/>
      <c r="D7" s="22"/>
      <c r="E7" s="22"/>
      <c r="F7" s="24"/>
    </row>
    <row r="8" spans="1:8" s="16" customFormat="1" ht="26.25">
      <c r="A8" s="25" t="s">
        <v>15</v>
      </c>
      <c r="B8" s="255">
        <v>10767589</v>
      </c>
      <c r="C8" s="26">
        <v>10767589</v>
      </c>
      <c r="D8" s="26">
        <v>9597094</v>
      </c>
      <c r="E8" s="26">
        <v>-1170495</v>
      </c>
      <c r="F8" s="27">
        <v>-0.10870539356582054</v>
      </c>
    </row>
    <row r="9" spans="1:8" s="16" customFormat="1" ht="26.25">
      <c r="A9" s="25" t="s">
        <v>16</v>
      </c>
      <c r="B9" s="255">
        <v>0</v>
      </c>
      <c r="C9" s="26">
        <v>0</v>
      </c>
      <c r="D9" s="26">
        <v>0</v>
      </c>
      <c r="E9" s="26">
        <v>0</v>
      </c>
      <c r="F9" s="27">
        <v>0</v>
      </c>
    </row>
    <row r="10" spans="1:8" s="16" customFormat="1" ht="26.25">
      <c r="A10" s="28" t="s">
        <v>17</v>
      </c>
      <c r="B10" s="256">
        <v>607499</v>
      </c>
      <c r="C10" s="29">
        <v>636149</v>
      </c>
      <c r="D10" s="29">
        <v>648314</v>
      </c>
      <c r="E10" s="29">
        <v>12165</v>
      </c>
      <c r="F10" s="27">
        <v>1.912287844514414E-2</v>
      </c>
    </row>
    <row r="11" spans="1:8" s="16" customFormat="1" ht="26.25">
      <c r="A11" s="30" t="s">
        <v>18</v>
      </c>
      <c r="B11" s="257">
        <v>0</v>
      </c>
      <c r="C11" s="31">
        <v>0</v>
      </c>
      <c r="D11" s="31">
        <v>0</v>
      </c>
      <c r="E11" s="29">
        <v>0</v>
      </c>
      <c r="F11" s="27">
        <v>0</v>
      </c>
    </row>
    <row r="12" spans="1:8" s="16" customFormat="1" ht="26.25">
      <c r="A12" s="32" t="s">
        <v>19</v>
      </c>
      <c r="B12" s="257">
        <v>607499</v>
      </c>
      <c r="C12" s="31">
        <v>636149</v>
      </c>
      <c r="D12" s="31">
        <v>648314</v>
      </c>
      <c r="E12" s="29">
        <v>12165</v>
      </c>
      <c r="F12" s="27">
        <v>1.912287844514414E-2</v>
      </c>
    </row>
    <row r="13" spans="1:8" s="16" customFormat="1" ht="26.25">
      <c r="A13" s="32" t="s">
        <v>20</v>
      </c>
      <c r="B13" s="257">
        <v>0</v>
      </c>
      <c r="C13" s="31">
        <v>0</v>
      </c>
      <c r="D13" s="31">
        <v>0</v>
      </c>
      <c r="E13" s="29">
        <v>0</v>
      </c>
      <c r="F13" s="27">
        <v>0</v>
      </c>
    </row>
    <row r="14" spans="1:8" s="16" customFormat="1" ht="26.25">
      <c r="A14" s="32" t="s">
        <v>21</v>
      </c>
      <c r="B14" s="257">
        <v>0</v>
      </c>
      <c r="C14" s="31">
        <v>0</v>
      </c>
      <c r="D14" s="31">
        <v>0</v>
      </c>
      <c r="E14" s="29">
        <v>0</v>
      </c>
      <c r="F14" s="27">
        <v>0</v>
      </c>
    </row>
    <row r="15" spans="1:8" s="16" customFormat="1" ht="26.25">
      <c r="A15" s="32" t="s">
        <v>22</v>
      </c>
      <c r="B15" s="257">
        <v>0</v>
      </c>
      <c r="C15" s="31">
        <v>0</v>
      </c>
      <c r="D15" s="31">
        <v>0</v>
      </c>
      <c r="E15" s="29">
        <v>0</v>
      </c>
      <c r="F15" s="27">
        <v>0</v>
      </c>
    </row>
    <row r="16" spans="1:8" s="16" customFormat="1" ht="26.25">
      <c r="A16" s="32" t="s">
        <v>23</v>
      </c>
      <c r="B16" s="257">
        <v>0</v>
      </c>
      <c r="C16" s="31">
        <v>0</v>
      </c>
      <c r="D16" s="31">
        <v>0</v>
      </c>
      <c r="E16" s="29">
        <v>0</v>
      </c>
      <c r="F16" s="27">
        <v>0</v>
      </c>
    </row>
    <row r="17" spans="1:6" s="16" customFormat="1" ht="26.25">
      <c r="A17" s="32" t="s">
        <v>24</v>
      </c>
      <c r="B17" s="257">
        <v>0</v>
      </c>
      <c r="C17" s="31">
        <v>0</v>
      </c>
      <c r="D17" s="31">
        <v>0</v>
      </c>
      <c r="E17" s="29">
        <v>0</v>
      </c>
      <c r="F17" s="27">
        <v>0</v>
      </c>
    </row>
    <row r="18" spans="1:6" s="16" customFormat="1" ht="26.25">
      <c r="A18" s="32" t="s">
        <v>25</v>
      </c>
      <c r="B18" s="257">
        <v>0</v>
      </c>
      <c r="C18" s="31">
        <v>0</v>
      </c>
      <c r="D18" s="31">
        <v>0</v>
      </c>
      <c r="E18" s="29">
        <v>0</v>
      </c>
      <c r="F18" s="27">
        <v>0</v>
      </c>
    </row>
    <row r="19" spans="1:6" s="16" customFormat="1" ht="26.25">
      <c r="A19" s="32" t="s">
        <v>26</v>
      </c>
      <c r="B19" s="257">
        <v>0</v>
      </c>
      <c r="C19" s="31">
        <v>0</v>
      </c>
      <c r="D19" s="31">
        <v>0</v>
      </c>
      <c r="E19" s="29">
        <v>0</v>
      </c>
      <c r="F19" s="27">
        <v>0</v>
      </c>
    </row>
    <row r="20" spans="1:6" s="16" customFormat="1" ht="26.25">
      <c r="A20" s="32" t="s">
        <v>27</v>
      </c>
      <c r="B20" s="257">
        <v>0</v>
      </c>
      <c r="C20" s="31">
        <v>0</v>
      </c>
      <c r="D20" s="31">
        <v>0</v>
      </c>
      <c r="E20" s="29">
        <v>0</v>
      </c>
      <c r="F20" s="27">
        <v>0</v>
      </c>
    </row>
    <row r="21" spans="1:6" s="16" customFormat="1" ht="26.25">
      <c r="A21" s="32" t="s">
        <v>28</v>
      </c>
      <c r="B21" s="257">
        <v>0</v>
      </c>
      <c r="C21" s="31">
        <v>0</v>
      </c>
      <c r="D21" s="31">
        <v>0</v>
      </c>
      <c r="E21" s="29">
        <v>0</v>
      </c>
      <c r="F21" s="27">
        <v>0</v>
      </c>
    </row>
    <row r="22" spans="1:6" s="16" customFormat="1" ht="26.25">
      <c r="A22" s="32" t="s">
        <v>29</v>
      </c>
      <c r="B22" s="257">
        <v>0</v>
      </c>
      <c r="C22" s="31">
        <v>0</v>
      </c>
      <c r="D22" s="31">
        <v>0</v>
      </c>
      <c r="E22" s="29">
        <v>0</v>
      </c>
      <c r="F22" s="27">
        <v>0</v>
      </c>
    </row>
    <row r="23" spans="1:6" s="16" customFormat="1" ht="26.25">
      <c r="A23" s="33" t="s">
        <v>30</v>
      </c>
      <c r="B23" s="257">
        <v>0</v>
      </c>
      <c r="C23" s="31">
        <v>0</v>
      </c>
      <c r="D23" s="31">
        <v>0</v>
      </c>
      <c r="E23" s="29">
        <v>0</v>
      </c>
      <c r="F23" s="27">
        <v>0</v>
      </c>
    </row>
    <row r="24" spans="1:6" s="16" customFormat="1" ht="26.25">
      <c r="A24" s="33" t="s">
        <v>31</v>
      </c>
      <c r="B24" s="257">
        <v>0</v>
      </c>
      <c r="C24" s="31">
        <v>0</v>
      </c>
      <c r="D24" s="31">
        <v>0</v>
      </c>
      <c r="E24" s="29">
        <v>0</v>
      </c>
      <c r="F24" s="27">
        <v>0</v>
      </c>
    </row>
    <row r="25" spans="1:6" s="16" customFormat="1" ht="26.25">
      <c r="A25" s="33" t="s">
        <v>32</v>
      </c>
      <c r="B25" s="257">
        <v>0</v>
      </c>
      <c r="C25" s="31">
        <v>0</v>
      </c>
      <c r="D25" s="31">
        <v>0</v>
      </c>
      <c r="E25" s="29">
        <v>0</v>
      </c>
      <c r="F25" s="27">
        <v>0</v>
      </c>
    </row>
    <row r="26" spans="1:6" s="16" customFormat="1" ht="26.25">
      <c r="A26" s="33" t="s">
        <v>33</v>
      </c>
      <c r="B26" s="257">
        <v>0</v>
      </c>
      <c r="C26" s="31">
        <v>0</v>
      </c>
      <c r="D26" s="31">
        <v>0</v>
      </c>
      <c r="E26" s="29">
        <v>0</v>
      </c>
      <c r="F26" s="27">
        <v>0</v>
      </c>
    </row>
    <row r="27" spans="1:6" s="16" customFormat="1" ht="26.25">
      <c r="A27" s="33" t="s">
        <v>34</v>
      </c>
      <c r="B27" s="257">
        <v>0</v>
      </c>
      <c r="C27" s="31">
        <v>0</v>
      </c>
      <c r="D27" s="31">
        <v>0</v>
      </c>
      <c r="E27" s="29">
        <v>0</v>
      </c>
      <c r="F27" s="27">
        <v>0</v>
      </c>
    </row>
    <row r="28" spans="1:6" s="16" customFormat="1" ht="26.25">
      <c r="A28" s="33" t="s">
        <v>89</v>
      </c>
      <c r="B28" s="257">
        <v>0</v>
      </c>
      <c r="C28" s="31">
        <v>0</v>
      </c>
      <c r="D28" s="31">
        <v>0</v>
      </c>
      <c r="E28" s="29">
        <f t="shared" ref="E28" si="0">D28-C28</f>
        <v>0</v>
      </c>
      <c r="F28" s="27">
        <f t="shared" ref="F28" si="1">IF(ISBLANK(E28),"  ",IF(C28&gt;0,E28/C28,IF(E28&gt;0,1,0)))</f>
        <v>0</v>
      </c>
    </row>
    <row r="29" spans="1:6" s="16" customFormat="1" ht="26.25">
      <c r="A29" s="33" t="s">
        <v>35</v>
      </c>
      <c r="B29" s="257">
        <v>0</v>
      </c>
      <c r="C29" s="31">
        <v>0</v>
      </c>
      <c r="D29" s="31">
        <v>0</v>
      </c>
      <c r="E29" s="29">
        <v>0</v>
      </c>
      <c r="F29" s="27">
        <v>0</v>
      </c>
    </row>
    <row r="30" spans="1:6" s="16" customFormat="1" ht="26.25">
      <c r="A30" s="34" t="s">
        <v>36</v>
      </c>
      <c r="B30" s="257"/>
      <c r="C30" s="31"/>
      <c r="D30" s="31"/>
      <c r="E30" s="31"/>
      <c r="F30" s="23"/>
    </row>
    <row r="31" spans="1:6" s="16" customFormat="1" ht="26.25">
      <c r="A31" s="30" t="s">
        <v>37</v>
      </c>
      <c r="B31" s="255">
        <v>0</v>
      </c>
      <c r="C31" s="26">
        <v>0</v>
      </c>
      <c r="D31" s="26">
        <v>0</v>
      </c>
      <c r="E31" s="26">
        <v>0</v>
      </c>
      <c r="F31" s="27">
        <v>0</v>
      </c>
    </row>
    <row r="32" spans="1:6" s="16" customFormat="1" ht="26.25">
      <c r="A32" s="35" t="s">
        <v>38</v>
      </c>
      <c r="B32" s="257"/>
      <c r="C32" s="31"/>
      <c r="D32" s="31"/>
      <c r="E32" s="31"/>
      <c r="F32" s="23"/>
    </row>
    <row r="33" spans="1:12" s="16" customFormat="1" ht="26.25">
      <c r="A33" s="30" t="s">
        <v>37</v>
      </c>
      <c r="B33" s="254">
        <v>0</v>
      </c>
      <c r="C33" s="22">
        <v>0</v>
      </c>
      <c r="D33" s="22">
        <v>0</v>
      </c>
      <c r="E33" s="26">
        <v>0</v>
      </c>
      <c r="F33" s="27">
        <v>0</v>
      </c>
    </row>
    <row r="34" spans="1:12" s="16" customFormat="1" ht="26.25">
      <c r="A34" s="32" t="s">
        <v>39</v>
      </c>
      <c r="B34" s="257"/>
      <c r="C34" s="31"/>
      <c r="D34" s="31"/>
      <c r="E34" s="29"/>
      <c r="F34" s="27" t="s">
        <v>91</v>
      </c>
    </row>
    <row r="35" spans="1:12" s="39" customFormat="1" ht="26.25">
      <c r="A35" s="36" t="s">
        <v>40</v>
      </c>
      <c r="B35" s="258">
        <v>11375088</v>
      </c>
      <c r="C35" s="37">
        <v>11403738</v>
      </c>
      <c r="D35" s="37">
        <v>10245408</v>
      </c>
      <c r="E35" s="37">
        <v>-1158330</v>
      </c>
      <c r="F35" s="38">
        <v>-0.101574588963724</v>
      </c>
    </row>
    <row r="36" spans="1:12" s="16" customFormat="1" ht="26.25">
      <c r="A36" s="34" t="s">
        <v>41</v>
      </c>
      <c r="B36" s="257"/>
      <c r="C36" s="31"/>
      <c r="D36" s="31"/>
      <c r="E36" s="31"/>
      <c r="F36" s="23"/>
    </row>
    <row r="37" spans="1:12" s="16" customFormat="1" ht="26.25">
      <c r="A37" s="40" t="s">
        <v>42</v>
      </c>
      <c r="B37" s="255">
        <v>0</v>
      </c>
      <c r="C37" s="26">
        <v>0</v>
      </c>
      <c r="D37" s="26">
        <v>0</v>
      </c>
      <c r="E37" s="26">
        <v>0</v>
      </c>
      <c r="F37" s="27">
        <v>0</v>
      </c>
    </row>
    <row r="38" spans="1:12" s="16" customFormat="1" ht="26.25">
      <c r="A38" s="41" t="s">
        <v>43</v>
      </c>
      <c r="B38" s="255">
        <v>0</v>
      </c>
      <c r="C38" s="26">
        <v>0</v>
      </c>
      <c r="D38" s="26">
        <v>0</v>
      </c>
      <c r="E38" s="29">
        <v>0</v>
      </c>
      <c r="F38" s="27">
        <v>0</v>
      </c>
    </row>
    <row r="39" spans="1:12" s="16" customFormat="1" ht="26.25">
      <c r="A39" s="41" t="s">
        <v>44</v>
      </c>
      <c r="B39" s="255">
        <v>0</v>
      </c>
      <c r="C39" s="26">
        <v>0</v>
      </c>
      <c r="D39" s="26">
        <v>0</v>
      </c>
      <c r="E39" s="29">
        <v>0</v>
      </c>
      <c r="F39" s="27">
        <v>0</v>
      </c>
    </row>
    <row r="40" spans="1:12" s="16" customFormat="1" ht="26.25">
      <c r="A40" s="41" t="s">
        <v>45</v>
      </c>
      <c r="B40" s="255">
        <v>0</v>
      </c>
      <c r="C40" s="26">
        <v>0</v>
      </c>
      <c r="D40" s="26">
        <v>0</v>
      </c>
      <c r="E40" s="29">
        <v>0</v>
      </c>
      <c r="F40" s="27">
        <v>0</v>
      </c>
    </row>
    <row r="41" spans="1:12" s="16" customFormat="1" ht="26.25">
      <c r="A41" s="42" t="s">
        <v>46</v>
      </c>
      <c r="B41" s="255">
        <v>0</v>
      </c>
      <c r="C41" s="26">
        <v>0</v>
      </c>
      <c r="D41" s="26">
        <v>0</v>
      </c>
      <c r="E41" s="29">
        <v>0</v>
      </c>
      <c r="F41" s="27">
        <v>0</v>
      </c>
    </row>
    <row r="42" spans="1:12" s="39" customFormat="1" ht="26.25">
      <c r="A42" s="34" t="s">
        <v>47</v>
      </c>
      <c r="B42" s="259">
        <v>0</v>
      </c>
      <c r="C42" s="43">
        <v>0</v>
      </c>
      <c r="D42" s="43">
        <v>0</v>
      </c>
      <c r="E42" s="43">
        <v>0</v>
      </c>
      <c r="F42" s="38">
        <v>0</v>
      </c>
      <c r="L42" s="39" t="s">
        <v>48</v>
      </c>
    </row>
    <row r="43" spans="1:12" s="16" customFormat="1" ht="26.25">
      <c r="A43" s="32" t="s">
        <v>48</v>
      </c>
      <c r="B43" s="257"/>
      <c r="C43" s="31"/>
      <c r="D43" s="31"/>
      <c r="E43" s="31"/>
      <c r="F43" s="23"/>
    </row>
    <row r="44" spans="1:12" s="39" customFormat="1" ht="26.25">
      <c r="A44" s="44" t="s">
        <v>49</v>
      </c>
      <c r="B44" s="260">
        <v>0</v>
      </c>
      <c r="C44" s="45">
        <v>0</v>
      </c>
      <c r="D44" s="45">
        <v>0</v>
      </c>
      <c r="E44" s="45">
        <v>0</v>
      </c>
      <c r="F44" s="38">
        <v>0</v>
      </c>
    </row>
    <row r="45" spans="1:12" s="16" customFormat="1" ht="26.25">
      <c r="A45" s="32" t="s">
        <v>48</v>
      </c>
      <c r="B45" s="257"/>
      <c r="C45" s="31"/>
      <c r="D45" s="31"/>
      <c r="E45" s="31"/>
      <c r="F45" s="23"/>
    </row>
    <row r="46" spans="1:12" s="39" customFormat="1" ht="26.25">
      <c r="A46" s="44" t="s">
        <v>50</v>
      </c>
      <c r="B46" s="260">
        <v>1436412</v>
      </c>
      <c r="C46" s="45">
        <v>1436412</v>
      </c>
      <c r="D46" s="45">
        <v>0</v>
      </c>
      <c r="E46" s="45">
        <v>-1436412</v>
      </c>
      <c r="F46" s="38">
        <v>-1</v>
      </c>
    </row>
    <row r="47" spans="1:12" s="16" customFormat="1" ht="26.25">
      <c r="A47" s="32" t="s">
        <v>48</v>
      </c>
      <c r="B47" s="257"/>
      <c r="C47" s="31"/>
      <c r="D47" s="31"/>
      <c r="E47" s="31"/>
      <c r="F47" s="23"/>
    </row>
    <row r="48" spans="1:12" s="39" customFormat="1" ht="26.25">
      <c r="A48" s="34" t="s">
        <v>51</v>
      </c>
      <c r="B48" s="259">
        <v>16706000</v>
      </c>
      <c r="C48" s="43">
        <v>16907340</v>
      </c>
      <c r="D48" s="43">
        <v>18654757</v>
      </c>
      <c r="E48" s="43">
        <v>1747417</v>
      </c>
      <c r="F48" s="38">
        <v>0.10335256758307339</v>
      </c>
    </row>
    <row r="49" spans="1:6" s="16" customFormat="1" ht="26.25">
      <c r="A49" s="32" t="s">
        <v>48</v>
      </c>
      <c r="B49" s="257"/>
      <c r="C49" s="31"/>
      <c r="D49" s="31"/>
      <c r="E49" s="31"/>
      <c r="F49" s="23"/>
    </row>
    <row r="50" spans="1:6" s="39" customFormat="1" ht="26.25">
      <c r="A50" s="46" t="s">
        <v>52</v>
      </c>
      <c r="B50" s="261">
        <v>0</v>
      </c>
      <c r="C50" s="47">
        <v>0</v>
      </c>
      <c r="D50" s="47">
        <v>0</v>
      </c>
      <c r="E50" s="47">
        <v>0</v>
      </c>
      <c r="F50" s="38">
        <v>0</v>
      </c>
    </row>
    <row r="51" spans="1:6" s="16" customFormat="1" ht="26.25">
      <c r="A51" s="34"/>
      <c r="B51" s="254"/>
      <c r="C51" s="22"/>
      <c r="D51" s="22"/>
      <c r="E51" s="22"/>
      <c r="F51" s="48"/>
    </row>
    <row r="52" spans="1:6" s="39" customFormat="1" ht="26.25">
      <c r="A52" s="34" t="s">
        <v>53</v>
      </c>
      <c r="B52" s="259">
        <v>0</v>
      </c>
      <c r="C52" s="43">
        <v>0</v>
      </c>
      <c r="D52" s="43">
        <v>0</v>
      </c>
      <c r="E52" s="47">
        <v>0</v>
      </c>
      <c r="F52" s="38">
        <v>0</v>
      </c>
    </row>
    <row r="53" spans="1:6" s="16" customFormat="1" ht="26.25">
      <c r="A53" s="32"/>
      <c r="B53" s="257"/>
      <c r="C53" s="31"/>
      <c r="D53" s="31"/>
      <c r="E53" s="31"/>
      <c r="F53" s="23"/>
    </row>
    <row r="54" spans="1:6" s="39" customFormat="1" ht="26.25">
      <c r="A54" s="49" t="s">
        <v>54</v>
      </c>
      <c r="B54" s="259">
        <v>29517500</v>
      </c>
      <c r="C54" s="43">
        <v>29747490</v>
      </c>
      <c r="D54" s="43">
        <v>28900165</v>
      </c>
      <c r="E54" s="43">
        <v>-847325</v>
      </c>
      <c r="F54" s="38">
        <v>-2.8483915785836048E-2</v>
      </c>
    </row>
    <row r="55" spans="1:6" s="16" customFormat="1" ht="26.25">
      <c r="A55" s="50"/>
      <c r="B55" s="257"/>
      <c r="C55" s="31"/>
      <c r="D55" s="31"/>
      <c r="E55" s="31"/>
      <c r="F55" s="23" t="s">
        <v>48</v>
      </c>
    </row>
    <row r="56" spans="1:6" s="16" customFormat="1" ht="26.25">
      <c r="A56" s="51"/>
      <c r="B56" s="254"/>
      <c r="C56" s="22"/>
      <c r="D56" s="22"/>
      <c r="E56" s="22"/>
      <c r="F56" s="24" t="s">
        <v>48</v>
      </c>
    </row>
    <row r="57" spans="1:6" s="16" customFormat="1" ht="26.25">
      <c r="A57" s="49" t="s">
        <v>55</v>
      </c>
      <c r="B57" s="254"/>
      <c r="C57" s="22"/>
      <c r="D57" s="22"/>
      <c r="E57" s="22"/>
      <c r="F57" s="24"/>
    </row>
    <row r="58" spans="1:6" s="16" customFormat="1" ht="26.25">
      <c r="A58" s="30" t="s">
        <v>56</v>
      </c>
      <c r="B58" s="254">
        <v>13190587</v>
      </c>
      <c r="C58" s="22">
        <v>14389418</v>
      </c>
      <c r="D58" s="22">
        <v>12765917</v>
      </c>
      <c r="E58" s="22">
        <v>-1623501</v>
      </c>
      <c r="F58" s="27">
        <v>-0.11282603646652005</v>
      </c>
    </row>
    <row r="59" spans="1:6" s="16" customFormat="1" ht="26.25">
      <c r="A59" s="32" t="s">
        <v>57</v>
      </c>
      <c r="B59" s="257">
        <v>37698</v>
      </c>
      <c r="C59" s="31">
        <v>37699</v>
      </c>
      <c r="D59" s="31">
        <v>0</v>
      </c>
      <c r="E59" s="31">
        <v>-37699</v>
      </c>
      <c r="F59" s="27">
        <v>-1</v>
      </c>
    </row>
    <row r="60" spans="1:6" s="16" customFormat="1" ht="26.25">
      <c r="A60" s="32" t="s">
        <v>58</v>
      </c>
      <c r="B60" s="257">
        <v>0</v>
      </c>
      <c r="C60" s="31">
        <v>0</v>
      </c>
      <c r="D60" s="31">
        <v>0</v>
      </c>
      <c r="E60" s="31">
        <v>0</v>
      </c>
      <c r="F60" s="27">
        <v>0</v>
      </c>
    </row>
    <row r="61" spans="1:6" s="16" customFormat="1" ht="26.25">
      <c r="A61" s="32" t="s">
        <v>59</v>
      </c>
      <c r="B61" s="257">
        <v>3171524</v>
      </c>
      <c r="C61" s="31">
        <v>3274068</v>
      </c>
      <c r="D61" s="31">
        <v>3033988</v>
      </c>
      <c r="E61" s="31">
        <v>-240080</v>
      </c>
      <c r="F61" s="27">
        <v>-7.3327737847839441E-2</v>
      </c>
    </row>
    <row r="62" spans="1:6" s="16" customFormat="1" ht="26.25">
      <c r="A62" s="32" t="s">
        <v>60</v>
      </c>
      <c r="B62" s="257">
        <v>2011987</v>
      </c>
      <c r="C62" s="31">
        <v>2047037</v>
      </c>
      <c r="D62" s="31">
        <v>1996928</v>
      </c>
      <c r="E62" s="31">
        <v>-50109</v>
      </c>
      <c r="F62" s="27">
        <v>-2.4478795449227347E-2</v>
      </c>
    </row>
    <row r="63" spans="1:6" s="16" customFormat="1" ht="26.25">
      <c r="A63" s="32" t="s">
        <v>61</v>
      </c>
      <c r="B63" s="257">
        <v>4699941</v>
      </c>
      <c r="C63" s="31">
        <v>4569528</v>
      </c>
      <c r="D63" s="31">
        <v>3982498</v>
      </c>
      <c r="E63" s="31">
        <v>-587030</v>
      </c>
      <c r="F63" s="27">
        <v>-0.1284662223319345</v>
      </c>
    </row>
    <row r="64" spans="1:6" s="16" customFormat="1" ht="26.25">
      <c r="A64" s="32" t="s">
        <v>62</v>
      </c>
      <c r="B64" s="257">
        <v>3812212</v>
      </c>
      <c r="C64" s="31">
        <v>2512299</v>
      </c>
      <c r="D64" s="31">
        <v>4190710</v>
      </c>
      <c r="E64" s="31">
        <v>1678411</v>
      </c>
      <c r="F64" s="27">
        <v>0.6680777248249512</v>
      </c>
    </row>
    <row r="65" spans="1:6" s="16" customFormat="1" ht="26.25">
      <c r="A65" s="32" t="s">
        <v>63</v>
      </c>
      <c r="B65" s="257">
        <v>2593551</v>
      </c>
      <c r="C65" s="31">
        <v>2842800</v>
      </c>
      <c r="D65" s="31">
        <v>2930124</v>
      </c>
      <c r="E65" s="31">
        <v>87324</v>
      </c>
      <c r="F65" s="27">
        <v>3.0717602363866611E-2</v>
      </c>
    </row>
    <row r="66" spans="1:6" s="39" customFormat="1" ht="26.25">
      <c r="A66" s="52" t="s">
        <v>64</v>
      </c>
      <c r="B66" s="258">
        <v>29517500</v>
      </c>
      <c r="C66" s="37">
        <v>29672849</v>
      </c>
      <c r="D66" s="37">
        <v>28900165</v>
      </c>
      <c r="E66" s="37">
        <v>-772684</v>
      </c>
      <c r="F66" s="38">
        <v>-2.604010150828456E-2</v>
      </c>
    </row>
    <row r="67" spans="1:6" s="16" customFormat="1" ht="26.25">
      <c r="A67" s="32" t="s">
        <v>65</v>
      </c>
      <c r="B67" s="257">
        <v>0</v>
      </c>
      <c r="C67" s="31">
        <v>0</v>
      </c>
      <c r="D67" s="31">
        <v>0</v>
      </c>
      <c r="E67" s="31">
        <v>0</v>
      </c>
      <c r="F67" s="27">
        <v>0</v>
      </c>
    </row>
    <row r="68" spans="1:6" s="16" customFormat="1" ht="26.25">
      <c r="A68" s="32" t="s">
        <v>66</v>
      </c>
      <c r="B68" s="257">
        <v>0</v>
      </c>
      <c r="C68" s="31">
        <v>74641</v>
      </c>
      <c r="D68" s="31">
        <v>0</v>
      </c>
      <c r="E68" s="31">
        <v>-74641</v>
      </c>
      <c r="F68" s="27">
        <v>-1</v>
      </c>
    </row>
    <row r="69" spans="1:6" s="16" customFormat="1" ht="26.25">
      <c r="A69" s="32" t="s">
        <v>67</v>
      </c>
      <c r="B69" s="257">
        <v>0</v>
      </c>
      <c r="C69" s="31">
        <v>0</v>
      </c>
      <c r="D69" s="31">
        <v>0</v>
      </c>
      <c r="E69" s="31">
        <v>0</v>
      </c>
      <c r="F69" s="27">
        <v>0</v>
      </c>
    </row>
    <row r="70" spans="1:6" s="16" customFormat="1" ht="26.25">
      <c r="A70" s="32" t="s">
        <v>68</v>
      </c>
      <c r="B70" s="257">
        <v>0</v>
      </c>
      <c r="C70" s="31">
        <v>0</v>
      </c>
      <c r="D70" s="31">
        <v>0</v>
      </c>
      <c r="E70" s="31">
        <v>0</v>
      </c>
      <c r="F70" s="27">
        <v>0</v>
      </c>
    </row>
    <row r="71" spans="1:6" s="39" customFormat="1" ht="26.25">
      <c r="A71" s="53" t="s">
        <v>69</v>
      </c>
      <c r="B71" s="262">
        <v>29517500</v>
      </c>
      <c r="C71" s="54">
        <v>29747490</v>
      </c>
      <c r="D71" s="54">
        <v>28900165</v>
      </c>
      <c r="E71" s="54">
        <v>-847325</v>
      </c>
      <c r="F71" s="38">
        <v>-2.8483915785836048E-2</v>
      </c>
    </row>
    <row r="72" spans="1:6" s="16" customFormat="1" ht="26.25">
      <c r="A72" s="51"/>
      <c r="B72" s="254"/>
      <c r="C72" s="22"/>
      <c r="D72" s="22"/>
      <c r="E72" s="22"/>
      <c r="F72" s="24"/>
    </row>
    <row r="73" spans="1:6" s="16" customFormat="1" ht="26.25">
      <c r="A73" s="49" t="s">
        <v>70</v>
      </c>
      <c r="B73" s="254"/>
      <c r="C73" s="22"/>
      <c r="D73" s="22"/>
      <c r="E73" s="22"/>
      <c r="F73" s="24"/>
    </row>
    <row r="74" spans="1:6" s="16" customFormat="1" ht="26.25">
      <c r="A74" s="30" t="s">
        <v>71</v>
      </c>
      <c r="B74" s="255">
        <v>15435309</v>
      </c>
      <c r="C74" s="26">
        <v>16230256</v>
      </c>
      <c r="D74" s="26">
        <v>13988526</v>
      </c>
      <c r="E74" s="22">
        <v>-2241730</v>
      </c>
      <c r="F74" s="27">
        <v>-0.13812043383665668</v>
      </c>
    </row>
    <row r="75" spans="1:6" s="16" customFormat="1" ht="26.25">
      <c r="A75" s="32" t="s">
        <v>72</v>
      </c>
      <c r="B75" s="255">
        <v>414657</v>
      </c>
      <c r="C75" s="26">
        <v>456390</v>
      </c>
      <c r="D75" s="26">
        <v>547014</v>
      </c>
      <c r="E75" s="31">
        <v>90624</v>
      </c>
      <c r="F75" s="27">
        <v>0.19856701505291527</v>
      </c>
    </row>
    <row r="76" spans="1:6" s="16" customFormat="1" ht="26.25">
      <c r="A76" s="32" t="s">
        <v>73</v>
      </c>
      <c r="B76" s="255">
        <v>6068010</v>
      </c>
      <c r="C76" s="26">
        <v>6181106</v>
      </c>
      <c r="D76" s="26">
        <v>5846741</v>
      </c>
      <c r="E76" s="31">
        <v>-334365</v>
      </c>
      <c r="F76" s="27">
        <v>-5.4094687908604056E-2</v>
      </c>
    </row>
    <row r="77" spans="1:6" s="39" customFormat="1" ht="26.25">
      <c r="A77" s="52" t="s">
        <v>74</v>
      </c>
      <c r="B77" s="262">
        <v>21917976</v>
      </c>
      <c r="C77" s="54">
        <v>22867752</v>
      </c>
      <c r="D77" s="54">
        <v>20382281</v>
      </c>
      <c r="E77" s="37">
        <v>-2485471</v>
      </c>
      <c r="F77" s="38">
        <v>-0.1086889082932157</v>
      </c>
    </row>
    <row r="78" spans="1:6" s="16" customFormat="1" ht="26.25">
      <c r="A78" s="32" t="s">
        <v>75</v>
      </c>
      <c r="B78" s="255">
        <v>95161</v>
      </c>
      <c r="C78" s="29">
        <v>86337</v>
      </c>
      <c r="D78" s="29">
        <v>81937</v>
      </c>
      <c r="E78" s="31">
        <v>-4400</v>
      </c>
      <c r="F78" s="27">
        <v>-5.0963086509839349E-2</v>
      </c>
    </row>
    <row r="79" spans="1:6" s="16" customFormat="1" ht="26.25">
      <c r="A79" s="32" t="s">
        <v>76</v>
      </c>
      <c r="B79" s="255">
        <v>1786897</v>
      </c>
      <c r="C79" s="26">
        <v>2194885</v>
      </c>
      <c r="D79" s="26">
        <v>2291743</v>
      </c>
      <c r="E79" s="31">
        <v>96858</v>
      </c>
      <c r="F79" s="27">
        <v>4.4128963476446376E-2</v>
      </c>
    </row>
    <row r="80" spans="1:6" s="16" customFormat="1" ht="26.25">
      <c r="A80" s="32" t="s">
        <v>77</v>
      </c>
      <c r="B80" s="255">
        <v>702320</v>
      </c>
      <c r="C80" s="22">
        <v>770790</v>
      </c>
      <c r="D80" s="22">
        <v>646896</v>
      </c>
      <c r="E80" s="31">
        <v>-123894</v>
      </c>
      <c r="F80" s="27">
        <v>-0.16073638734285603</v>
      </c>
    </row>
    <row r="81" spans="1:8" s="39" customFormat="1" ht="26.25">
      <c r="A81" s="35" t="s">
        <v>78</v>
      </c>
      <c r="B81" s="262">
        <v>2584378</v>
      </c>
      <c r="C81" s="54">
        <v>3052012</v>
      </c>
      <c r="D81" s="54">
        <v>3020576</v>
      </c>
      <c r="E81" s="37">
        <v>-31436</v>
      </c>
      <c r="F81" s="38">
        <v>-1.0300090563208795E-2</v>
      </c>
    </row>
    <row r="82" spans="1:8" s="16" customFormat="1" ht="26.25">
      <c r="A82" s="32" t="s">
        <v>79</v>
      </c>
      <c r="B82" s="254">
        <v>155810</v>
      </c>
      <c r="C82" s="22">
        <v>204948</v>
      </c>
      <c r="D82" s="22">
        <v>251099</v>
      </c>
      <c r="E82" s="31">
        <v>46151</v>
      </c>
      <c r="F82" s="27">
        <v>0.22518394909928371</v>
      </c>
    </row>
    <row r="83" spans="1:8" s="16" customFormat="1" ht="26.25">
      <c r="A83" s="32" t="s">
        <v>80</v>
      </c>
      <c r="B83" s="257">
        <v>3894983</v>
      </c>
      <c r="C83" s="31">
        <v>3398433</v>
      </c>
      <c r="D83" s="31">
        <v>5068909</v>
      </c>
      <c r="E83" s="31">
        <v>1670476</v>
      </c>
      <c r="F83" s="27">
        <v>0.49154301408914047</v>
      </c>
    </row>
    <row r="84" spans="1:8" s="16" customFormat="1" ht="26.25">
      <c r="A84" s="32" t="s">
        <v>81</v>
      </c>
      <c r="B84" s="257">
        <v>0</v>
      </c>
      <c r="C84" s="31">
        <v>0</v>
      </c>
      <c r="D84" s="31">
        <v>0</v>
      </c>
      <c r="E84" s="31">
        <v>0</v>
      </c>
      <c r="F84" s="27">
        <v>0</v>
      </c>
    </row>
    <row r="85" spans="1:8" s="16" customFormat="1" ht="26.25">
      <c r="A85" s="32" t="s">
        <v>82</v>
      </c>
      <c r="B85" s="257">
        <v>722193</v>
      </c>
      <c r="C85" s="31">
        <v>0</v>
      </c>
      <c r="D85" s="31">
        <v>0</v>
      </c>
      <c r="E85" s="31">
        <v>0</v>
      </c>
      <c r="F85" s="27">
        <v>0</v>
      </c>
    </row>
    <row r="86" spans="1:8" s="39" customFormat="1" ht="26.25">
      <c r="A86" s="35" t="s">
        <v>83</v>
      </c>
      <c r="B86" s="258">
        <v>4772986</v>
      </c>
      <c r="C86" s="37">
        <v>3603381</v>
      </c>
      <c r="D86" s="37">
        <v>5320008</v>
      </c>
      <c r="E86" s="37">
        <v>1716627</v>
      </c>
      <c r="F86" s="38">
        <v>0.47639342051256861</v>
      </c>
    </row>
    <row r="87" spans="1:8" s="16" customFormat="1" ht="26.25">
      <c r="A87" s="32" t="s">
        <v>84</v>
      </c>
      <c r="B87" s="257">
        <v>79295</v>
      </c>
      <c r="C87" s="31">
        <v>47045</v>
      </c>
      <c r="D87" s="31">
        <v>0</v>
      </c>
      <c r="E87" s="31">
        <v>-47045</v>
      </c>
      <c r="F87" s="27">
        <v>-1</v>
      </c>
    </row>
    <row r="88" spans="1:8" s="16" customFormat="1" ht="26.25">
      <c r="A88" s="32" t="s">
        <v>85</v>
      </c>
      <c r="B88" s="257">
        <v>162865</v>
      </c>
      <c r="C88" s="31">
        <v>177300</v>
      </c>
      <c r="D88" s="31">
        <v>177300</v>
      </c>
      <c r="E88" s="31">
        <v>0</v>
      </c>
      <c r="F88" s="27">
        <v>0</v>
      </c>
    </row>
    <row r="89" spans="1:8" s="16" customFormat="1" ht="26.25">
      <c r="A89" s="41" t="s">
        <v>86</v>
      </c>
      <c r="B89" s="257">
        <v>0</v>
      </c>
      <c r="C89" s="31">
        <v>0</v>
      </c>
      <c r="D89" s="31">
        <v>0</v>
      </c>
      <c r="E89" s="31">
        <v>0</v>
      </c>
      <c r="F89" s="27">
        <v>0</v>
      </c>
    </row>
    <row r="90" spans="1:8" s="39" customFormat="1" ht="26.25">
      <c r="A90" s="55" t="s">
        <v>87</v>
      </c>
      <c r="B90" s="262">
        <v>242160</v>
      </c>
      <c r="C90" s="54">
        <v>224345</v>
      </c>
      <c r="D90" s="54">
        <v>177300</v>
      </c>
      <c r="E90" s="54">
        <v>-47045</v>
      </c>
      <c r="F90" s="38">
        <v>-0.20969934698789811</v>
      </c>
    </row>
    <row r="91" spans="1:8" s="16" customFormat="1" ht="26.25">
      <c r="A91" s="41" t="s">
        <v>88</v>
      </c>
      <c r="B91" s="257">
        <v>0</v>
      </c>
      <c r="C91" s="31">
        <v>0</v>
      </c>
      <c r="D91" s="29">
        <v>0</v>
      </c>
      <c r="E91" s="31">
        <v>0</v>
      </c>
      <c r="F91" s="27">
        <v>0</v>
      </c>
    </row>
    <row r="92" spans="1:8" s="39" customFormat="1" ht="27" thickBot="1">
      <c r="A92" s="56" t="s">
        <v>69</v>
      </c>
      <c r="B92" s="263">
        <v>29517500</v>
      </c>
      <c r="C92" s="57">
        <v>29747490</v>
      </c>
      <c r="D92" s="58">
        <v>28900165</v>
      </c>
      <c r="E92" s="57">
        <v>-847325</v>
      </c>
      <c r="F92" s="59">
        <v>-2.8483915785836048E-2</v>
      </c>
    </row>
    <row r="93" spans="1:8" s="64" customFormat="1" ht="31.5">
      <c r="A93" s="60"/>
      <c r="B93" s="61"/>
      <c r="C93" s="61"/>
      <c r="D93" s="61"/>
      <c r="E93" s="61"/>
      <c r="F93" s="62" t="s">
        <v>48</v>
      </c>
      <c r="G93" s="63"/>
      <c r="H93" s="63"/>
    </row>
    <row r="94" spans="1:8">
      <c r="A94" s="68" t="s">
        <v>48</v>
      </c>
      <c r="B94" s="69"/>
      <c r="C94" s="69"/>
      <c r="D94" s="69"/>
      <c r="E94" s="69"/>
      <c r="F94" s="70"/>
    </row>
  </sheetData>
  <pageMargins left="0.7" right="0.7" top="0.75" bottom="0.75" header="0.3" footer="0.3"/>
  <pageSetup scale="27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topLeftCell="A28" zoomScale="60" zoomScaleNormal="60" workbookViewId="0">
      <selection activeCell="B8" sqref="B8:B92"/>
    </sheetView>
  </sheetViews>
  <sheetFormatPr defaultRowHeight="15.75"/>
  <cols>
    <col min="1" max="1" width="121.140625" style="71" customWidth="1"/>
    <col min="2" max="2" width="32.7109375" style="72" customWidth="1"/>
    <col min="3" max="5" width="32.85546875" style="72" customWidth="1"/>
    <col min="6" max="6" width="25.5703125" style="73" customWidth="1"/>
    <col min="7" max="7" width="30.28515625" style="71" customWidth="1"/>
    <col min="8" max="8" width="25.140625" style="71" customWidth="1"/>
    <col min="9" max="16384" width="9.140625" style="71"/>
  </cols>
  <sheetData>
    <row r="1" spans="1:8" s="7" customFormat="1" ht="46.5">
      <c r="A1" s="1" t="s">
        <v>0</v>
      </c>
      <c r="B1" s="2"/>
      <c r="C1" s="4" t="s">
        <v>1</v>
      </c>
      <c r="D1" s="5" t="s">
        <v>115</v>
      </c>
      <c r="E1" s="6"/>
      <c r="F1" s="3"/>
    </row>
    <row r="2" spans="1:8" s="7" customFormat="1" ht="46.5">
      <c r="A2" s="1" t="s">
        <v>2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3</v>
      </c>
      <c r="B3" s="10"/>
      <c r="C3" s="10"/>
      <c r="D3" s="10"/>
      <c r="E3" s="10"/>
      <c r="F3" s="11"/>
      <c r="G3" s="3"/>
      <c r="H3" s="3"/>
    </row>
    <row r="4" spans="1:8" s="16" customFormat="1" ht="27" thickTop="1">
      <c r="A4" s="12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20" customFormat="1" ht="52.5">
      <c r="A5" s="17"/>
      <c r="B5" s="18" t="s">
        <v>9</v>
      </c>
      <c r="C5" s="18" t="s">
        <v>9</v>
      </c>
      <c r="D5" s="18" t="s">
        <v>10</v>
      </c>
      <c r="E5" s="18" t="s">
        <v>11</v>
      </c>
      <c r="F5" s="19" t="s">
        <v>12</v>
      </c>
    </row>
    <row r="6" spans="1:8" s="16" customFormat="1" ht="26.25">
      <c r="A6" s="21" t="s">
        <v>13</v>
      </c>
      <c r="B6" s="22"/>
      <c r="C6" s="22"/>
      <c r="D6" s="22"/>
      <c r="E6" s="22"/>
      <c r="F6" s="23"/>
    </row>
    <row r="7" spans="1:8" s="16" customFormat="1" ht="26.25">
      <c r="A7" s="21" t="s">
        <v>14</v>
      </c>
      <c r="B7" s="22"/>
      <c r="C7" s="22"/>
      <c r="D7" s="22"/>
      <c r="E7" s="22"/>
      <c r="F7" s="24"/>
    </row>
    <row r="8" spans="1:8" s="16" customFormat="1" ht="26.25">
      <c r="A8" s="25" t="s">
        <v>15</v>
      </c>
      <c r="B8" s="255">
        <v>5638741</v>
      </c>
      <c r="C8" s="26">
        <v>5638741</v>
      </c>
      <c r="D8" s="26">
        <v>4925617</v>
      </c>
      <c r="E8" s="26">
        <v>-713124</v>
      </c>
      <c r="F8" s="27">
        <v>-0.12646865674447541</v>
      </c>
    </row>
    <row r="9" spans="1:8" s="16" customFormat="1" ht="26.25">
      <c r="A9" s="25" t="s">
        <v>16</v>
      </c>
      <c r="B9" s="255">
        <v>0</v>
      </c>
      <c r="C9" s="26">
        <v>0</v>
      </c>
      <c r="D9" s="26">
        <v>0</v>
      </c>
      <c r="E9" s="26">
        <v>0</v>
      </c>
      <c r="F9" s="27">
        <v>0</v>
      </c>
    </row>
    <row r="10" spans="1:8" s="16" customFormat="1" ht="26.25">
      <c r="A10" s="28" t="s">
        <v>17</v>
      </c>
      <c r="B10" s="256">
        <v>240232</v>
      </c>
      <c r="C10" s="29">
        <v>251562</v>
      </c>
      <c r="D10" s="29">
        <v>256373</v>
      </c>
      <c r="E10" s="29">
        <v>4811</v>
      </c>
      <c r="F10" s="27">
        <v>1.9124510061138009E-2</v>
      </c>
    </row>
    <row r="11" spans="1:8" s="16" customFormat="1" ht="26.25">
      <c r="A11" s="30" t="s">
        <v>18</v>
      </c>
      <c r="B11" s="257">
        <v>0</v>
      </c>
      <c r="C11" s="31">
        <v>0</v>
      </c>
      <c r="D11" s="31">
        <v>0</v>
      </c>
      <c r="E11" s="29">
        <v>0</v>
      </c>
      <c r="F11" s="27">
        <v>0</v>
      </c>
    </row>
    <row r="12" spans="1:8" s="16" customFormat="1" ht="26.25">
      <c r="A12" s="32" t="s">
        <v>19</v>
      </c>
      <c r="B12" s="257">
        <v>240232</v>
      </c>
      <c r="C12" s="31">
        <v>251562</v>
      </c>
      <c r="D12" s="31">
        <v>256373</v>
      </c>
      <c r="E12" s="29">
        <v>4811</v>
      </c>
      <c r="F12" s="27">
        <v>1.9124510061138009E-2</v>
      </c>
    </row>
    <row r="13" spans="1:8" s="16" customFormat="1" ht="26.25">
      <c r="A13" s="32" t="s">
        <v>20</v>
      </c>
      <c r="B13" s="257">
        <v>0</v>
      </c>
      <c r="C13" s="31">
        <v>0</v>
      </c>
      <c r="D13" s="31">
        <v>0</v>
      </c>
      <c r="E13" s="29">
        <v>0</v>
      </c>
      <c r="F13" s="27">
        <v>0</v>
      </c>
    </row>
    <row r="14" spans="1:8" s="16" customFormat="1" ht="26.25">
      <c r="A14" s="32" t="s">
        <v>21</v>
      </c>
      <c r="B14" s="257">
        <v>0</v>
      </c>
      <c r="C14" s="31">
        <v>0</v>
      </c>
      <c r="D14" s="31">
        <v>0</v>
      </c>
      <c r="E14" s="29">
        <v>0</v>
      </c>
      <c r="F14" s="27">
        <v>0</v>
      </c>
    </row>
    <row r="15" spans="1:8" s="16" customFormat="1" ht="26.25">
      <c r="A15" s="32" t="s">
        <v>22</v>
      </c>
      <c r="B15" s="257">
        <v>0</v>
      </c>
      <c r="C15" s="31">
        <v>0</v>
      </c>
      <c r="D15" s="31">
        <v>0</v>
      </c>
      <c r="E15" s="29">
        <v>0</v>
      </c>
      <c r="F15" s="27">
        <v>0</v>
      </c>
    </row>
    <row r="16" spans="1:8" s="16" customFormat="1" ht="26.25">
      <c r="A16" s="32" t="s">
        <v>23</v>
      </c>
      <c r="B16" s="257">
        <v>0</v>
      </c>
      <c r="C16" s="31">
        <v>0</v>
      </c>
      <c r="D16" s="31">
        <v>0</v>
      </c>
      <c r="E16" s="29">
        <v>0</v>
      </c>
      <c r="F16" s="27">
        <v>0</v>
      </c>
    </row>
    <row r="17" spans="1:6" s="16" customFormat="1" ht="26.25">
      <c r="A17" s="32" t="s">
        <v>24</v>
      </c>
      <c r="B17" s="257">
        <v>0</v>
      </c>
      <c r="C17" s="31">
        <v>0</v>
      </c>
      <c r="D17" s="31">
        <v>0</v>
      </c>
      <c r="E17" s="29">
        <v>0</v>
      </c>
      <c r="F17" s="27">
        <v>0</v>
      </c>
    </row>
    <row r="18" spans="1:6" s="16" customFormat="1" ht="26.25">
      <c r="A18" s="32" t="s">
        <v>25</v>
      </c>
      <c r="B18" s="257">
        <v>0</v>
      </c>
      <c r="C18" s="31">
        <v>0</v>
      </c>
      <c r="D18" s="31">
        <v>0</v>
      </c>
      <c r="E18" s="29">
        <v>0</v>
      </c>
      <c r="F18" s="27">
        <v>0</v>
      </c>
    </row>
    <row r="19" spans="1:6" s="16" customFormat="1" ht="26.25">
      <c r="A19" s="32" t="s">
        <v>26</v>
      </c>
      <c r="B19" s="257">
        <v>0</v>
      </c>
      <c r="C19" s="31">
        <v>0</v>
      </c>
      <c r="D19" s="31">
        <v>0</v>
      </c>
      <c r="E19" s="29">
        <v>0</v>
      </c>
      <c r="F19" s="27">
        <v>0</v>
      </c>
    </row>
    <row r="20" spans="1:6" s="16" customFormat="1" ht="26.25">
      <c r="A20" s="32" t="s">
        <v>27</v>
      </c>
      <c r="B20" s="257">
        <v>0</v>
      </c>
      <c r="C20" s="31">
        <v>0</v>
      </c>
      <c r="D20" s="31">
        <v>0</v>
      </c>
      <c r="E20" s="29">
        <v>0</v>
      </c>
      <c r="F20" s="27">
        <v>0</v>
      </c>
    </row>
    <row r="21" spans="1:6" s="16" customFormat="1" ht="26.25">
      <c r="A21" s="32" t="s">
        <v>28</v>
      </c>
      <c r="B21" s="257">
        <v>0</v>
      </c>
      <c r="C21" s="31">
        <v>0</v>
      </c>
      <c r="D21" s="31">
        <v>0</v>
      </c>
      <c r="E21" s="29">
        <v>0</v>
      </c>
      <c r="F21" s="27">
        <v>0</v>
      </c>
    </row>
    <row r="22" spans="1:6" s="16" customFormat="1" ht="26.25">
      <c r="A22" s="32" t="s">
        <v>29</v>
      </c>
      <c r="B22" s="257">
        <v>0</v>
      </c>
      <c r="C22" s="31">
        <v>0</v>
      </c>
      <c r="D22" s="31">
        <v>0</v>
      </c>
      <c r="E22" s="29">
        <v>0</v>
      </c>
      <c r="F22" s="27">
        <v>0</v>
      </c>
    </row>
    <row r="23" spans="1:6" s="16" customFormat="1" ht="26.25">
      <c r="A23" s="33" t="s">
        <v>30</v>
      </c>
      <c r="B23" s="257">
        <v>0</v>
      </c>
      <c r="C23" s="31">
        <v>0</v>
      </c>
      <c r="D23" s="31">
        <v>0</v>
      </c>
      <c r="E23" s="29">
        <v>0</v>
      </c>
      <c r="F23" s="27">
        <v>0</v>
      </c>
    </row>
    <row r="24" spans="1:6" s="16" customFormat="1" ht="26.25">
      <c r="A24" s="33" t="s">
        <v>31</v>
      </c>
      <c r="B24" s="257">
        <v>0</v>
      </c>
      <c r="C24" s="31">
        <v>0</v>
      </c>
      <c r="D24" s="31">
        <v>0</v>
      </c>
      <c r="E24" s="29">
        <v>0</v>
      </c>
      <c r="F24" s="27">
        <v>0</v>
      </c>
    </row>
    <row r="25" spans="1:6" s="16" customFormat="1" ht="26.25">
      <c r="A25" s="33" t="s">
        <v>32</v>
      </c>
      <c r="B25" s="257">
        <v>0</v>
      </c>
      <c r="C25" s="31">
        <v>0</v>
      </c>
      <c r="D25" s="31">
        <v>0</v>
      </c>
      <c r="E25" s="29">
        <v>0</v>
      </c>
      <c r="F25" s="27">
        <v>0</v>
      </c>
    </row>
    <row r="26" spans="1:6" s="16" customFormat="1" ht="26.25">
      <c r="A26" s="33" t="s">
        <v>33</v>
      </c>
      <c r="B26" s="257">
        <v>0</v>
      </c>
      <c r="C26" s="31">
        <v>0</v>
      </c>
      <c r="D26" s="31">
        <v>0</v>
      </c>
      <c r="E26" s="29">
        <v>0</v>
      </c>
      <c r="F26" s="27">
        <v>0</v>
      </c>
    </row>
    <row r="27" spans="1:6" s="16" customFormat="1" ht="26.25">
      <c r="A27" s="33" t="s">
        <v>34</v>
      </c>
      <c r="B27" s="257">
        <v>0</v>
      </c>
      <c r="C27" s="31">
        <v>0</v>
      </c>
      <c r="D27" s="31">
        <v>0</v>
      </c>
      <c r="E27" s="29">
        <v>0</v>
      </c>
      <c r="F27" s="27">
        <v>0</v>
      </c>
    </row>
    <row r="28" spans="1:6" s="16" customFormat="1" ht="26.25">
      <c r="A28" s="33" t="s">
        <v>89</v>
      </c>
      <c r="B28" s="257">
        <v>0</v>
      </c>
      <c r="C28" s="31">
        <v>0</v>
      </c>
      <c r="D28" s="31">
        <v>0</v>
      </c>
      <c r="E28" s="29">
        <f t="shared" ref="E28" si="0">D28-C28</f>
        <v>0</v>
      </c>
      <c r="F28" s="27">
        <f t="shared" ref="F28" si="1">IF(ISBLANK(E28),"  ",IF(C28&gt;0,E28/C28,IF(E28&gt;0,1,0)))</f>
        <v>0</v>
      </c>
    </row>
    <row r="29" spans="1:6" s="16" customFormat="1" ht="26.25">
      <c r="A29" s="33" t="s">
        <v>35</v>
      </c>
      <c r="B29" s="257">
        <v>0</v>
      </c>
      <c r="C29" s="31">
        <v>0</v>
      </c>
      <c r="D29" s="31">
        <v>0</v>
      </c>
      <c r="E29" s="29">
        <v>0</v>
      </c>
      <c r="F29" s="27">
        <v>0</v>
      </c>
    </row>
    <row r="30" spans="1:6" s="16" customFormat="1" ht="26.25">
      <c r="A30" s="34" t="s">
        <v>36</v>
      </c>
      <c r="B30" s="257"/>
      <c r="C30" s="31"/>
      <c r="D30" s="31"/>
      <c r="E30" s="31"/>
      <c r="F30" s="23"/>
    </row>
    <row r="31" spans="1:6" s="16" customFormat="1" ht="26.25">
      <c r="A31" s="30" t="s">
        <v>37</v>
      </c>
      <c r="B31" s="255">
        <v>0</v>
      </c>
      <c r="C31" s="26">
        <v>0</v>
      </c>
      <c r="D31" s="26">
        <v>0</v>
      </c>
      <c r="E31" s="26">
        <v>0</v>
      </c>
      <c r="F31" s="27">
        <v>0</v>
      </c>
    </row>
    <row r="32" spans="1:6" s="16" customFormat="1" ht="26.25">
      <c r="A32" s="35" t="s">
        <v>38</v>
      </c>
      <c r="B32" s="257"/>
      <c r="C32" s="31"/>
      <c r="D32" s="31"/>
      <c r="E32" s="31"/>
      <c r="F32" s="23"/>
    </row>
    <row r="33" spans="1:12" s="16" customFormat="1" ht="26.25">
      <c r="A33" s="30" t="s">
        <v>37</v>
      </c>
      <c r="B33" s="254">
        <v>0</v>
      </c>
      <c r="C33" s="22">
        <v>0</v>
      </c>
      <c r="D33" s="22">
        <v>0</v>
      </c>
      <c r="E33" s="26">
        <v>0</v>
      </c>
      <c r="F33" s="27">
        <v>0</v>
      </c>
    </row>
    <row r="34" spans="1:12" s="16" customFormat="1" ht="26.25">
      <c r="A34" s="32" t="s">
        <v>39</v>
      </c>
      <c r="B34" s="257"/>
      <c r="C34" s="31"/>
      <c r="D34" s="31"/>
      <c r="E34" s="29"/>
      <c r="F34" s="27" t="s">
        <v>91</v>
      </c>
    </row>
    <row r="35" spans="1:12" s="39" customFormat="1" ht="26.25">
      <c r="A35" s="36" t="s">
        <v>40</v>
      </c>
      <c r="B35" s="258">
        <v>5878973</v>
      </c>
      <c r="C35" s="37">
        <v>5890303</v>
      </c>
      <c r="D35" s="37">
        <v>5181990</v>
      </c>
      <c r="E35" s="37">
        <v>-708313</v>
      </c>
      <c r="F35" s="38">
        <v>-0.12025068998997165</v>
      </c>
    </row>
    <row r="36" spans="1:12" s="16" customFormat="1" ht="26.25">
      <c r="A36" s="34" t="s">
        <v>41</v>
      </c>
      <c r="B36" s="257"/>
      <c r="C36" s="31"/>
      <c r="D36" s="31"/>
      <c r="E36" s="31"/>
      <c r="F36" s="23"/>
    </row>
    <row r="37" spans="1:12" s="16" customFormat="1" ht="26.25">
      <c r="A37" s="40" t="s">
        <v>42</v>
      </c>
      <c r="B37" s="255">
        <v>0</v>
      </c>
      <c r="C37" s="26">
        <v>0</v>
      </c>
      <c r="D37" s="26">
        <v>0</v>
      </c>
      <c r="E37" s="26">
        <v>0</v>
      </c>
      <c r="F37" s="27">
        <v>0</v>
      </c>
    </row>
    <row r="38" spans="1:12" s="16" customFormat="1" ht="26.25">
      <c r="A38" s="41" t="s">
        <v>43</v>
      </c>
      <c r="B38" s="255">
        <v>0</v>
      </c>
      <c r="C38" s="26">
        <v>0</v>
      </c>
      <c r="D38" s="26">
        <v>0</v>
      </c>
      <c r="E38" s="29">
        <v>0</v>
      </c>
      <c r="F38" s="27">
        <v>0</v>
      </c>
    </row>
    <row r="39" spans="1:12" s="16" customFormat="1" ht="26.25">
      <c r="A39" s="41" t="s">
        <v>44</v>
      </c>
      <c r="B39" s="255">
        <v>0</v>
      </c>
      <c r="C39" s="26">
        <v>0</v>
      </c>
      <c r="D39" s="26">
        <v>0</v>
      </c>
      <c r="E39" s="29">
        <v>0</v>
      </c>
      <c r="F39" s="27">
        <v>0</v>
      </c>
    </row>
    <row r="40" spans="1:12" s="16" customFormat="1" ht="26.25">
      <c r="A40" s="41" t="s">
        <v>45</v>
      </c>
      <c r="B40" s="255">
        <v>0</v>
      </c>
      <c r="C40" s="26">
        <v>0</v>
      </c>
      <c r="D40" s="26">
        <v>0</v>
      </c>
      <c r="E40" s="29">
        <v>0</v>
      </c>
      <c r="F40" s="27">
        <v>0</v>
      </c>
    </row>
    <row r="41" spans="1:12" s="16" customFormat="1" ht="26.25">
      <c r="A41" s="42" t="s">
        <v>46</v>
      </c>
      <c r="B41" s="255">
        <v>0</v>
      </c>
      <c r="C41" s="26">
        <v>0</v>
      </c>
      <c r="D41" s="26">
        <v>0</v>
      </c>
      <c r="E41" s="29">
        <v>0</v>
      </c>
      <c r="F41" s="27">
        <v>0</v>
      </c>
    </row>
    <row r="42" spans="1:12" s="39" customFormat="1" ht="26.25">
      <c r="A42" s="34" t="s">
        <v>47</v>
      </c>
      <c r="B42" s="259">
        <v>0</v>
      </c>
      <c r="C42" s="43">
        <v>0</v>
      </c>
      <c r="D42" s="43">
        <v>0</v>
      </c>
      <c r="E42" s="43">
        <v>0</v>
      </c>
      <c r="F42" s="38">
        <v>0</v>
      </c>
      <c r="L42" s="39" t="s">
        <v>48</v>
      </c>
    </row>
    <row r="43" spans="1:12" s="16" customFormat="1" ht="26.25">
      <c r="A43" s="32" t="s">
        <v>48</v>
      </c>
      <c r="B43" s="257"/>
      <c r="C43" s="31"/>
      <c r="D43" s="31"/>
      <c r="E43" s="31"/>
      <c r="F43" s="23"/>
    </row>
    <row r="44" spans="1:12" s="39" customFormat="1" ht="26.25">
      <c r="A44" s="44" t="s">
        <v>49</v>
      </c>
      <c r="B44" s="260">
        <v>0</v>
      </c>
      <c r="C44" s="45">
        <v>0</v>
      </c>
      <c r="D44" s="45">
        <v>0</v>
      </c>
      <c r="E44" s="45">
        <v>0</v>
      </c>
      <c r="F44" s="38">
        <v>0</v>
      </c>
    </row>
    <row r="45" spans="1:12" s="16" customFormat="1" ht="26.25">
      <c r="A45" s="32" t="s">
        <v>48</v>
      </c>
      <c r="B45" s="257"/>
      <c r="C45" s="31"/>
      <c r="D45" s="31"/>
      <c r="E45" s="31"/>
      <c r="F45" s="23"/>
    </row>
    <row r="46" spans="1:12" s="39" customFormat="1" ht="26.25">
      <c r="A46" s="44" t="s">
        <v>50</v>
      </c>
      <c r="B46" s="260">
        <v>766415</v>
      </c>
      <c r="C46" s="45">
        <v>766415</v>
      </c>
      <c r="D46" s="45">
        <v>0</v>
      </c>
      <c r="E46" s="45">
        <v>-766415</v>
      </c>
      <c r="F46" s="38">
        <v>-1</v>
      </c>
    </row>
    <row r="47" spans="1:12" s="16" customFormat="1" ht="26.25">
      <c r="A47" s="32" t="s">
        <v>48</v>
      </c>
      <c r="B47" s="257"/>
      <c r="C47" s="31"/>
      <c r="D47" s="31"/>
      <c r="E47" s="31"/>
      <c r="F47" s="23"/>
    </row>
    <row r="48" spans="1:12" s="39" customFormat="1" ht="26.25">
      <c r="A48" s="34" t="s">
        <v>51</v>
      </c>
      <c r="B48" s="259">
        <v>6352429</v>
      </c>
      <c r="C48" s="43">
        <v>6426485</v>
      </c>
      <c r="D48" s="43">
        <v>7529837</v>
      </c>
      <c r="E48" s="43">
        <v>1103352</v>
      </c>
      <c r="F48" s="38">
        <v>0.17168825571054783</v>
      </c>
    </row>
    <row r="49" spans="1:6" s="16" customFormat="1" ht="26.25">
      <c r="A49" s="32" t="s">
        <v>48</v>
      </c>
      <c r="B49" s="257"/>
      <c r="C49" s="31"/>
      <c r="D49" s="31"/>
      <c r="E49" s="31"/>
      <c r="F49" s="23"/>
    </row>
    <row r="50" spans="1:6" s="39" customFormat="1" ht="26.25">
      <c r="A50" s="46" t="s">
        <v>52</v>
      </c>
      <c r="B50" s="261">
        <v>0</v>
      </c>
      <c r="C50" s="47">
        <v>0</v>
      </c>
      <c r="D50" s="47">
        <v>0</v>
      </c>
      <c r="E50" s="47">
        <v>0</v>
      </c>
      <c r="F50" s="38">
        <v>0</v>
      </c>
    </row>
    <row r="51" spans="1:6" s="16" customFormat="1" ht="26.25">
      <c r="A51" s="34"/>
      <c r="B51" s="254"/>
      <c r="C51" s="22"/>
      <c r="D51" s="22"/>
      <c r="E51" s="22"/>
      <c r="F51" s="48"/>
    </row>
    <row r="52" spans="1:6" s="39" customFormat="1" ht="26.25">
      <c r="A52" s="34" t="s">
        <v>53</v>
      </c>
      <c r="B52" s="259">
        <v>0</v>
      </c>
      <c r="C52" s="43">
        <v>0</v>
      </c>
      <c r="D52" s="43">
        <v>0</v>
      </c>
      <c r="E52" s="47">
        <v>0</v>
      </c>
      <c r="F52" s="38">
        <v>0</v>
      </c>
    </row>
    <row r="53" spans="1:6" s="16" customFormat="1" ht="26.25">
      <c r="A53" s="32"/>
      <c r="B53" s="257"/>
      <c r="C53" s="31"/>
      <c r="D53" s="31"/>
      <c r="E53" s="31"/>
      <c r="F53" s="23"/>
    </row>
    <row r="54" spans="1:6" s="39" customFormat="1" ht="26.25">
      <c r="A54" s="49" t="s">
        <v>54</v>
      </c>
      <c r="B54" s="259">
        <v>12997817</v>
      </c>
      <c r="C54" s="43">
        <v>13083203</v>
      </c>
      <c r="D54" s="43">
        <v>12711827</v>
      </c>
      <c r="E54" s="43">
        <v>-371376</v>
      </c>
      <c r="F54" s="38">
        <v>-2.8385709523883411E-2</v>
      </c>
    </row>
    <row r="55" spans="1:6" s="16" customFormat="1" ht="26.25">
      <c r="A55" s="50"/>
      <c r="B55" s="257"/>
      <c r="C55" s="31"/>
      <c r="D55" s="31"/>
      <c r="E55" s="31"/>
      <c r="F55" s="23" t="s">
        <v>48</v>
      </c>
    </row>
    <row r="56" spans="1:6" s="16" customFormat="1" ht="26.25">
      <c r="A56" s="51"/>
      <c r="B56" s="254"/>
      <c r="C56" s="22"/>
      <c r="D56" s="22"/>
      <c r="E56" s="22"/>
      <c r="F56" s="24" t="s">
        <v>48</v>
      </c>
    </row>
    <row r="57" spans="1:6" s="16" customFormat="1" ht="26.25">
      <c r="A57" s="49" t="s">
        <v>55</v>
      </c>
      <c r="B57" s="254"/>
      <c r="C57" s="22"/>
      <c r="D57" s="22"/>
      <c r="E57" s="22"/>
      <c r="F57" s="24"/>
    </row>
    <row r="58" spans="1:6" s="16" customFormat="1" ht="26.25">
      <c r="A58" s="30" t="s">
        <v>56</v>
      </c>
      <c r="B58" s="254">
        <v>6624119</v>
      </c>
      <c r="C58" s="22">
        <v>6694019</v>
      </c>
      <c r="D58" s="22">
        <v>6754288</v>
      </c>
      <c r="E58" s="22">
        <v>60269</v>
      </c>
      <c r="F58" s="27">
        <v>9.0034103578134454E-3</v>
      </c>
    </row>
    <row r="59" spans="1:6" s="16" customFormat="1" ht="26.25">
      <c r="A59" s="32" t="s">
        <v>57</v>
      </c>
      <c r="B59" s="257">
        <v>0</v>
      </c>
      <c r="C59" s="31">
        <v>0</v>
      </c>
      <c r="D59" s="31">
        <v>0</v>
      </c>
      <c r="E59" s="31">
        <v>0</v>
      </c>
      <c r="F59" s="27">
        <v>0</v>
      </c>
    </row>
    <row r="60" spans="1:6" s="16" customFormat="1" ht="26.25">
      <c r="A60" s="32" t="s">
        <v>58</v>
      </c>
      <c r="B60" s="257">
        <v>0</v>
      </c>
      <c r="C60" s="31">
        <v>0</v>
      </c>
      <c r="D60" s="31">
        <v>0</v>
      </c>
      <c r="E60" s="31">
        <v>0</v>
      </c>
      <c r="F60" s="27">
        <v>0</v>
      </c>
    </row>
    <row r="61" spans="1:6" s="16" customFormat="1" ht="26.25">
      <c r="A61" s="32" t="s">
        <v>59</v>
      </c>
      <c r="B61" s="257">
        <v>657543</v>
      </c>
      <c r="C61" s="31">
        <v>623756</v>
      </c>
      <c r="D61" s="31">
        <v>617929</v>
      </c>
      <c r="E61" s="31">
        <v>-5827</v>
      </c>
      <c r="F61" s="27">
        <v>-9.3417939065916795E-3</v>
      </c>
    </row>
    <row r="62" spans="1:6" s="16" customFormat="1" ht="26.25">
      <c r="A62" s="32" t="s">
        <v>60</v>
      </c>
      <c r="B62" s="257">
        <v>1083004</v>
      </c>
      <c r="C62" s="31">
        <v>1065623</v>
      </c>
      <c r="D62" s="31">
        <v>1024192</v>
      </c>
      <c r="E62" s="31">
        <v>-41431</v>
      </c>
      <c r="F62" s="27">
        <v>-3.8879603762306182E-2</v>
      </c>
    </row>
    <row r="63" spans="1:6" s="16" customFormat="1" ht="26.25">
      <c r="A63" s="32" t="s">
        <v>61</v>
      </c>
      <c r="B63" s="257">
        <v>2199405</v>
      </c>
      <c r="C63" s="31">
        <v>2289899</v>
      </c>
      <c r="D63" s="31">
        <v>2263295</v>
      </c>
      <c r="E63" s="31">
        <v>-26604</v>
      </c>
      <c r="F63" s="27">
        <v>-1.1617979657618087E-2</v>
      </c>
    </row>
    <row r="64" spans="1:6" s="16" customFormat="1" ht="26.25">
      <c r="A64" s="32" t="s">
        <v>62</v>
      </c>
      <c r="B64" s="257">
        <v>451338</v>
      </c>
      <c r="C64" s="31">
        <v>386360</v>
      </c>
      <c r="D64" s="31">
        <v>347466</v>
      </c>
      <c r="E64" s="31">
        <v>-38894</v>
      </c>
      <c r="F64" s="27">
        <v>-0.10066777099078579</v>
      </c>
    </row>
    <row r="65" spans="1:6" s="16" customFormat="1" ht="26.25">
      <c r="A65" s="32" t="s">
        <v>63</v>
      </c>
      <c r="B65" s="257">
        <v>2112408</v>
      </c>
      <c r="C65" s="31">
        <v>2017564</v>
      </c>
      <c r="D65" s="31">
        <v>1704657</v>
      </c>
      <c r="E65" s="31">
        <v>-312907</v>
      </c>
      <c r="F65" s="27">
        <v>-0.15509148656498628</v>
      </c>
    </row>
    <row r="66" spans="1:6" s="39" customFormat="1" ht="26.25">
      <c r="A66" s="52" t="s">
        <v>64</v>
      </c>
      <c r="B66" s="258">
        <v>13127817</v>
      </c>
      <c r="C66" s="37">
        <v>13077221</v>
      </c>
      <c r="D66" s="37">
        <v>12711827</v>
      </c>
      <c r="E66" s="37">
        <v>-365394</v>
      </c>
      <c r="F66" s="38">
        <v>-2.7941257550055932E-2</v>
      </c>
    </row>
    <row r="67" spans="1:6" s="16" customFormat="1" ht="26.25">
      <c r="A67" s="32" t="s">
        <v>65</v>
      </c>
      <c r="B67" s="257">
        <v>0</v>
      </c>
      <c r="C67" s="31">
        <v>0</v>
      </c>
      <c r="D67" s="31">
        <v>0</v>
      </c>
      <c r="E67" s="31">
        <v>0</v>
      </c>
      <c r="F67" s="27">
        <v>0</v>
      </c>
    </row>
    <row r="68" spans="1:6" s="16" customFormat="1" ht="26.25">
      <c r="A68" s="32" t="s">
        <v>66</v>
      </c>
      <c r="B68" s="257">
        <v>-130000</v>
      </c>
      <c r="C68" s="31">
        <v>5982</v>
      </c>
      <c r="D68" s="31">
        <v>0</v>
      </c>
      <c r="E68" s="31">
        <v>-5982</v>
      </c>
      <c r="F68" s="27">
        <v>-1</v>
      </c>
    </row>
    <row r="69" spans="1:6" s="16" customFormat="1" ht="26.25">
      <c r="A69" s="32" t="s">
        <v>67</v>
      </c>
      <c r="B69" s="257">
        <v>0</v>
      </c>
      <c r="C69" s="31">
        <v>0</v>
      </c>
      <c r="D69" s="31">
        <v>0</v>
      </c>
      <c r="E69" s="31">
        <v>0</v>
      </c>
      <c r="F69" s="27">
        <v>0</v>
      </c>
    </row>
    <row r="70" spans="1:6" s="16" customFormat="1" ht="26.25">
      <c r="A70" s="32" t="s">
        <v>68</v>
      </c>
      <c r="B70" s="257">
        <v>0</v>
      </c>
      <c r="C70" s="31">
        <v>0</v>
      </c>
      <c r="D70" s="31">
        <v>0</v>
      </c>
      <c r="E70" s="31">
        <v>0</v>
      </c>
      <c r="F70" s="27">
        <v>0</v>
      </c>
    </row>
    <row r="71" spans="1:6" s="39" customFormat="1" ht="26.25">
      <c r="A71" s="53" t="s">
        <v>69</v>
      </c>
      <c r="B71" s="262">
        <v>12997817</v>
      </c>
      <c r="C71" s="54">
        <v>13083203</v>
      </c>
      <c r="D71" s="54">
        <v>12711827</v>
      </c>
      <c r="E71" s="54">
        <v>-371376</v>
      </c>
      <c r="F71" s="38">
        <v>-2.8385709523883411E-2</v>
      </c>
    </row>
    <row r="72" spans="1:6" s="16" customFormat="1" ht="26.25">
      <c r="A72" s="51"/>
      <c r="B72" s="254"/>
      <c r="C72" s="22"/>
      <c r="D72" s="22"/>
      <c r="E72" s="22"/>
      <c r="F72" s="24"/>
    </row>
    <row r="73" spans="1:6" s="16" customFormat="1" ht="26.25">
      <c r="A73" s="49" t="s">
        <v>70</v>
      </c>
      <c r="B73" s="254"/>
      <c r="C73" s="22"/>
      <c r="D73" s="22"/>
      <c r="E73" s="22"/>
      <c r="F73" s="24"/>
    </row>
    <row r="74" spans="1:6" s="16" customFormat="1" ht="26.25">
      <c r="A74" s="30" t="s">
        <v>71</v>
      </c>
      <c r="B74" s="255">
        <v>7193998</v>
      </c>
      <c r="C74" s="26">
        <v>7278619</v>
      </c>
      <c r="D74" s="26">
        <v>7243000</v>
      </c>
      <c r="E74" s="22">
        <v>-35619</v>
      </c>
      <c r="F74" s="27">
        <v>-4.8936480945080381E-3</v>
      </c>
    </row>
    <row r="75" spans="1:6" s="16" customFormat="1" ht="26.25">
      <c r="A75" s="32" t="s">
        <v>72</v>
      </c>
      <c r="B75" s="256">
        <v>108033</v>
      </c>
      <c r="C75" s="26">
        <v>130669</v>
      </c>
      <c r="D75" s="26">
        <v>82394</v>
      </c>
      <c r="E75" s="31">
        <v>-48275</v>
      </c>
      <c r="F75" s="27">
        <v>-0.36944493338129164</v>
      </c>
    </row>
    <row r="76" spans="1:6" s="16" customFormat="1" ht="26.25">
      <c r="A76" s="32" t="s">
        <v>73</v>
      </c>
      <c r="B76" s="254">
        <v>3231893</v>
      </c>
      <c r="C76" s="26">
        <v>3026904</v>
      </c>
      <c r="D76" s="26">
        <v>3315485</v>
      </c>
      <c r="E76" s="31">
        <v>288581</v>
      </c>
      <c r="F76" s="27">
        <v>9.533866947878096E-2</v>
      </c>
    </row>
    <row r="77" spans="1:6" s="39" customFormat="1" ht="26.25">
      <c r="A77" s="52" t="s">
        <v>74</v>
      </c>
      <c r="B77" s="262">
        <v>10533924</v>
      </c>
      <c r="C77" s="54">
        <v>10436192</v>
      </c>
      <c r="D77" s="54">
        <v>10640879</v>
      </c>
      <c r="E77" s="37">
        <v>204687</v>
      </c>
      <c r="F77" s="38">
        <v>1.9613188412018482E-2</v>
      </c>
    </row>
    <row r="78" spans="1:6" s="16" customFormat="1" ht="26.25">
      <c r="A78" s="32" t="s">
        <v>75</v>
      </c>
      <c r="B78" s="256">
        <v>81785</v>
      </c>
      <c r="C78" s="29">
        <v>106190</v>
      </c>
      <c r="D78" s="29">
        <v>65376</v>
      </c>
      <c r="E78" s="31">
        <v>-40814</v>
      </c>
      <c r="F78" s="27">
        <v>-0.38434880873905264</v>
      </c>
    </row>
    <row r="79" spans="1:6" s="16" customFormat="1" ht="26.25">
      <c r="A79" s="32" t="s">
        <v>76</v>
      </c>
      <c r="B79" s="255">
        <v>886344</v>
      </c>
      <c r="C79" s="26">
        <v>1023717</v>
      </c>
      <c r="D79" s="26">
        <v>619850</v>
      </c>
      <c r="E79" s="31">
        <v>-403867</v>
      </c>
      <c r="F79" s="27">
        <v>-0.39451039691633527</v>
      </c>
    </row>
    <row r="80" spans="1:6" s="16" customFormat="1" ht="26.25">
      <c r="A80" s="32" t="s">
        <v>77</v>
      </c>
      <c r="B80" s="254">
        <v>454011</v>
      </c>
      <c r="C80" s="22">
        <v>464598</v>
      </c>
      <c r="D80" s="22">
        <v>399237</v>
      </c>
      <c r="E80" s="31">
        <v>-65361</v>
      </c>
      <c r="F80" s="27">
        <v>-0.14068291296992239</v>
      </c>
    </row>
    <row r="81" spans="1:8" s="39" customFormat="1" ht="26.25">
      <c r="A81" s="35" t="s">
        <v>78</v>
      </c>
      <c r="B81" s="262">
        <v>1422140</v>
      </c>
      <c r="C81" s="54">
        <v>1594505</v>
      </c>
      <c r="D81" s="54">
        <v>1084463</v>
      </c>
      <c r="E81" s="37">
        <v>-510042</v>
      </c>
      <c r="F81" s="38">
        <v>-0.31987482008523022</v>
      </c>
    </row>
    <row r="82" spans="1:8" s="16" customFormat="1" ht="26.25">
      <c r="A82" s="32" t="s">
        <v>79</v>
      </c>
      <c r="B82" s="254">
        <v>73091</v>
      </c>
      <c r="C82" s="22">
        <v>86425</v>
      </c>
      <c r="D82" s="22">
        <v>59925</v>
      </c>
      <c r="E82" s="31">
        <v>-26500</v>
      </c>
      <c r="F82" s="27">
        <v>-0.30662424067110211</v>
      </c>
    </row>
    <row r="83" spans="1:8" s="16" customFormat="1" ht="26.25">
      <c r="A83" s="32" t="s">
        <v>80</v>
      </c>
      <c r="B83" s="257">
        <v>563540</v>
      </c>
      <c r="C83" s="31">
        <v>478022</v>
      </c>
      <c r="D83" s="31">
        <v>400271</v>
      </c>
      <c r="E83" s="31">
        <v>-77751</v>
      </c>
      <c r="F83" s="27">
        <v>-0.16265150976314899</v>
      </c>
    </row>
    <row r="84" spans="1:8" s="16" customFormat="1" ht="26.25">
      <c r="A84" s="32" t="s">
        <v>81</v>
      </c>
      <c r="B84" s="257">
        <v>0</v>
      </c>
      <c r="C84" s="31">
        <v>0</v>
      </c>
      <c r="D84" s="31">
        <v>0</v>
      </c>
      <c r="E84" s="31">
        <v>0</v>
      </c>
      <c r="F84" s="27">
        <v>0</v>
      </c>
    </row>
    <row r="85" spans="1:8" s="16" customFormat="1" ht="26.25">
      <c r="A85" s="32" t="s">
        <v>82</v>
      </c>
      <c r="B85" s="257">
        <v>290193</v>
      </c>
      <c r="C85" s="31">
        <v>433059</v>
      </c>
      <c r="D85" s="31">
        <v>478289</v>
      </c>
      <c r="E85" s="31">
        <v>45230</v>
      </c>
      <c r="F85" s="27">
        <v>0.10444304355757529</v>
      </c>
    </row>
    <row r="86" spans="1:8" s="39" customFormat="1" ht="26.25">
      <c r="A86" s="35" t="s">
        <v>83</v>
      </c>
      <c r="B86" s="258">
        <v>926824</v>
      </c>
      <c r="C86" s="37">
        <v>997506</v>
      </c>
      <c r="D86" s="37">
        <v>938485</v>
      </c>
      <c r="E86" s="37">
        <v>-59021</v>
      </c>
      <c r="F86" s="38">
        <v>-5.9168566404613106E-2</v>
      </c>
    </row>
    <row r="87" spans="1:8" s="16" customFormat="1" ht="26.25">
      <c r="A87" s="32" t="s">
        <v>84</v>
      </c>
      <c r="B87" s="257">
        <v>50047</v>
      </c>
      <c r="C87" s="31">
        <v>0</v>
      </c>
      <c r="D87" s="31">
        <v>0</v>
      </c>
      <c r="E87" s="31">
        <v>0</v>
      </c>
      <c r="F87" s="27">
        <v>0</v>
      </c>
    </row>
    <row r="88" spans="1:8" s="16" customFormat="1" ht="26.25">
      <c r="A88" s="32" t="s">
        <v>85</v>
      </c>
      <c r="B88" s="257">
        <v>10124</v>
      </c>
      <c r="C88" s="31">
        <v>55000</v>
      </c>
      <c r="D88" s="31">
        <v>48000</v>
      </c>
      <c r="E88" s="31">
        <v>-7000</v>
      </c>
      <c r="F88" s="27">
        <v>-0.12727272727272726</v>
      </c>
    </row>
    <row r="89" spans="1:8" s="16" customFormat="1" ht="26.25">
      <c r="A89" s="41" t="s">
        <v>86</v>
      </c>
      <c r="B89" s="257">
        <v>54758</v>
      </c>
      <c r="C89" s="31">
        <v>0</v>
      </c>
      <c r="D89" s="31">
        <v>0</v>
      </c>
      <c r="E89" s="31">
        <v>0</v>
      </c>
      <c r="F89" s="27">
        <v>0</v>
      </c>
    </row>
    <row r="90" spans="1:8" s="39" customFormat="1" ht="26.25">
      <c r="A90" s="55" t="s">
        <v>87</v>
      </c>
      <c r="B90" s="262">
        <v>114929</v>
      </c>
      <c r="C90" s="54">
        <v>55000</v>
      </c>
      <c r="D90" s="54">
        <v>48000</v>
      </c>
      <c r="E90" s="54">
        <v>-7000</v>
      </c>
      <c r="F90" s="38">
        <v>-0.12727272727272726</v>
      </c>
    </row>
    <row r="91" spans="1:8" s="16" customFormat="1" ht="26.25">
      <c r="A91" s="41" t="s">
        <v>88</v>
      </c>
      <c r="B91" s="257">
        <v>0</v>
      </c>
      <c r="C91" s="31">
        <v>0</v>
      </c>
      <c r="D91" s="29">
        <v>0</v>
      </c>
      <c r="E91" s="31">
        <v>0</v>
      </c>
      <c r="F91" s="27">
        <v>0</v>
      </c>
    </row>
    <row r="92" spans="1:8" s="39" customFormat="1" ht="27" thickBot="1">
      <c r="A92" s="56" t="s">
        <v>69</v>
      </c>
      <c r="B92" s="263">
        <v>12997817</v>
      </c>
      <c r="C92" s="57">
        <v>13083203</v>
      </c>
      <c r="D92" s="58">
        <v>12711827</v>
      </c>
      <c r="E92" s="57">
        <v>-371376</v>
      </c>
      <c r="F92" s="59">
        <v>-2.8385709523883411E-2</v>
      </c>
    </row>
    <row r="93" spans="1:8" s="64" customFormat="1" ht="31.5">
      <c r="A93" s="60"/>
      <c r="B93" s="61"/>
      <c r="C93" s="61"/>
      <c r="D93" s="61"/>
      <c r="E93" s="61"/>
      <c r="F93" s="62" t="s">
        <v>48</v>
      </c>
      <c r="G93" s="63"/>
      <c r="H93" s="63"/>
    </row>
    <row r="94" spans="1:8">
      <c r="A94" s="68" t="s">
        <v>48</v>
      </c>
      <c r="B94" s="69"/>
      <c r="C94" s="69"/>
      <c r="D94" s="69"/>
      <c r="E94" s="69"/>
      <c r="F94" s="70"/>
    </row>
  </sheetData>
  <pageMargins left="0.7" right="0.7" top="0.75" bottom="0.75" header="0.3" footer="0.3"/>
  <pageSetup scale="27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topLeftCell="A16" zoomScale="60" zoomScaleNormal="60" workbookViewId="0">
      <selection activeCell="A2" sqref="A2"/>
    </sheetView>
  </sheetViews>
  <sheetFormatPr defaultRowHeight="15.75"/>
  <cols>
    <col min="1" max="1" width="121.140625" style="71" customWidth="1"/>
    <col min="2" max="2" width="32.7109375" style="72" customWidth="1"/>
    <col min="3" max="5" width="32.85546875" style="72" customWidth="1"/>
    <col min="6" max="6" width="25.5703125" style="73" customWidth="1"/>
    <col min="7" max="7" width="30.28515625" style="71" customWidth="1"/>
    <col min="8" max="8" width="25.140625" style="71" customWidth="1"/>
    <col min="9" max="16384" width="9.140625" style="71"/>
  </cols>
  <sheetData>
    <row r="1" spans="1:8" s="7" customFormat="1" ht="46.5">
      <c r="A1" s="1" t="s">
        <v>0</v>
      </c>
      <c r="B1" s="2"/>
      <c r="C1" s="4" t="s">
        <v>1</v>
      </c>
      <c r="D1" s="5" t="s">
        <v>106</v>
      </c>
      <c r="E1" s="6"/>
      <c r="F1" s="3"/>
    </row>
    <row r="2" spans="1:8" s="7" customFormat="1" ht="46.5">
      <c r="A2" s="1" t="s">
        <v>2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3</v>
      </c>
      <c r="B3" s="10"/>
      <c r="C3" s="10"/>
      <c r="D3" s="10"/>
      <c r="E3" s="10"/>
      <c r="F3" s="11"/>
      <c r="G3" s="3"/>
      <c r="H3" s="3"/>
    </row>
    <row r="4" spans="1:8" s="16" customFormat="1" ht="27" thickTop="1">
      <c r="A4" s="12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20" customFormat="1" ht="52.5">
      <c r="A5" s="17"/>
      <c r="B5" s="18" t="s">
        <v>9</v>
      </c>
      <c r="C5" s="18" t="s">
        <v>9</v>
      </c>
      <c r="D5" s="18" t="s">
        <v>10</v>
      </c>
      <c r="E5" s="18" t="s">
        <v>11</v>
      </c>
      <c r="F5" s="19" t="s">
        <v>12</v>
      </c>
    </row>
    <row r="6" spans="1:8" s="16" customFormat="1" ht="26.25">
      <c r="A6" s="21" t="s">
        <v>13</v>
      </c>
      <c r="B6" s="22"/>
      <c r="C6" s="22"/>
      <c r="D6" s="22"/>
      <c r="E6" s="22"/>
      <c r="F6" s="23"/>
    </row>
    <row r="7" spans="1:8" s="16" customFormat="1" ht="26.25">
      <c r="A7" s="21" t="s">
        <v>14</v>
      </c>
      <c r="B7" s="22"/>
      <c r="C7" s="22"/>
      <c r="D7" s="22"/>
      <c r="E7" s="22"/>
      <c r="F7" s="24"/>
    </row>
    <row r="8" spans="1:8" s="16" customFormat="1" ht="26.25">
      <c r="A8" s="25" t="s">
        <v>15</v>
      </c>
      <c r="B8" s="255">
        <v>6087125</v>
      </c>
      <c r="C8" s="26">
        <v>6087125</v>
      </c>
      <c r="D8" s="26">
        <v>5546234</v>
      </c>
      <c r="E8" s="26">
        <v>-540891</v>
      </c>
      <c r="F8" s="27">
        <v>-8.8858204817545222E-2</v>
      </c>
    </row>
    <row r="9" spans="1:8" s="16" customFormat="1" ht="26.25">
      <c r="A9" s="25" t="s">
        <v>16</v>
      </c>
      <c r="B9" s="255">
        <v>0</v>
      </c>
      <c r="C9" s="26">
        <v>0</v>
      </c>
      <c r="D9" s="26">
        <v>0</v>
      </c>
      <c r="E9" s="26">
        <v>0</v>
      </c>
      <c r="F9" s="27">
        <v>0</v>
      </c>
    </row>
    <row r="10" spans="1:8" s="16" customFormat="1" ht="26.25">
      <c r="A10" s="28" t="s">
        <v>17</v>
      </c>
      <c r="B10" s="256">
        <v>383720</v>
      </c>
      <c r="C10" s="29">
        <v>401817</v>
      </c>
      <c r="D10" s="29">
        <v>409501</v>
      </c>
      <c r="E10" s="29">
        <v>7684</v>
      </c>
      <c r="F10" s="27">
        <v>1.9123133167586241E-2</v>
      </c>
    </row>
    <row r="11" spans="1:8" s="16" customFormat="1" ht="26.25">
      <c r="A11" s="30" t="s">
        <v>18</v>
      </c>
      <c r="B11" s="257">
        <v>0</v>
      </c>
      <c r="C11" s="31">
        <v>0</v>
      </c>
      <c r="D11" s="31">
        <v>0</v>
      </c>
      <c r="E11" s="29">
        <v>0</v>
      </c>
      <c r="F11" s="27">
        <v>0</v>
      </c>
    </row>
    <row r="12" spans="1:8" s="16" customFormat="1" ht="26.25">
      <c r="A12" s="32" t="s">
        <v>19</v>
      </c>
      <c r="B12" s="257">
        <v>383720</v>
      </c>
      <c r="C12" s="31">
        <v>401817</v>
      </c>
      <c r="D12" s="31">
        <v>409501</v>
      </c>
      <c r="E12" s="29">
        <v>7684</v>
      </c>
      <c r="F12" s="27">
        <v>1.9123133167586241E-2</v>
      </c>
    </row>
    <row r="13" spans="1:8" s="16" customFormat="1" ht="26.25">
      <c r="A13" s="32" t="s">
        <v>20</v>
      </c>
      <c r="B13" s="257">
        <v>0</v>
      </c>
      <c r="C13" s="31">
        <v>0</v>
      </c>
      <c r="D13" s="31">
        <v>0</v>
      </c>
      <c r="E13" s="29">
        <v>0</v>
      </c>
      <c r="F13" s="27">
        <v>0</v>
      </c>
    </row>
    <row r="14" spans="1:8" s="16" customFormat="1" ht="26.25">
      <c r="A14" s="32" t="s">
        <v>21</v>
      </c>
      <c r="B14" s="257">
        <v>0</v>
      </c>
      <c r="C14" s="31">
        <v>0</v>
      </c>
      <c r="D14" s="31">
        <v>0</v>
      </c>
      <c r="E14" s="29">
        <v>0</v>
      </c>
      <c r="F14" s="27">
        <v>0</v>
      </c>
    </row>
    <row r="15" spans="1:8" s="16" customFormat="1" ht="26.25">
      <c r="A15" s="32" t="s">
        <v>22</v>
      </c>
      <c r="B15" s="257">
        <v>0</v>
      </c>
      <c r="C15" s="31">
        <v>0</v>
      </c>
      <c r="D15" s="31">
        <v>0</v>
      </c>
      <c r="E15" s="29">
        <v>0</v>
      </c>
      <c r="F15" s="27">
        <v>0</v>
      </c>
    </row>
    <row r="16" spans="1:8" s="16" customFormat="1" ht="26.25">
      <c r="A16" s="32" t="s">
        <v>23</v>
      </c>
      <c r="B16" s="257">
        <v>0</v>
      </c>
      <c r="C16" s="31">
        <v>0</v>
      </c>
      <c r="D16" s="31">
        <v>0</v>
      </c>
      <c r="E16" s="29">
        <v>0</v>
      </c>
      <c r="F16" s="27">
        <v>0</v>
      </c>
    </row>
    <row r="17" spans="1:6" s="16" customFormat="1" ht="26.25">
      <c r="A17" s="32" t="s">
        <v>24</v>
      </c>
      <c r="B17" s="257">
        <v>0</v>
      </c>
      <c r="C17" s="31">
        <v>0</v>
      </c>
      <c r="D17" s="31">
        <v>0</v>
      </c>
      <c r="E17" s="29">
        <v>0</v>
      </c>
      <c r="F17" s="27">
        <v>0</v>
      </c>
    </row>
    <row r="18" spans="1:6" s="16" customFormat="1" ht="26.25">
      <c r="A18" s="32" t="s">
        <v>25</v>
      </c>
      <c r="B18" s="257">
        <v>0</v>
      </c>
      <c r="C18" s="31">
        <v>0</v>
      </c>
      <c r="D18" s="31">
        <v>0</v>
      </c>
      <c r="E18" s="29">
        <v>0</v>
      </c>
      <c r="F18" s="27">
        <v>0</v>
      </c>
    </row>
    <row r="19" spans="1:6" s="16" customFormat="1" ht="26.25">
      <c r="A19" s="32" t="s">
        <v>26</v>
      </c>
      <c r="B19" s="257">
        <v>0</v>
      </c>
      <c r="C19" s="31">
        <v>0</v>
      </c>
      <c r="D19" s="31">
        <v>0</v>
      </c>
      <c r="E19" s="29">
        <v>0</v>
      </c>
      <c r="F19" s="27">
        <v>0</v>
      </c>
    </row>
    <row r="20" spans="1:6" s="16" customFormat="1" ht="26.25">
      <c r="A20" s="32" t="s">
        <v>27</v>
      </c>
      <c r="B20" s="257">
        <v>0</v>
      </c>
      <c r="C20" s="31">
        <v>0</v>
      </c>
      <c r="D20" s="31">
        <v>0</v>
      </c>
      <c r="E20" s="29">
        <v>0</v>
      </c>
      <c r="F20" s="27">
        <v>0</v>
      </c>
    </row>
    <row r="21" spans="1:6" s="16" customFormat="1" ht="26.25">
      <c r="A21" s="32" t="s">
        <v>28</v>
      </c>
      <c r="B21" s="257">
        <v>0</v>
      </c>
      <c r="C21" s="31">
        <v>0</v>
      </c>
      <c r="D21" s="31">
        <v>0</v>
      </c>
      <c r="E21" s="29">
        <v>0</v>
      </c>
      <c r="F21" s="27">
        <v>0</v>
      </c>
    </row>
    <row r="22" spans="1:6" s="16" customFormat="1" ht="26.25">
      <c r="A22" s="32" t="s">
        <v>29</v>
      </c>
      <c r="B22" s="257">
        <v>0</v>
      </c>
      <c r="C22" s="31">
        <v>0</v>
      </c>
      <c r="D22" s="31">
        <v>0</v>
      </c>
      <c r="E22" s="29">
        <v>0</v>
      </c>
      <c r="F22" s="27">
        <v>0</v>
      </c>
    </row>
    <row r="23" spans="1:6" s="16" customFormat="1" ht="26.25">
      <c r="A23" s="33" t="s">
        <v>30</v>
      </c>
      <c r="B23" s="257">
        <v>0</v>
      </c>
      <c r="C23" s="31">
        <v>0</v>
      </c>
      <c r="D23" s="31">
        <v>0</v>
      </c>
      <c r="E23" s="29">
        <v>0</v>
      </c>
      <c r="F23" s="27">
        <v>0</v>
      </c>
    </row>
    <row r="24" spans="1:6" s="16" customFormat="1" ht="26.25">
      <c r="A24" s="33" t="s">
        <v>31</v>
      </c>
      <c r="B24" s="257">
        <v>0</v>
      </c>
      <c r="C24" s="31">
        <v>0</v>
      </c>
      <c r="D24" s="31">
        <v>0</v>
      </c>
      <c r="E24" s="29">
        <v>0</v>
      </c>
      <c r="F24" s="27">
        <v>0</v>
      </c>
    </row>
    <row r="25" spans="1:6" s="16" customFormat="1" ht="26.25">
      <c r="A25" s="33" t="s">
        <v>32</v>
      </c>
      <c r="B25" s="257">
        <v>0</v>
      </c>
      <c r="C25" s="31">
        <v>0</v>
      </c>
      <c r="D25" s="31">
        <v>0</v>
      </c>
      <c r="E25" s="29">
        <v>0</v>
      </c>
      <c r="F25" s="27">
        <v>0</v>
      </c>
    </row>
    <row r="26" spans="1:6" s="16" customFormat="1" ht="26.25">
      <c r="A26" s="33" t="s">
        <v>33</v>
      </c>
      <c r="B26" s="257">
        <v>0</v>
      </c>
      <c r="C26" s="31">
        <v>0</v>
      </c>
      <c r="D26" s="31">
        <v>0</v>
      </c>
      <c r="E26" s="29">
        <v>0</v>
      </c>
      <c r="F26" s="27">
        <v>0</v>
      </c>
    </row>
    <row r="27" spans="1:6" s="16" customFormat="1" ht="26.25">
      <c r="A27" s="33" t="s">
        <v>34</v>
      </c>
      <c r="B27" s="257">
        <v>0</v>
      </c>
      <c r="C27" s="31">
        <v>0</v>
      </c>
      <c r="D27" s="31">
        <v>0</v>
      </c>
      <c r="E27" s="29">
        <v>0</v>
      </c>
      <c r="F27" s="27">
        <v>0</v>
      </c>
    </row>
    <row r="28" spans="1:6" s="16" customFormat="1" ht="26.25">
      <c r="A28" s="33" t="s">
        <v>89</v>
      </c>
      <c r="B28" s="257">
        <v>0</v>
      </c>
      <c r="C28" s="31">
        <v>0</v>
      </c>
      <c r="D28" s="31">
        <v>0</v>
      </c>
      <c r="E28" s="29">
        <f t="shared" ref="E28" si="0">D28-C28</f>
        <v>0</v>
      </c>
      <c r="F28" s="27">
        <f t="shared" ref="F28" si="1">IF(ISBLANK(E28),"  ",IF(C28&gt;0,E28/C28,IF(E28&gt;0,1,0)))</f>
        <v>0</v>
      </c>
    </row>
    <row r="29" spans="1:6" s="16" customFormat="1" ht="26.25">
      <c r="A29" s="33" t="s">
        <v>35</v>
      </c>
      <c r="B29" s="257">
        <v>0</v>
      </c>
      <c r="C29" s="31">
        <v>0</v>
      </c>
      <c r="D29" s="31">
        <v>0</v>
      </c>
      <c r="E29" s="29">
        <v>0</v>
      </c>
      <c r="F29" s="27">
        <v>0</v>
      </c>
    </row>
    <row r="30" spans="1:6" s="16" customFormat="1" ht="26.25">
      <c r="A30" s="34" t="s">
        <v>36</v>
      </c>
      <c r="B30" s="257"/>
      <c r="C30" s="31"/>
      <c r="D30" s="31"/>
      <c r="E30" s="31"/>
      <c r="F30" s="23"/>
    </row>
    <row r="31" spans="1:6" s="16" customFormat="1" ht="26.25">
      <c r="A31" s="30" t="s">
        <v>37</v>
      </c>
      <c r="B31" s="255">
        <v>0</v>
      </c>
      <c r="C31" s="26">
        <v>0</v>
      </c>
      <c r="D31" s="26">
        <v>0</v>
      </c>
      <c r="E31" s="26">
        <v>0</v>
      </c>
      <c r="F31" s="27">
        <v>0</v>
      </c>
    </row>
    <row r="32" spans="1:6" s="16" customFormat="1" ht="26.25">
      <c r="A32" s="35" t="s">
        <v>38</v>
      </c>
      <c r="B32" s="257"/>
      <c r="C32" s="31"/>
      <c r="D32" s="31"/>
      <c r="E32" s="31"/>
      <c r="F32" s="23"/>
    </row>
    <row r="33" spans="1:12" s="16" customFormat="1" ht="26.25">
      <c r="A33" s="30" t="s">
        <v>37</v>
      </c>
      <c r="B33" s="254">
        <v>0</v>
      </c>
      <c r="C33" s="22">
        <v>0</v>
      </c>
      <c r="D33" s="22">
        <v>0</v>
      </c>
      <c r="E33" s="26">
        <v>0</v>
      </c>
      <c r="F33" s="27">
        <v>0</v>
      </c>
    </row>
    <row r="34" spans="1:12" s="16" customFormat="1" ht="26.25">
      <c r="A34" s="32" t="s">
        <v>39</v>
      </c>
      <c r="B34" s="257"/>
      <c r="C34" s="31"/>
      <c r="D34" s="31"/>
      <c r="E34" s="29"/>
      <c r="F34" s="27" t="s">
        <v>91</v>
      </c>
    </row>
    <row r="35" spans="1:12" s="39" customFormat="1" ht="26.25">
      <c r="A35" s="36" t="s">
        <v>40</v>
      </c>
      <c r="B35" s="258">
        <v>6470845</v>
      </c>
      <c r="C35" s="37">
        <v>6488942</v>
      </c>
      <c r="D35" s="37">
        <v>5955735</v>
      </c>
      <c r="E35" s="37">
        <v>-533207</v>
      </c>
      <c r="F35" s="38">
        <v>-8.2171639074597985E-2</v>
      </c>
    </row>
    <row r="36" spans="1:12" s="16" customFormat="1" ht="26.25">
      <c r="A36" s="34" t="s">
        <v>41</v>
      </c>
      <c r="B36" s="257"/>
      <c r="C36" s="31"/>
      <c r="D36" s="31"/>
      <c r="E36" s="31"/>
      <c r="F36" s="23"/>
    </row>
    <row r="37" spans="1:12" s="16" customFormat="1" ht="26.25">
      <c r="A37" s="40" t="s">
        <v>42</v>
      </c>
      <c r="B37" s="255">
        <v>0</v>
      </c>
      <c r="C37" s="26">
        <v>0</v>
      </c>
      <c r="D37" s="26">
        <v>0</v>
      </c>
      <c r="E37" s="26">
        <v>0</v>
      </c>
      <c r="F37" s="27">
        <v>0</v>
      </c>
    </row>
    <row r="38" spans="1:12" s="16" customFormat="1" ht="26.25">
      <c r="A38" s="41" t="s">
        <v>43</v>
      </c>
      <c r="B38" s="255">
        <v>0</v>
      </c>
      <c r="C38" s="26">
        <v>0</v>
      </c>
      <c r="D38" s="26">
        <v>0</v>
      </c>
      <c r="E38" s="29">
        <v>0</v>
      </c>
      <c r="F38" s="27">
        <v>0</v>
      </c>
    </row>
    <row r="39" spans="1:12" s="16" customFormat="1" ht="26.25">
      <c r="A39" s="41" t="s">
        <v>44</v>
      </c>
      <c r="B39" s="255">
        <v>0</v>
      </c>
      <c r="C39" s="26">
        <v>0</v>
      </c>
      <c r="D39" s="26">
        <v>0</v>
      </c>
      <c r="E39" s="29">
        <v>0</v>
      </c>
      <c r="F39" s="27">
        <v>0</v>
      </c>
    </row>
    <row r="40" spans="1:12" s="16" customFormat="1" ht="26.25">
      <c r="A40" s="41" t="s">
        <v>45</v>
      </c>
      <c r="B40" s="255">
        <v>0</v>
      </c>
      <c r="C40" s="26">
        <v>0</v>
      </c>
      <c r="D40" s="26">
        <v>0</v>
      </c>
      <c r="E40" s="29">
        <v>0</v>
      </c>
      <c r="F40" s="27">
        <v>0</v>
      </c>
    </row>
    <row r="41" spans="1:12" s="16" customFormat="1" ht="26.25">
      <c r="A41" s="42" t="s">
        <v>46</v>
      </c>
      <c r="B41" s="255">
        <v>0</v>
      </c>
      <c r="C41" s="26">
        <v>0</v>
      </c>
      <c r="D41" s="26">
        <v>0</v>
      </c>
      <c r="E41" s="29">
        <v>0</v>
      </c>
      <c r="F41" s="27">
        <v>0</v>
      </c>
    </row>
    <row r="42" spans="1:12" s="39" customFormat="1" ht="26.25">
      <c r="A42" s="34" t="s">
        <v>47</v>
      </c>
      <c r="B42" s="259">
        <v>0</v>
      </c>
      <c r="C42" s="43">
        <v>0</v>
      </c>
      <c r="D42" s="43">
        <v>0</v>
      </c>
      <c r="E42" s="43">
        <v>0</v>
      </c>
      <c r="F42" s="38">
        <v>0</v>
      </c>
      <c r="L42" s="39" t="s">
        <v>48</v>
      </c>
    </row>
    <row r="43" spans="1:12" s="16" customFormat="1" ht="26.25">
      <c r="A43" s="32" t="s">
        <v>48</v>
      </c>
      <c r="B43" s="257"/>
      <c r="C43" s="31"/>
      <c r="D43" s="31"/>
      <c r="E43" s="31"/>
      <c r="F43" s="23"/>
    </row>
    <row r="44" spans="1:12" s="39" customFormat="1" ht="26.25">
      <c r="A44" s="44" t="s">
        <v>49</v>
      </c>
      <c r="B44" s="260">
        <v>0</v>
      </c>
      <c r="C44" s="45">
        <v>0</v>
      </c>
      <c r="D44" s="45">
        <v>0</v>
      </c>
      <c r="E44" s="45">
        <v>0</v>
      </c>
      <c r="F44" s="38">
        <v>0</v>
      </c>
    </row>
    <row r="45" spans="1:12" s="16" customFormat="1" ht="26.25">
      <c r="A45" s="32" t="s">
        <v>48</v>
      </c>
      <c r="B45" s="257"/>
      <c r="C45" s="31"/>
      <c r="D45" s="31"/>
      <c r="E45" s="31"/>
      <c r="F45" s="23"/>
    </row>
    <row r="46" spans="1:12" s="39" customFormat="1" ht="26.25">
      <c r="A46" s="44" t="s">
        <v>50</v>
      </c>
      <c r="B46" s="260">
        <v>71167</v>
      </c>
      <c r="C46" s="45">
        <v>71167</v>
      </c>
      <c r="D46" s="45">
        <v>0</v>
      </c>
      <c r="E46" s="45">
        <v>-71167</v>
      </c>
      <c r="F46" s="38">
        <v>-1</v>
      </c>
    </row>
    <row r="47" spans="1:12" s="16" customFormat="1" ht="26.25">
      <c r="A47" s="32" t="s">
        <v>48</v>
      </c>
      <c r="B47" s="257"/>
      <c r="C47" s="31"/>
      <c r="D47" s="31"/>
      <c r="E47" s="31"/>
      <c r="F47" s="23"/>
    </row>
    <row r="48" spans="1:12" s="39" customFormat="1" ht="26.25">
      <c r="A48" s="34" t="s">
        <v>51</v>
      </c>
      <c r="B48" s="259">
        <v>16138240</v>
      </c>
      <c r="C48" s="43">
        <v>16277700</v>
      </c>
      <c r="D48" s="43">
        <v>17752836</v>
      </c>
      <c r="E48" s="43">
        <v>1475136</v>
      </c>
      <c r="F48" s="38">
        <v>9.0623122431301717E-2</v>
      </c>
    </row>
    <row r="49" spans="1:6" s="16" customFormat="1" ht="26.25">
      <c r="A49" s="32" t="s">
        <v>48</v>
      </c>
      <c r="B49" s="257"/>
      <c r="C49" s="31"/>
      <c r="D49" s="31"/>
      <c r="E49" s="31"/>
      <c r="F49" s="23"/>
    </row>
    <row r="50" spans="1:6" s="39" customFormat="1" ht="26.25">
      <c r="A50" s="46" t="s">
        <v>52</v>
      </c>
      <c r="B50" s="261">
        <v>0</v>
      </c>
      <c r="C50" s="47">
        <v>0</v>
      </c>
      <c r="D50" s="47">
        <v>0</v>
      </c>
      <c r="E50" s="47">
        <v>0</v>
      </c>
      <c r="F50" s="38">
        <v>0</v>
      </c>
    </row>
    <row r="51" spans="1:6" s="16" customFormat="1" ht="26.25">
      <c r="A51" s="34"/>
      <c r="B51" s="254"/>
      <c r="C51" s="22"/>
      <c r="D51" s="22"/>
      <c r="E51" s="22"/>
      <c r="F51" s="48"/>
    </row>
    <row r="52" spans="1:6" s="39" customFormat="1" ht="26.25">
      <c r="A52" s="34" t="s">
        <v>53</v>
      </c>
      <c r="B52" s="259">
        <v>0</v>
      </c>
      <c r="C52" s="43">
        <v>0</v>
      </c>
      <c r="D52" s="43">
        <v>0</v>
      </c>
      <c r="E52" s="47">
        <v>0</v>
      </c>
      <c r="F52" s="38">
        <v>0</v>
      </c>
    </row>
    <row r="53" spans="1:6" s="16" customFormat="1" ht="26.25">
      <c r="A53" s="32"/>
      <c r="B53" s="257"/>
      <c r="C53" s="31"/>
      <c r="D53" s="31"/>
      <c r="E53" s="31"/>
      <c r="F53" s="23"/>
    </row>
    <row r="54" spans="1:6" s="39" customFormat="1" ht="26.25">
      <c r="A54" s="49" t="s">
        <v>54</v>
      </c>
      <c r="B54" s="259">
        <v>22680252</v>
      </c>
      <c r="C54" s="43">
        <v>22837809</v>
      </c>
      <c r="D54" s="43">
        <v>23708571</v>
      </c>
      <c r="E54" s="43">
        <v>870762</v>
      </c>
      <c r="F54" s="38">
        <v>3.8128088381858348E-2</v>
      </c>
    </row>
    <row r="55" spans="1:6" s="16" customFormat="1" ht="26.25">
      <c r="A55" s="50"/>
      <c r="B55" s="257"/>
      <c r="C55" s="31"/>
      <c r="D55" s="31"/>
      <c r="E55" s="31"/>
      <c r="F55" s="23" t="s">
        <v>48</v>
      </c>
    </row>
    <row r="56" spans="1:6" s="16" customFormat="1" ht="26.25">
      <c r="A56" s="51"/>
      <c r="B56" s="254"/>
      <c r="C56" s="22"/>
      <c r="D56" s="22"/>
      <c r="E56" s="22"/>
      <c r="F56" s="24" t="s">
        <v>48</v>
      </c>
    </row>
    <row r="57" spans="1:6" s="16" customFormat="1" ht="26.25">
      <c r="A57" s="49" t="s">
        <v>55</v>
      </c>
      <c r="B57" s="254"/>
      <c r="C57" s="22"/>
      <c r="D57" s="22"/>
      <c r="E57" s="22"/>
      <c r="F57" s="24"/>
    </row>
    <row r="58" spans="1:6" s="16" customFormat="1" ht="26.25">
      <c r="A58" s="30" t="s">
        <v>56</v>
      </c>
      <c r="B58" s="254">
        <v>8878960</v>
      </c>
      <c r="C58" s="22">
        <v>9278206</v>
      </c>
      <c r="D58" s="22">
        <v>9684566</v>
      </c>
      <c r="E58" s="22">
        <v>406360</v>
      </c>
      <c r="F58" s="27">
        <v>4.3797259944433224E-2</v>
      </c>
    </row>
    <row r="59" spans="1:6" s="16" customFormat="1" ht="26.25">
      <c r="A59" s="32" t="s">
        <v>57</v>
      </c>
      <c r="B59" s="257">
        <v>639216</v>
      </c>
      <c r="C59" s="31">
        <v>667198</v>
      </c>
      <c r="D59" s="31">
        <v>698492</v>
      </c>
      <c r="E59" s="31">
        <v>31294</v>
      </c>
      <c r="F59" s="27">
        <v>4.6903617816600171E-2</v>
      </c>
    </row>
    <row r="60" spans="1:6" s="16" customFormat="1" ht="26.25">
      <c r="A60" s="32" t="s">
        <v>58</v>
      </c>
      <c r="B60" s="257">
        <v>50709</v>
      </c>
      <c r="C60" s="31">
        <v>69400</v>
      </c>
      <c r="D60" s="31">
        <v>72419</v>
      </c>
      <c r="E60" s="31">
        <v>3019</v>
      </c>
      <c r="F60" s="27">
        <v>4.3501440922190202E-2</v>
      </c>
    </row>
    <row r="61" spans="1:6" s="16" customFormat="1" ht="26.25">
      <c r="A61" s="32" t="s">
        <v>59</v>
      </c>
      <c r="B61" s="257">
        <v>2815044</v>
      </c>
      <c r="C61" s="31">
        <v>3040018</v>
      </c>
      <c r="D61" s="31">
        <v>2690309</v>
      </c>
      <c r="E61" s="31">
        <v>-349709</v>
      </c>
      <c r="F61" s="27">
        <v>-0.11503517413383736</v>
      </c>
    </row>
    <row r="62" spans="1:6" s="16" customFormat="1" ht="26.25">
      <c r="A62" s="32" t="s">
        <v>60</v>
      </c>
      <c r="B62" s="257">
        <v>1370004</v>
      </c>
      <c r="C62" s="31">
        <v>1419612</v>
      </c>
      <c r="D62" s="31">
        <v>1492510</v>
      </c>
      <c r="E62" s="31">
        <v>72898</v>
      </c>
      <c r="F62" s="27">
        <v>5.1350650741188435E-2</v>
      </c>
    </row>
    <row r="63" spans="1:6" s="16" customFormat="1" ht="26.25">
      <c r="A63" s="32" t="s">
        <v>61</v>
      </c>
      <c r="B63" s="257">
        <v>2289022</v>
      </c>
      <c r="C63" s="31">
        <v>2170177</v>
      </c>
      <c r="D63" s="31">
        <v>2752503</v>
      </c>
      <c r="E63" s="31">
        <v>582326</v>
      </c>
      <c r="F63" s="27">
        <v>0.2683311084764054</v>
      </c>
    </row>
    <row r="64" spans="1:6" s="16" customFormat="1" ht="26.25">
      <c r="A64" s="32" t="s">
        <v>62</v>
      </c>
      <c r="B64" s="257">
        <v>4312936</v>
      </c>
      <c r="C64" s="31">
        <v>4432552</v>
      </c>
      <c r="D64" s="31">
        <v>4593513</v>
      </c>
      <c r="E64" s="31">
        <v>160961</v>
      </c>
      <c r="F64" s="27">
        <v>3.6313392375317874E-2</v>
      </c>
    </row>
    <row r="65" spans="1:6" s="16" customFormat="1" ht="26.25">
      <c r="A65" s="32" t="s">
        <v>63</v>
      </c>
      <c r="B65" s="257">
        <v>2324361</v>
      </c>
      <c r="C65" s="31">
        <v>1760646</v>
      </c>
      <c r="D65" s="31">
        <v>1724259</v>
      </c>
      <c r="E65" s="31">
        <v>-36387</v>
      </c>
      <c r="F65" s="27">
        <v>-2.0666846146244051E-2</v>
      </c>
    </row>
    <row r="66" spans="1:6" s="39" customFormat="1" ht="26.25">
      <c r="A66" s="52" t="s">
        <v>64</v>
      </c>
      <c r="B66" s="258">
        <v>22680252</v>
      </c>
      <c r="C66" s="37">
        <v>22837809</v>
      </c>
      <c r="D66" s="37">
        <v>23708571</v>
      </c>
      <c r="E66" s="37">
        <v>870762</v>
      </c>
      <c r="F66" s="38">
        <v>3.8128088381858348E-2</v>
      </c>
    </row>
    <row r="67" spans="1:6" s="16" customFormat="1" ht="26.25">
      <c r="A67" s="32" t="s">
        <v>65</v>
      </c>
      <c r="B67" s="257">
        <v>0</v>
      </c>
      <c r="C67" s="31">
        <v>0</v>
      </c>
      <c r="D67" s="31">
        <v>0</v>
      </c>
      <c r="E67" s="31">
        <v>0</v>
      </c>
      <c r="F67" s="27">
        <v>0</v>
      </c>
    </row>
    <row r="68" spans="1:6" s="16" customFormat="1" ht="26.25">
      <c r="A68" s="32" t="s">
        <v>66</v>
      </c>
      <c r="B68" s="257">
        <v>0</v>
      </c>
      <c r="C68" s="31">
        <v>0</v>
      </c>
      <c r="D68" s="31">
        <v>0</v>
      </c>
      <c r="E68" s="31">
        <v>0</v>
      </c>
      <c r="F68" s="27">
        <v>0</v>
      </c>
    </row>
    <row r="69" spans="1:6" s="16" customFormat="1" ht="26.25">
      <c r="A69" s="32" t="s">
        <v>67</v>
      </c>
      <c r="B69" s="257">
        <v>0</v>
      </c>
      <c r="C69" s="31">
        <v>0</v>
      </c>
      <c r="D69" s="31">
        <v>0</v>
      </c>
      <c r="E69" s="31">
        <v>0</v>
      </c>
      <c r="F69" s="27">
        <v>0</v>
      </c>
    </row>
    <row r="70" spans="1:6" s="16" customFormat="1" ht="26.25">
      <c r="A70" s="32" t="s">
        <v>68</v>
      </c>
      <c r="B70" s="257">
        <v>0</v>
      </c>
      <c r="C70" s="31">
        <v>0</v>
      </c>
      <c r="D70" s="31">
        <v>0</v>
      </c>
      <c r="E70" s="31">
        <v>0</v>
      </c>
      <c r="F70" s="27">
        <v>0</v>
      </c>
    </row>
    <row r="71" spans="1:6" s="39" customFormat="1" ht="26.25">
      <c r="A71" s="53" t="s">
        <v>69</v>
      </c>
      <c r="B71" s="262">
        <v>22680252</v>
      </c>
      <c r="C71" s="54">
        <v>22837809</v>
      </c>
      <c r="D71" s="54">
        <v>23708571</v>
      </c>
      <c r="E71" s="54">
        <v>870762</v>
      </c>
      <c r="F71" s="38">
        <v>3.8128088381858348E-2</v>
      </c>
    </row>
    <row r="72" spans="1:6" s="16" customFormat="1" ht="26.25">
      <c r="A72" s="51"/>
      <c r="B72" s="254"/>
      <c r="C72" s="22"/>
      <c r="D72" s="22"/>
      <c r="E72" s="22"/>
      <c r="F72" s="24"/>
    </row>
    <row r="73" spans="1:6" s="16" customFormat="1" ht="26.25">
      <c r="A73" s="49" t="s">
        <v>70</v>
      </c>
      <c r="B73" s="254"/>
      <c r="C73" s="22"/>
      <c r="D73" s="22"/>
      <c r="E73" s="22"/>
      <c r="F73" s="24"/>
    </row>
    <row r="74" spans="1:6" s="16" customFormat="1" ht="26.25">
      <c r="A74" s="30" t="s">
        <v>71</v>
      </c>
      <c r="B74" s="255">
        <v>9593831</v>
      </c>
      <c r="C74" s="26">
        <v>9687711</v>
      </c>
      <c r="D74" s="26">
        <v>9729787</v>
      </c>
      <c r="E74" s="22">
        <v>42076</v>
      </c>
      <c r="F74" s="27">
        <v>4.3432344338100093E-3</v>
      </c>
    </row>
    <row r="75" spans="1:6" s="16" customFormat="1" ht="26.25">
      <c r="A75" s="32" t="s">
        <v>72</v>
      </c>
      <c r="B75" s="256">
        <v>210565</v>
      </c>
      <c r="C75" s="26">
        <v>207100</v>
      </c>
      <c r="D75" s="26">
        <v>211600</v>
      </c>
      <c r="E75" s="31">
        <v>4500</v>
      </c>
      <c r="F75" s="27">
        <v>2.1728633510381457E-2</v>
      </c>
    </row>
    <row r="76" spans="1:6" s="16" customFormat="1" ht="26.25">
      <c r="A76" s="32" t="s">
        <v>73</v>
      </c>
      <c r="B76" s="254">
        <v>3049300</v>
      </c>
      <c r="C76" s="26">
        <v>3136101</v>
      </c>
      <c r="D76" s="26">
        <v>3135451</v>
      </c>
      <c r="E76" s="31">
        <v>-650</v>
      </c>
      <c r="F76" s="27">
        <v>-2.072637328963576E-4</v>
      </c>
    </row>
    <row r="77" spans="1:6" s="39" customFormat="1" ht="26.25">
      <c r="A77" s="52" t="s">
        <v>74</v>
      </c>
      <c r="B77" s="262">
        <v>12853696</v>
      </c>
      <c r="C77" s="54">
        <v>13030912</v>
      </c>
      <c r="D77" s="54">
        <v>13076838</v>
      </c>
      <c r="E77" s="37">
        <v>45926</v>
      </c>
      <c r="F77" s="38">
        <v>3.5243887764724374E-3</v>
      </c>
    </row>
    <row r="78" spans="1:6" s="16" customFormat="1" ht="26.25">
      <c r="A78" s="32" t="s">
        <v>75</v>
      </c>
      <c r="B78" s="256">
        <v>422452</v>
      </c>
      <c r="C78" s="29">
        <v>321250</v>
      </c>
      <c r="D78" s="29">
        <v>359500</v>
      </c>
      <c r="E78" s="31">
        <v>38250</v>
      </c>
      <c r="F78" s="27">
        <v>0.11906614785992217</v>
      </c>
    </row>
    <row r="79" spans="1:6" s="16" customFormat="1" ht="26.25">
      <c r="A79" s="32" t="s">
        <v>76</v>
      </c>
      <c r="B79" s="255">
        <v>3244053</v>
      </c>
      <c r="C79" s="26">
        <v>3852995</v>
      </c>
      <c r="D79" s="26">
        <v>3999674</v>
      </c>
      <c r="E79" s="31">
        <v>146679</v>
      </c>
      <c r="F79" s="27">
        <v>3.80688269774552E-2</v>
      </c>
    </row>
    <row r="80" spans="1:6" s="16" customFormat="1" ht="26.25">
      <c r="A80" s="32" t="s">
        <v>77</v>
      </c>
      <c r="B80" s="254">
        <v>235214</v>
      </c>
      <c r="C80" s="22">
        <v>327000</v>
      </c>
      <c r="D80" s="22">
        <v>252050</v>
      </c>
      <c r="E80" s="31">
        <v>-74950</v>
      </c>
      <c r="F80" s="27">
        <v>-0.22920489296636085</v>
      </c>
    </row>
    <row r="81" spans="1:8" s="39" customFormat="1" ht="26.25">
      <c r="A81" s="35" t="s">
        <v>78</v>
      </c>
      <c r="B81" s="262">
        <v>3901719</v>
      </c>
      <c r="C81" s="54">
        <v>4501245</v>
      </c>
      <c r="D81" s="54">
        <v>4611224</v>
      </c>
      <c r="E81" s="37">
        <v>109979</v>
      </c>
      <c r="F81" s="38">
        <v>2.4433017976137714E-2</v>
      </c>
    </row>
    <row r="82" spans="1:8" s="16" customFormat="1" ht="26.25">
      <c r="A82" s="32" t="s">
        <v>79</v>
      </c>
      <c r="B82" s="254">
        <v>263890</v>
      </c>
      <c r="C82" s="22">
        <v>156500</v>
      </c>
      <c r="D82" s="22">
        <v>183600</v>
      </c>
      <c r="E82" s="31">
        <v>27100</v>
      </c>
      <c r="F82" s="27">
        <v>0.17316293929712459</v>
      </c>
    </row>
    <row r="83" spans="1:8" s="16" customFormat="1" ht="26.25">
      <c r="A83" s="32" t="s">
        <v>80</v>
      </c>
      <c r="B83" s="257">
        <v>4375790</v>
      </c>
      <c r="C83" s="31">
        <v>4514152</v>
      </c>
      <c r="D83" s="31">
        <v>5550409</v>
      </c>
      <c r="E83" s="31">
        <v>1036257</v>
      </c>
      <c r="F83" s="27">
        <v>0.22955740081415069</v>
      </c>
    </row>
    <row r="84" spans="1:8" s="16" customFormat="1" ht="26.25">
      <c r="A84" s="32" t="s">
        <v>81</v>
      </c>
      <c r="B84" s="257">
        <v>0</v>
      </c>
      <c r="C84" s="31">
        <v>0</v>
      </c>
      <c r="D84" s="31">
        <v>0</v>
      </c>
      <c r="E84" s="31">
        <v>0</v>
      </c>
      <c r="F84" s="27">
        <v>0</v>
      </c>
    </row>
    <row r="85" spans="1:8" s="16" customFormat="1" ht="26.25">
      <c r="A85" s="32" t="s">
        <v>82</v>
      </c>
      <c r="B85" s="257">
        <v>871771</v>
      </c>
      <c r="C85" s="31">
        <v>0</v>
      </c>
      <c r="D85" s="31">
        <v>0</v>
      </c>
      <c r="E85" s="31">
        <v>0</v>
      </c>
      <c r="F85" s="27">
        <v>0</v>
      </c>
    </row>
    <row r="86" spans="1:8" s="39" customFormat="1" ht="26.25">
      <c r="A86" s="35" t="s">
        <v>83</v>
      </c>
      <c r="B86" s="258">
        <v>5511451</v>
      </c>
      <c r="C86" s="37">
        <v>4670652</v>
      </c>
      <c r="D86" s="37">
        <v>5734009</v>
      </c>
      <c r="E86" s="37">
        <v>1063357</v>
      </c>
      <c r="F86" s="38">
        <v>0.2276677859964733</v>
      </c>
    </row>
    <row r="87" spans="1:8" s="16" customFormat="1" ht="26.25">
      <c r="A87" s="32" t="s">
        <v>84</v>
      </c>
      <c r="B87" s="257">
        <v>147687</v>
      </c>
      <c r="C87" s="31">
        <v>52000</v>
      </c>
      <c r="D87" s="31">
        <v>53500</v>
      </c>
      <c r="E87" s="31">
        <v>1500</v>
      </c>
      <c r="F87" s="27">
        <v>2.8846153846153848E-2</v>
      </c>
    </row>
    <row r="88" spans="1:8" s="16" customFormat="1" ht="26.25">
      <c r="A88" s="32" t="s">
        <v>85</v>
      </c>
      <c r="B88" s="257">
        <v>265699</v>
      </c>
      <c r="C88" s="31">
        <v>583000</v>
      </c>
      <c r="D88" s="31">
        <v>233000</v>
      </c>
      <c r="E88" s="31">
        <v>-350000</v>
      </c>
      <c r="F88" s="27">
        <v>-0.60034305317324188</v>
      </c>
    </row>
    <row r="89" spans="1:8" s="16" customFormat="1" ht="26.25">
      <c r="A89" s="41" t="s">
        <v>86</v>
      </c>
      <c r="B89" s="257">
        <v>0</v>
      </c>
      <c r="C89" s="31">
        <v>0</v>
      </c>
      <c r="D89" s="31">
        <v>0</v>
      </c>
      <c r="E89" s="31">
        <v>0</v>
      </c>
      <c r="F89" s="27">
        <v>0</v>
      </c>
    </row>
    <row r="90" spans="1:8" s="39" customFormat="1" ht="26.25">
      <c r="A90" s="55" t="s">
        <v>87</v>
      </c>
      <c r="B90" s="262">
        <v>413386</v>
      </c>
      <c r="C90" s="54">
        <v>635000</v>
      </c>
      <c r="D90" s="54">
        <v>286500</v>
      </c>
      <c r="E90" s="54">
        <v>-348500</v>
      </c>
      <c r="F90" s="38">
        <v>-0.54881889763779523</v>
      </c>
    </row>
    <row r="91" spans="1:8" s="16" customFormat="1" ht="26.25">
      <c r="A91" s="41" t="s">
        <v>88</v>
      </c>
      <c r="B91" s="257">
        <v>0</v>
      </c>
      <c r="C91" s="31">
        <v>0</v>
      </c>
      <c r="D91" s="29">
        <v>0</v>
      </c>
      <c r="E91" s="31">
        <v>0</v>
      </c>
      <c r="F91" s="27">
        <v>0</v>
      </c>
    </row>
    <row r="92" spans="1:8" s="39" customFormat="1" ht="27" thickBot="1">
      <c r="A92" s="56" t="s">
        <v>69</v>
      </c>
      <c r="B92" s="263">
        <v>22680252</v>
      </c>
      <c r="C92" s="57">
        <v>22837809</v>
      </c>
      <c r="D92" s="58">
        <v>23708571</v>
      </c>
      <c r="E92" s="57">
        <v>870762</v>
      </c>
      <c r="F92" s="59">
        <v>3.8128088381858348E-2</v>
      </c>
    </row>
    <row r="93" spans="1:8" s="64" customFormat="1" ht="31.5">
      <c r="A93" s="60"/>
      <c r="B93" s="61"/>
      <c r="C93" s="61"/>
      <c r="D93" s="61"/>
      <c r="E93" s="61"/>
      <c r="F93" s="62" t="s">
        <v>48</v>
      </c>
      <c r="G93" s="63"/>
      <c r="H93" s="63"/>
    </row>
    <row r="94" spans="1:8">
      <c r="A94" s="68" t="s">
        <v>48</v>
      </c>
      <c r="B94" s="69"/>
      <c r="C94" s="69"/>
      <c r="D94" s="69"/>
      <c r="E94" s="69"/>
      <c r="F94" s="70"/>
    </row>
  </sheetData>
  <pageMargins left="0.7" right="0.7" top="0.75" bottom="0.75" header="0.3" footer="0.3"/>
  <pageSetup scale="27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topLeftCell="A19" zoomScale="70" zoomScaleNormal="70" workbookViewId="0">
      <selection activeCell="H18" sqref="H18"/>
    </sheetView>
  </sheetViews>
  <sheetFormatPr defaultRowHeight="15.75"/>
  <cols>
    <col min="1" max="1" width="121.140625" style="170" customWidth="1"/>
    <col min="2" max="2" width="32.7109375" style="171" customWidth="1"/>
    <col min="3" max="5" width="32.85546875" style="171" customWidth="1"/>
    <col min="6" max="6" width="25.5703125" style="172" customWidth="1"/>
    <col min="7" max="7" width="30.28515625" style="170" customWidth="1"/>
    <col min="8" max="8" width="25.140625" style="170" customWidth="1"/>
    <col min="9" max="256" width="9.140625" style="170"/>
    <col min="257" max="257" width="121.140625" style="170" customWidth="1"/>
    <col min="258" max="258" width="32.7109375" style="170" customWidth="1"/>
    <col min="259" max="261" width="32.85546875" style="170" customWidth="1"/>
    <col min="262" max="262" width="25.5703125" style="170" customWidth="1"/>
    <col min="263" max="263" width="30.28515625" style="170" customWidth="1"/>
    <col min="264" max="264" width="25.140625" style="170" customWidth="1"/>
    <col min="265" max="512" width="9.140625" style="170"/>
    <col min="513" max="513" width="121.140625" style="170" customWidth="1"/>
    <col min="514" max="514" width="32.7109375" style="170" customWidth="1"/>
    <col min="515" max="517" width="32.85546875" style="170" customWidth="1"/>
    <col min="518" max="518" width="25.5703125" style="170" customWidth="1"/>
    <col min="519" max="519" width="30.28515625" style="170" customWidth="1"/>
    <col min="520" max="520" width="25.140625" style="170" customWidth="1"/>
    <col min="521" max="768" width="9.140625" style="170"/>
    <col min="769" max="769" width="121.140625" style="170" customWidth="1"/>
    <col min="770" max="770" width="32.7109375" style="170" customWidth="1"/>
    <col min="771" max="773" width="32.85546875" style="170" customWidth="1"/>
    <col min="774" max="774" width="25.5703125" style="170" customWidth="1"/>
    <col min="775" max="775" width="30.28515625" style="170" customWidth="1"/>
    <col min="776" max="776" width="25.140625" style="170" customWidth="1"/>
    <col min="777" max="1024" width="9.140625" style="170"/>
    <col min="1025" max="1025" width="121.140625" style="170" customWidth="1"/>
    <col min="1026" max="1026" width="32.7109375" style="170" customWidth="1"/>
    <col min="1027" max="1029" width="32.85546875" style="170" customWidth="1"/>
    <col min="1030" max="1030" width="25.5703125" style="170" customWidth="1"/>
    <col min="1031" max="1031" width="30.28515625" style="170" customWidth="1"/>
    <col min="1032" max="1032" width="25.140625" style="170" customWidth="1"/>
    <col min="1033" max="1280" width="9.140625" style="170"/>
    <col min="1281" max="1281" width="121.140625" style="170" customWidth="1"/>
    <col min="1282" max="1282" width="32.7109375" style="170" customWidth="1"/>
    <col min="1283" max="1285" width="32.85546875" style="170" customWidth="1"/>
    <col min="1286" max="1286" width="25.5703125" style="170" customWidth="1"/>
    <col min="1287" max="1287" width="30.28515625" style="170" customWidth="1"/>
    <col min="1288" max="1288" width="25.140625" style="170" customWidth="1"/>
    <col min="1289" max="1536" width="9.140625" style="170"/>
    <col min="1537" max="1537" width="121.140625" style="170" customWidth="1"/>
    <col min="1538" max="1538" width="32.7109375" style="170" customWidth="1"/>
    <col min="1539" max="1541" width="32.85546875" style="170" customWidth="1"/>
    <col min="1542" max="1542" width="25.5703125" style="170" customWidth="1"/>
    <col min="1543" max="1543" width="30.28515625" style="170" customWidth="1"/>
    <col min="1544" max="1544" width="25.140625" style="170" customWidth="1"/>
    <col min="1545" max="1792" width="9.140625" style="170"/>
    <col min="1793" max="1793" width="121.140625" style="170" customWidth="1"/>
    <col min="1794" max="1794" width="32.7109375" style="170" customWidth="1"/>
    <col min="1795" max="1797" width="32.85546875" style="170" customWidth="1"/>
    <col min="1798" max="1798" width="25.5703125" style="170" customWidth="1"/>
    <col min="1799" max="1799" width="30.28515625" style="170" customWidth="1"/>
    <col min="1800" max="1800" width="25.140625" style="170" customWidth="1"/>
    <col min="1801" max="2048" width="9.140625" style="170"/>
    <col min="2049" max="2049" width="121.140625" style="170" customWidth="1"/>
    <col min="2050" max="2050" width="32.7109375" style="170" customWidth="1"/>
    <col min="2051" max="2053" width="32.85546875" style="170" customWidth="1"/>
    <col min="2054" max="2054" width="25.5703125" style="170" customWidth="1"/>
    <col min="2055" max="2055" width="30.28515625" style="170" customWidth="1"/>
    <col min="2056" max="2056" width="25.140625" style="170" customWidth="1"/>
    <col min="2057" max="2304" width="9.140625" style="170"/>
    <col min="2305" max="2305" width="121.140625" style="170" customWidth="1"/>
    <col min="2306" max="2306" width="32.7109375" style="170" customWidth="1"/>
    <col min="2307" max="2309" width="32.85546875" style="170" customWidth="1"/>
    <col min="2310" max="2310" width="25.5703125" style="170" customWidth="1"/>
    <col min="2311" max="2311" width="30.28515625" style="170" customWidth="1"/>
    <col min="2312" max="2312" width="25.140625" style="170" customWidth="1"/>
    <col min="2313" max="2560" width="9.140625" style="170"/>
    <col min="2561" max="2561" width="121.140625" style="170" customWidth="1"/>
    <col min="2562" max="2562" width="32.7109375" style="170" customWidth="1"/>
    <col min="2563" max="2565" width="32.85546875" style="170" customWidth="1"/>
    <col min="2566" max="2566" width="25.5703125" style="170" customWidth="1"/>
    <col min="2567" max="2567" width="30.28515625" style="170" customWidth="1"/>
    <col min="2568" max="2568" width="25.140625" style="170" customWidth="1"/>
    <col min="2569" max="2816" width="9.140625" style="170"/>
    <col min="2817" max="2817" width="121.140625" style="170" customWidth="1"/>
    <col min="2818" max="2818" width="32.7109375" style="170" customWidth="1"/>
    <col min="2819" max="2821" width="32.85546875" style="170" customWidth="1"/>
    <col min="2822" max="2822" width="25.5703125" style="170" customWidth="1"/>
    <col min="2823" max="2823" width="30.28515625" style="170" customWidth="1"/>
    <col min="2824" max="2824" width="25.140625" style="170" customWidth="1"/>
    <col min="2825" max="3072" width="9.140625" style="170"/>
    <col min="3073" max="3073" width="121.140625" style="170" customWidth="1"/>
    <col min="3074" max="3074" width="32.7109375" style="170" customWidth="1"/>
    <col min="3075" max="3077" width="32.85546875" style="170" customWidth="1"/>
    <col min="3078" max="3078" width="25.5703125" style="170" customWidth="1"/>
    <col min="3079" max="3079" width="30.28515625" style="170" customWidth="1"/>
    <col min="3080" max="3080" width="25.140625" style="170" customWidth="1"/>
    <col min="3081" max="3328" width="9.140625" style="170"/>
    <col min="3329" max="3329" width="121.140625" style="170" customWidth="1"/>
    <col min="3330" max="3330" width="32.7109375" style="170" customWidth="1"/>
    <col min="3331" max="3333" width="32.85546875" style="170" customWidth="1"/>
    <col min="3334" max="3334" width="25.5703125" style="170" customWidth="1"/>
    <col min="3335" max="3335" width="30.28515625" style="170" customWidth="1"/>
    <col min="3336" max="3336" width="25.140625" style="170" customWidth="1"/>
    <col min="3337" max="3584" width="9.140625" style="170"/>
    <col min="3585" max="3585" width="121.140625" style="170" customWidth="1"/>
    <col min="3586" max="3586" width="32.7109375" style="170" customWidth="1"/>
    <col min="3587" max="3589" width="32.85546875" style="170" customWidth="1"/>
    <col min="3590" max="3590" width="25.5703125" style="170" customWidth="1"/>
    <col min="3591" max="3591" width="30.28515625" style="170" customWidth="1"/>
    <col min="3592" max="3592" width="25.140625" style="170" customWidth="1"/>
    <col min="3593" max="3840" width="9.140625" style="170"/>
    <col min="3841" max="3841" width="121.140625" style="170" customWidth="1"/>
    <col min="3842" max="3842" width="32.7109375" style="170" customWidth="1"/>
    <col min="3843" max="3845" width="32.85546875" style="170" customWidth="1"/>
    <col min="3846" max="3846" width="25.5703125" style="170" customWidth="1"/>
    <col min="3847" max="3847" width="30.28515625" style="170" customWidth="1"/>
    <col min="3848" max="3848" width="25.140625" style="170" customWidth="1"/>
    <col min="3849" max="4096" width="9.140625" style="170"/>
    <col min="4097" max="4097" width="121.140625" style="170" customWidth="1"/>
    <col min="4098" max="4098" width="32.7109375" style="170" customWidth="1"/>
    <col min="4099" max="4101" width="32.85546875" style="170" customWidth="1"/>
    <col min="4102" max="4102" width="25.5703125" style="170" customWidth="1"/>
    <col min="4103" max="4103" width="30.28515625" style="170" customWidth="1"/>
    <col min="4104" max="4104" width="25.140625" style="170" customWidth="1"/>
    <col min="4105" max="4352" width="9.140625" style="170"/>
    <col min="4353" max="4353" width="121.140625" style="170" customWidth="1"/>
    <col min="4354" max="4354" width="32.7109375" style="170" customWidth="1"/>
    <col min="4355" max="4357" width="32.85546875" style="170" customWidth="1"/>
    <col min="4358" max="4358" width="25.5703125" style="170" customWidth="1"/>
    <col min="4359" max="4359" width="30.28515625" style="170" customWidth="1"/>
    <col min="4360" max="4360" width="25.140625" style="170" customWidth="1"/>
    <col min="4361" max="4608" width="9.140625" style="170"/>
    <col min="4609" max="4609" width="121.140625" style="170" customWidth="1"/>
    <col min="4610" max="4610" width="32.7109375" style="170" customWidth="1"/>
    <col min="4611" max="4613" width="32.85546875" style="170" customWidth="1"/>
    <col min="4614" max="4614" width="25.5703125" style="170" customWidth="1"/>
    <col min="4615" max="4615" width="30.28515625" style="170" customWidth="1"/>
    <col min="4616" max="4616" width="25.140625" style="170" customWidth="1"/>
    <col min="4617" max="4864" width="9.140625" style="170"/>
    <col min="4865" max="4865" width="121.140625" style="170" customWidth="1"/>
    <col min="4866" max="4866" width="32.7109375" style="170" customWidth="1"/>
    <col min="4867" max="4869" width="32.85546875" style="170" customWidth="1"/>
    <col min="4870" max="4870" width="25.5703125" style="170" customWidth="1"/>
    <col min="4871" max="4871" width="30.28515625" style="170" customWidth="1"/>
    <col min="4872" max="4872" width="25.140625" style="170" customWidth="1"/>
    <col min="4873" max="5120" width="9.140625" style="170"/>
    <col min="5121" max="5121" width="121.140625" style="170" customWidth="1"/>
    <col min="5122" max="5122" width="32.7109375" style="170" customWidth="1"/>
    <col min="5123" max="5125" width="32.85546875" style="170" customWidth="1"/>
    <col min="5126" max="5126" width="25.5703125" style="170" customWidth="1"/>
    <col min="5127" max="5127" width="30.28515625" style="170" customWidth="1"/>
    <col min="5128" max="5128" width="25.140625" style="170" customWidth="1"/>
    <col min="5129" max="5376" width="9.140625" style="170"/>
    <col min="5377" max="5377" width="121.140625" style="170" customWidth="1"/>
    <col min="5378" max="5378" width="32.7109375" style="170" customWidth="1"/>
    <col min="5379" max="5381" width="32.85546875" style="170" customWidth="1"/>
    <col min="5382" max="5382" width="25.5703125" style="170" customWidth="1"/>
    <col min="5383" max="5383" width="30.28515625" style="170" customWidth="1"/>
    <col min="5384" max="5384" width="25.140625" style="170" customWidth="1"/>
    <col min="5385" max="5632" width="9.140625" style="170"/>
    <col min="5633" max="5633" width="121.140625" style="170" customWidth="1"/>
    <col min="5634" max="5634" width="32.7109375" style="170" customWidth="1"/>
    <col min="5635" max="5637" width="32.85546875" style="170" customWidth="1"/>
    <col min="5638" max="5638" width="25.5703125" style="170" customWidth="1"/>
    <col min="5639" max="5639" width="30.28515625" style="170" customWidth="1"/>
    <col min="5640" max="5640" width="25.140625" style="170" customWidth="1"/>
    <col min="5641" max="5888" width="9.140625" style="170"/>
    <col min="5889" max="5889" width="121.140625" style="170" customWidth="1"/>
    <col min="5890" max="5890" width="32.7109375" style="170" customWidth="1"/>
    <col min="5891" max="5893" width="32.85546875" style="170" customWidth="1"/>
    <col min="5894" max="5894" width="25.5703125" style="170" customWidth="1"/>
    <col min="5895" max="5895" width="30.28515625" style="170" customWidth="1"/>
    <col min="5896" max="5896" width="25.140625" style="170" customWidth="1"/>
    <col min="5897" max="6144" width="9.140625" style="170"/>
    <col min="6145" max="6145" width="121.140625" style="170" customWidth="1"/>
    <col min="6146" max="6146" width="32.7109375" style="170" customWidth="1"/>
    <col min="6147" max="6149" width="32.85546875" style="170" customWidth="1"/>
    <col min="6150" max="6150" width="25.5703125" style="170" customWidth="1"/>
    <col min="6151" max="6151" width="30.28515625" style="170" customWidth="1"/>
    <col min="6152" max="6152" width="25.140625" style="170" customWidth="1"/>
    <col min="6153" max="6400" width="9.140625" style="170"/>
    <col min="6401" max="6401" width="121.140625" style="170" customWidth="1"/>
    <col min="6402" max="6402" width="32.7109375" style="170" customWidth="1"/>
    <col min="6403" max="6405" width="32.85546875" style="170" customWidth="1"/>
    <col min="6406" max="6406" width="25.5703125" style="170" customWidth="1"/>
    <col min="6407" max="6407" width="30.28515625" style="170" customWidth="1"/>
    <col min="6408" max="6408" width="25.140625" style="170" customWidth="1"/>
    <col min="6409" max="6656" width="9.140625" style="170"/>
    <col min="6657" max="6657" width="121.140625" style="170" customWidth="1"/>
    <col min="6658" max="6658" width="32.7109375" style="170" customWidth="1"/>
    <col min="6659" max="6661" width="32.85546875" style="170" customWidth="1"/>
    <col min="6662" max="6662" width="25.5703125" style="170" customWidth="1"/>
    <col min="6663" max="6663" width="30.28515625" style="170" customWidth="1"/>
    <col min="6664" max="6664" width="25.140625" style="170" customWidth="1"/>
    <col min="6665" max="6912" width="9.140625" style="170"/>
    <col min="6913" max="6913" width="121.140625" style="170" customWidth="1"/>
    <col min="6914" max="6914" width="32.7109375" style="170" customWidth="1"/>
    <col min="6915" max="6917" width="32.85546875" style="170" customWidth="1"/>
    <col min="6918" max="6918" width="25.5703125" style="170" customWidth="1"/>
    <col min="6919" max="6919" width="30.28515625" style="170" customWidth="1"/>
    <col min="6920" max="6920" width="25.140625" style="170" customWidth="1"/>
    <col min="6921" max="7168" width="9.140625" style="170"/>
    <col min="7169" max="7169" width="121.140625" style="170" customWidth="1"/>
    <col min="7170" max="7170" width="32.7109375" style="170" customWidth="1"/>
    <col min="7171" max="7173" width="32.85546875" style="170" customWidth="1"/>
    <col min="7174" max="7174" width="25.5703125" style="170" customWidth="1"/>
    <col min="7175" max="7175" width="30.28515625" style="170" customWidth="1"/>
    <col min="7176" max="7176" width="25.140625" style="170" customWidth="1"/>
    <col min="7177" max="7424" width="9.140625" style="170"/>
    <col min="7425" max="7425" width="121.140625" style="170" customWidth="1"/>
    <col min="7426" max="7426" width="32.7109375" style="170" customWidth="1"/>
    <col min="7427" max="7429" width="32.85546875" style="170" customWidth="1"/>
    <col min="7430" max="7430" width="25.5703125" style="170" customWidth="1"/>
    <col min="7431" max="7431" width="30.28515625" style="170" customWidth="1"/>
    <col min="7432" max="7432" width="25.140625" style="170" customWidth="1"/>
    <col min="7433" max="7680" width="9.140625" style="170"/>
    <col min="7681" max="7681" width="121.140625" style="170" customWidth="1"/>
    <col min="7682" max="7682" width="32.7109375" style="170" customWidth="1"/>
    <col min="7683" max="7685" width="32.85546875" style="170" customWidth="1"/>
    <col min="7686" max="7686" width="25.5703125" style="170" customWidth="1"/>
    <col min="7687" max="7687" width="30.28515625" style="170" customWidth="1"/>
    <col min="7688" max="7688" width="25.140625" style="170" customWidth="1"/>
    <col min="7689" max="7936" width="9.140625" style="170"/>
    <col min="7937" max="7937" width="121.140625" style="170" customWidth="1"/>
    <col min="7938" max="7938" width="32.7109375" style="170" customWidth="1"/>
    <col min="7939" max="7941" width="32.85546875" style="170" customWidth="1"/>
    <col min="7942" max="7942" width="25.5703125" style="170" customWidth="1"/>
    <col min="7943" max="7943" width="30.28515625" style="170" customWidth="1"/>
    <col min="7944" max="7944" width="25.140625" style="170" customWidth="1"/>
    <col min="7945" max="8192" width="9.140625" style="170"/>
    <col min="8193" max="8193" width="121.140625" style="170" customWidth="1"/>
    <col min="8194" max="8194" width="32.7109375" style="170" customWidth="1"/>
    <col min="8195" max="8197" width="32.85546875" style="170" customWidth="1"/>
    <col min="8198" max="8198" width="25.5703125" style="170" customWidth="1"/>
    <col min="8199" max="8199" width="30.28515625" style="170" customWidth="1"/>
    <col min="8200" max="8200" width="25.140625" style="170" customWidth="1"/>
    <col min="8201" max="8448" width="9.140625" style="170"/>
    <col min="8449" max="8449" width="121.140625" style="170" customWidth="1"/>
    <col min="8450" max="8450" width="32.7109375" style="170" customWidth="1"/>
    <col min="8451" max="8453" width="32.85546875" style="170" customWidth="1"/>
    <col min="8454" max="8454" width="25.5703125" style="170" customWidth="1"/>
    <col min="8455" max="8455" width="30.28515625" style="170" customWidth="1"/>
    <col min="8456" max="8456" width="25.140625" style="170" customWidth="1"/>
    <col min="8457" max="8704" width="9.140625" style="170"/>
    <col min="8705" max="8705" width="121.140625" style="170" customWidth="1"/>
    <col min="8706" max="8706" width="32.7109375" style="170" customWidth="1"/>
    <col min="8707" max="8709" width="32.85546875" style="170" customWidth="1"/>
    <col min="8710" max="8710" width="25.5703125" style="170" customWidth="1"/>
    <col min="8711" max="8711" width="30.28515625" style="170" customWidth="1"/>
    <col min="8712" max="8712" width="25.140625" style="170" customWidth="1"/>
    <col min="8713" max="8960" width="9.140625" style="170"/>
    <col min="8961" max="8961" width="121.140625" style="170" customWidth="1"/>
    <col min="8962" max="8962" width="32.7109375" style="170" customWidth="1"/>
    <col min="8963" max="8965" width="32.85546875" style="170" customWidth="1"/>
    <col min="8966" max="8966" width="25.5703125" style="170" customWidth="1"/>
    <col min="8967" max="8967" width="30.28515625" style="170" customWidth="1"/>
    <col min="8968" max="8968" width="25.140625" style="170" customWidth="1"/>
    <col min="8969" max="9216" width="9.140625" style="170"/>
    <col min="9217" max="9217" width="121.140625" style="170" customWidth="1"/>
    <col min="9218" max="9218" width="32.7109375" style="170" customWidth="1"/>
    <col min="9219" max="9221" width="32.85546875" style="170" customWidth="1"/>
    <col min="9222" max="9222" width="25.5703125" style="170" customWidth="1"/>
    <col min="9223" max="9223" width="30.28515625" style="170" customWidth="1"/>
    <col min="9224" max="9224" width="25.140625" style="170" customWidth="1"/>
    <col min="9225" max="9472" width="9.140625" style="170"/>
    <col min="9473" max="9473" width="121.140625" style="170" customWidth="1"/>
    <col min="9474" max="9474" width="32.7109375" style="170" customWidth="1"/>
    <col min="9475" max="9477" width="32.85546875" style="170" customWidth="1"/>
    <col min="9478" max="9478" width="25.5703125" style="170" customWidth="1"/>
    <col min="9479" max="9479" width="30.28515625" style="170" customWidth="1"/>
    <col min="9480" max="9480" width="25.140625" style="170" customWidth="1"/>
    <col min="9481" max="9728" width="9.140625" style="170"/>
    <col min="9729" max="9729" width="121.140625" style="170" customWidth="1"/>
    <col min="9730" max="9730" width="32.7109375" style="170" customWidth="1"/>
    <col min="9731" max="9733" width="32.85546875" style="170" customWidth="1"/>
    <col min="9734" max="9734" width="25.5703125" style="170" customWidth="1"/>
    <col min="9735" max="9735" width="30.28515625" style="170" customWidth="1"/>
    <col min="9736" max="9736" width="25.140625" style="170" customWidth="1"/>
    <col min="9737" max="9984" width="9.140625" style="170"/>
    <col min="9985" max="9985" width="121.140625" style="170" customWidth="1"/>
    <col min="9986" max="9986" width="32.7109375" style="170" customWidth="1"/>
    <col min="9987" max="9989" width="32.85546875" style="170" customWidth="1"/>
    <col min="9990" max="9990" width="25.5703125" style="170" customWidth="1"/>
    <col min="9991" max="9991" width="30.28515625" style="170" customWidth="1"/>
    <col min="9992" max="9992" width="25.140625" style="170" customWidth="1"/>
    <col min="9993" max="10240" width="9.140625" style="170"/>
    <col min="10241" max="10241" width="121.140625" style="170" customWidth="1"/>
    <col min="10242" max="10242" width="32.7109375" style="170" customWidth="1"/>
    <col min="10243" max="10245" width="32.85546875" style="170" customWidth="1"/>
    <col min="10246" max="10246" width="25.5703125" style="170" customWidth="1"/>
    <col min="10247" max="10247" width="30.28515625" style="170" customWidth="1"/>
    <col min="10248" max="10248" width="25.140625" style="170" customWidth="1"/>
    <col min="10249" max="10496" width="9.140625" style="170"/>
    <col min="10497" max="10497" width="121.140625" style="170" customWidth="1"/>
    <col min="10498" max="10498" width="32.7109375" style="170" customWidth="1"/>
    <col min="10499" max="10501" width="32.85546875" style="170" customWidth="1"/>
    <col min="10502" max="10502" width="25.5703125" style="170" customWidth="1"/>
    <col min="10503" max="10503" width="30.28515625" style="170" customWidth="1"/>
    <col min="10504" max="10504" width="25.140625" style="170" customWidth="1"/>
    <col min="10505" max="10752" width="9.140625" style="170"/>
    <col min="10753" max="10753" width="121.140625" style="170" customWidth="1"/>
    <col min="10754" max="10754" width="32.7109375" style="170" customWidth="1"/>
    <col min="10755" max="10757" width="32.85546875" style="170" customWidth="1"/>
    <col min="10758" max="10758" width="25.5703125" style="170" customWidth="1"/>
    <col min="10759" max="10759" width="30.28515625" style="170" customWidth="1"/>
    <col min="10760" max="10760" width="25.140625" style="170" customWidth="1"/>
    <col min="10761" max="11008" width="9.140625" style="170"/>
    <col min="11009" max="11009" width="121.140625" style="170" customWidth="1"/>
    <col min="11010" max="11010" width="32.7109375" style="170" customWidth="1"/>
    <col min="11011" max="11013" width="32.85546875" style="170" customWidth="1"/>
    <col min="11014" max="11014" width="25.5703125" style="170" customWidth="1"/>
    <col min="11015" max="11015" width="30.28515625" style="170" customWidth="1"/>
    <col min="11016" max="11016" width="25.140625" style="170" customWidth="1"/>
    <col min="11017" max="11264" width="9.140625" style="170"/>
    <col min="11265" max="11265" width="121.140625" style="170" customWidth="1"/>
    <col min="11266" max="11266" width="32.7109375" style="170" customWidth="1"/>
    <col min="11267" max="11269" width="32.85546875" style="170" customWidth="1"/>
    <col min="11270" max="11270" width="25.5703125" style="170" customWidth="1"/>
    <col min="11271" max="11271" width="30.28515625" style="170" customWidth="1"/>
    <col min="11272" max="11272" width="25.140625" style="170" customWidth="1"/>
    <col min="11273" max="11520" width="9.140625" style="170"/>
    <col min="11521" max="11521" width="121.140625" style="170" customWidth="1"/>
    <col min="11522" max="11522" width="32.7109375" style="170" customWidth="1"/>
    <col min="11523" max="11525" width="32.85546875" style="170" customWidth="1"/>
    <col min="11526" max="11526" width="25.5703125" style="170" customWidth="1"/>
    <col min="11527" max="11527" width="30.28515625" style="170" customWidth="1"/>
    <col min="11528" max="11528" width="25.140625" style="170" customWidth="1"/>
    <col min="11529" max="11776" width="9.140625" style="170"/>
    <col min="11777" max="11777" width="121.140625" style="170" customWidth="1"/>
    <col min="11778" max="11778" width="32.7109375" style="170" customWidth="1"/>
    <col min="11779" max="11781" width="32.85546875" style="170" customWidth="1"/>
    <col min="11782" max="11782" width="25.5703125" style="170" customWidth="1"/>
    <col min="11783" max="11783" width="30.28515625" style="170" customWidth="1"/>
    <col min="11784" max="11784" width="25.140625" style="170" customWidth="1"/>
    <col min="11785" max="12032" width="9.140625" style="170"/>
    <col min="12033" max="12033" width="121.140625" style="170" customWidth="1"/>
    <col min="12034" max="12034" width="32.7109375" style="170" customWidth="1"/>
    <col min="12035" max="12037" width="32.85546875" style="170" customWidth="1"/>
    <col min="12038" max="12038" width="25.5703125" style="170" customWidth="1"/>
    <col min="12039" max="12039" width="30.28515625" style="170" customWidth="1"/>
    <col min="12040" max="12040" width="25.140625" style="170" customWidth="1"/>
    <col min="12041" max="12288" width="9.140625" style="170"/>
    <col min="12289" max="12289" width="121.140625" style="170" customWidth="1"/>
    <col min="12290" max="12290" width="32.7109375" style="170" customWidth="1"/>
    <col min="12291" max="12293" width="32.85546875" style="170" customWidth="1"/>
    <col min="12294" max="12294" width="25.5703125" style="170" customWidth="1"/>
    <col min="12295" max="12295" width="30.28515625" style="170" customWidth="1"/>
    <col min="12296" max="12296" width="25.140625" style="170" customWidth="1"/>
    <col min="12297" max="12544" width="9.140625" style="170"/>
    <col min="12545" max="12545" width="121.140625" style="170" customWidth="1"/>
    <col min="12546" max="12546" width="32.7109375" style="170" customWidth="1"/>
    <col min="12547" max="12549" width="32.85546875" style="170" customWidth="1"/>
    <col min="12550" max="12550" width="25.5703125" style="170" customWidth="1"/>
    <col min="12551" max="12551" width="30.28515625" style="170" customWidth="1"/>
    <col min="12552" max="12552" width="25.140625" style="170" customWidth="1"/>
    <col min="12553" max="12800" width="9.140625" style="170"/>
    <col min="12801" max="12801" width="121.140625" style="170" customWidth="1"/>
    <col min="12802" max="12802" width="32.7109375" style="170" customWidth="1"/>
    <col min="12803" max="12805" width="32.85546875" style="170" customWidth="1"/>
    <col min="12806" max="12806" width="25.5703125" style="170" customWidth="1"/>
    <col min="12807" max="12807" width="30.28515625" style="170" customWidth="1"/>
    <col min="12808" max="12808" width="25.140625" style="170" customWidth="1"/>
    <col min="12809" max="13056" width="9.140625" style="170"/>
    <col min="13057" max="13057" width="121.140625" style="170" customWidth="1"/>
    <col min="13058" max="13058" width="32.7109375" style="170" customWidth="1"/>
    <col min="13059" max="13061" width="32.85546875" style="170" customWidth="1"/>
    <col min="13062" max="13062" width="25.5703125" style="170" customWidth="1"/>
    <col min="13063" max="13063" width="30.28515625" style="170" customWidth="1"/>
    <col min="13064" max="13064" width="25.140625" style="170" customWidth="1"/>
    <col min="13065" max="13312" width="9.140625" style="170"/>
    <col min="13313" max="13313" width="121.140625" style="170" customWidth="1"/>
    <col min="13314" max="13314" width="32.7109375" style="170" customWidth="1"/>
    <col min="13315" max="13317" width="32.85546875" style="170" customWidth="1"/>
    <col min="13318" max="13318" width="25.5703125" style="170" customWidth="1"/>
    <col min="13319" max="13319" width="30.28515625" style="170" customWidth="1"/>
    <col min="13320" max="13320" width="25.140625" style="170" customWidth="1"/>
    <col min="13321" max="13568" width="9.140625" style="170"/>
    <col min="13569" max="13569" width="121.140625" style="170" customWidth="1"/>
    <col min="13570" max="13570" width="32.7109375" style="170" customWidth="1"/>
    <col min="13571" max="13573" width="32.85546875" style="170" customWidth="1"/>
    <col min="13574" max="13574" width="25.5703125" style="170" customWidth="1"/>
    <col min="13575" max="13575" width="30.28515625" style="170" customWidth="1"/>
    <col min="13576" max="13576" width="25.140625" style="170" customWidth="1"/>
    <col min="13577" max="13824" width="9.140625" style="170"/>
    <col min="13825" max="13825" width="121.140625" style="170" customWidth="1"/>
    <col min="13826" max="13826" width="32.7109375" style="170" customWidth="1"/>
    <col min="13827" max="13829" width="32.85546875" style="170" customWidth="1"/>
    <col min="13830" max="13830" width="25.5703125" style="170" customWidth="1"/>
    <col min="13831" max="13831" width="30.28515625" style="170" customWidth="1"/>
    <col min="13832" max="13832" width="25.140625" style="170" customWidth="1"/>
    <col min="13833" max="14080" width="9.140625" style="170"/>
    <col min="14081" max="14081" width="121.140625" style="170" customWidth="1"/>
    <col min="14082" max="14082" width="32.7109375" style="170" customWidth="1"/>
    <col min="14083" max="14085" width="32.85546875" style="170" customWidth="1"/>
    <col min="14086" max="14086" width="25.5703125" style="170" customWidth="1"/>
    <col min="14087" max="14087" width="30.28515625" style="170" customWidth="1"/>
    <col min="14088" max="14088" width="25.140625" style="170" customWidth="1"/>
    <col min="14089" max="14336" width="9.140625" style="170"/>
    <col min="14337" max="14337" width="121.140625" style="170" customWidth="1"/>
    <col min="14338" max="14338" width="32.7109375" style="170" customWidth="1"/>
    <col min="14339" max="14341" width="32.85546875" style="170" customWidth="1"/>
    <col min="14342" max="14342" width="25.5703125" style="170" customWidth="1"/>
    <col min="14343" max="14343" width="30.28515625" style="170" customWidth="1"/>
    <col min="14344" max="14344" width="25.140625" style="170" customWidth="1"/>
    <col min="14345" max="14592" width="9.140625" style="170"/>
    <col min="14593" max="14593" width="121.140625" style="170" customWidth="1"/>
    <col min="14594" max="14594" width="32.7109375" style="170" customWidth="1"/>
    <col min="14595" max="14597" width="32.85546875" style="170" customWidth="1"/>
    <col min="14598" max="14598" width="25.5703125" style="170" customWidth="1"/>
    <col min="14599" max="14599" width="30.28515625" style="170" customWidth="1"/>
    <col min="14600" max="14600" width="25.140625" style="170" customWidth="1"/>
    <col min="14601" max="14848" width="9.140625" style="170"/>
    <col min="14849" max="14849" width="121.140625" style="170" customWidth="1"/>
    <col min="14850" max="14850" width="32.7109375" style="170" customWidth="1"/>
    <col min="14851" max="14853" width="32.85546875" style="170" customWidth="1"/>
    <col min="14854" max="14854" width="25.5703125" style="170" customWidth="1"/>
    <col min="14855" max="14855" width="30.28515625" style="170" customWidth="1"/>
    <col min="14856" max="14856" width="25.140625" style="170" customWidth="1"/>
    <col min="14857" max="15104" width="9.140625" style="170"/>
    <col min="15105" max="15105" width="121.140625" style="170" customWidth="1"/>
    <col min="15106" max="15106" width="32.7109375" style="170" customWidth="1"/>
    <col min="15107" max="15109" width="32.85546875" style="170" customWidth="1"/>
    <col min="15110" max="15110" width="25.5703125" style="170" customWidth="1"/>
    <col min="15111" max="15111" width="30.28515625" style="170" customWidth="1"/>
    <col min="15112" max="15112" width="25.140625" style="170" customWidth="1"/>
    <col min="15113" max="15360" width="9.140625" style="170"/>
    <col min="15361" max="15361" width="121.140625" style="170" customWidth="1"/>
    <col min="15362" max="15362" width="32.7109375" style="170" customWidth="1"/>
    <col min="15363" max="15365" width="32.85546875" style="170" customWidth="1"/>
    <col min="15366" max="15366" width="25.5703125" style="170" customWidth="1"/>
    <col min="15367" max="15367" width="30.28515625" style="170" customWidth="1"/>
    <col min="15368" max="15368" width="25.140625" style="170" customWidth="1"/>
    <col min="15369" max="15616" width="9.140625" style="170"/>
    <col min="15617" max="15617" width="121.140625" style="170" customWidth="1"/>
    <col min="15618" max="15618" width="32.7109375" style="170" customWidth="1"/>
    <col min="15619" max="15621" width="32.85546875" style="170" customWidth="1"/>
    <col min="15622" max="15622" width="25.5703125" style="170" customWidth="1"/>
    <col min="15623" max="15623" width="30.28515625" style="170" customWidth="1"/>
    <col min="15624" max="15624" width="25.140625" style="170" customWidth="1"/>
    <col min="15625" max="15872" width="9.140625" style="170"/>
    <col min="15873" max="15873" width="121.140625" style="170" customWidth="1"/>
    <col min="15874" max="15874" width="32.7109375" style="170" customWidth="1"/>
    <col min="15875" max="15877" width="32.85546875" style="170" customWidth="1"/>
    <col min="15878" max="15878" width="25.5703125" style="170" customWidth="1"/>
    <col min="15879" max="15879" width="30.28515625" style="170" customWidth="1"/>
    <col min="15880" max="15880" width="25.140625" style="170" customWidth="1"/>
    <col min="15881" max="16128" width="9.140625" style="170"/>
    <col min="16129" max="16129" width="121.140625" style="170" customWidth="1"/>
    <col min="16130" max="16130" width="32.7109375" style="170" customWidth="1"/>
    <col min="16131" max="16133" width="32.85546875" style="170" customWidth="1"/>
    <col min="16134" max="16134" width="25.5703125" style="170" customWidth="1"/>
    <col min="16135" max="16135" width="30.28515625" style="170" customWidth="1"/>
    <col min="16136" max="16136" width="25.140625" style="170" customWidth="1"/>
    <col min="16137" max="16384" width="9.140625" style="170"/>
  </cols>
  <sheetData>
    <row r="1" spans="1:8" s="162" customFormat="1" ht="46.5">
      <c r="A1" s="1" t="s">
        <v>0</v>
      </c>
      <c r="B1" s="2"/>
      <c r="D1" s="4" t="s">
        <v>1</v>
      </c>
      <c r="E1" s="5" t="s">
        <v>161</v>
      </c>
      <c r="F1" s="178"/>
      <c r="G1" s="164"/>
      <c r="H1" s="164"/>
    </row>
    <row r="2" spans="1:8" s="162" customFormat="1" ht="46.5">
      <c r="A2" s="1" t="s">
        <v>2</v>
      </c>
      <c r="B2" s="2"/>
      <c r="C2" s="2"/>
      <c r="D2" s="2"/>
      <c r="E2" s="2"/>
      <c r="F2" s="8"/>
      <c r="G2" s="164"/>
      <c r="H2" s="164"/>
    </row>
    <row r="3" spans="1:8" s="162" customFormat="1" ht="47.25" thickBot="1">
      <c r="A3" s="9" t="s">
        <v>3</v>
      </c>
      <c r="B3" s="10"/>
      <c r="C3" s="10"/>
      <c r="D3" s="10"/>
      <c r="E3" s="10"/>
      <c r="F3" s="11"/>
      <c r="G3" s="164"/>
      <c r="H3" s="164"/>
    </row>
    <row r="4" spans="1:8" s="165" customFormat="1" ht="27" thickTop="1">
      <c r="A4" s="12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166" customFormat="1" ht="52.5">
      <c r="A5" s="17"/>
      <c r="B5" s="18" t="s">
        <v>9</v>
      </c>
      <c r="C5" s="18" t="s">
        <v>9</v>
      </c>
      <c r="D5" s="18" t="s">
        <v>10</v>
      </c>
      <c r="E5" s="18" t="s">
        <v>11</v>
      </c>
      <c r="F5" s="19" t="s">
        <v>12</v>
      </c>
    </row>
    <row r="6" spans="1:8" s="165" customFormat="1" ht="26.25">
      <c r="A6" s="21" t="s">
        <v>13</v>
      </c>
      <c r="B6" s="22"/>
      <c r="C6" s="22"/>
      <c r="D6" s="22"/>
      <c r="E6" s="22"/>
      <c r="F6" s="23"/>
    </row>
    <row r="7" spans="1:8" s="165" customFormat="1" ht="26.25">
      <c r="A7" s="21" t="s">
        <v>14</v>
      </c>
      <c r="B7" s="22"/>
      <c r="C7" s="22"/>
      <c r="D7" s="22"/>
      <c r="E7" s="22"/>
      <c r="F7" s="24"/>
    </row>
    <row r="8" spans="1:8" s="165" customFormat="1" ht="26.25">
      <c r="A8" s="25" t="s">
        <v>15</v>
      </c>
      <c r="B8" s="255">
        <v>45628022</v>
      </c>
      <c r="C8" s="26">
        <v>45628022</v>
      </c>
      <c r="D8" s="26">
        <v>47784922</v>
      </c>
      <c r="E8" s="26">
        <v>2156900</v>
      </c>
      <c r="F8" s="27">
        <v>4.7271389498321888E-2</v>
      </c>
    </row>
    <row r="9" spans="1:8" s="165" customFormat="1" ht="26.25">
      <c r="A9" s="25" t="s">
        <v>16</v>
      </c>
      <c r="B9" s="255">
        <v>0</v>
      </c>
      <c r="C9" s="26">
        <v>0</v>
      </c>
      <c r="D9" s="26">
        <v>0</v>
      </c>
      <c r="E9" s="26">
        <v>0</v>
      </c>
      <c r="F9" s="27">
        <v>0</v>
      </c>
    </row>
    <row r="10" spans="1:8" s="165" customFormat="1" ht="26.25">
      <c r="A10" s="28" t="s">
        <v>17</v>
      </c>
      <c r="B10" s="256">
        <v>9121791.290000001</v>
      </c>
      <c r="C10" s="29">
        <v>9456305</v>
      </c>
      <c r="D10" s="29">
        <v>14176493</v>
      </c>
      <c r="E10" s="29">
        <v>4720188</v>
      </c>
      <c r="F10" s="27">
        <v>0.49915775770768817</v>
      </c>
    </row>
    <row r="11" spans="1:8" s="165" customFormat="1" ht="26.25">
      <c r="A11" s="30" t="s">
        <v>18</v>
      </c>
      <c r="B11" s="257">
        <v>0</v>
      </c>
      <c r="C11" s="31">
        <v>0</v>
      </c>
      <c r="D11" s="31">
        <v>0</v>
      </c>
      <c r="E11" s="29">
        <v>0</v>
      </c>
      <c r="F11" s="27">
        <v>0</v>
      </c>
    </row>
    <row r="12" spans="1:8" s="165" customFormat="1" ht="26.25">
      <c r="A12" s="32" t="s">
        <v>19</v>
      </c>
      <c r="B12" s="257">
        <v>2583888.9700000002</v>
      </c>
      <c r="C12" s="31">
        <v>2705749</v>
      </c>
      <c r="D12" s="31">
        <v>2757493</v>
      </c>
      <c r="E12" s="29">
        <v>51744</v>
      </c>
      <c r="F12" s="27">
        <v>1.9123725075755365E-2</v>
      </c>
    </row>
    <row r="13" spans="1:8" s="165" customFormat="1" ht="26.25">
      <c r="A13" s="32" t="s">
        <v>20</v>
      </c>
      <c r="B13" s="257">
        <v>6335318.3200000003</v>
      </c>
      <c r="C13" s="31">
        <v>6547972</v>
      </c>
      <c r="D13" s="31">
        <v>6419000</v>
      </c>
      <c r="E13" s="29">
        <v>-128972</v>
      </c>
      <c r="F13" s="27">
        <v>-1.9696480070470673E-2</v>
      </c>
    </row>
    <row r="14" spans="1:8" s="165" customFormat="1" ht="26.25">
      <c r="A14" s="32" t="s">
        <v>21</v>
      </c>
      <c r="B14" s="257">
        <v>0</v>
      </c>
      <c r="C14" s="31">
        <v>0</v>
      </c>
      <c r="D14" s="31">
        <v>0</v>
      </c>
      <c r="E14" s="29">
        <v>0</v>
      </c>
      <c r="F14" s="27">
        <v>0</v>
      </c>
    </row>
    <row r="15" spans="1:8" s="165" customFormat="1" ht="26.25">
      <c r="A15" s="32" t="s">
        <v>22</v>
      </c>
      <c r="B15" s="257">
        <v>0</v>
      </c>
      <c r="C15" s="31">
        <v>0</v>
      </c>
      <c r="D15" s="31">
        <v>0</v>
      </c>
      <c r="E15" s="29">
        <v>0</v>
      </c>
      <c r="F15" s="27">
        <v>0</v>
      </c>
    </row>
    <row r="16" spans="1:8" s="165" customFormat="1" ht="26.25">
      <c r="A16" s="32" t="s">
        <v>23</v>
      </c>
      <c r="B16" s="257">
        <v>0</v>
      </c>
      <c r="C16" s="31">
        <v>0</v>
      </c>
      <c r="D16" s="31">
        <v>0</v>
      </c>
      <c r="E16" s="29">
        <v>0</v>
      </c>
      <c r="F16" s="27">
        <v>0</v>
      </c>
    </row>
    <row r="17" spans="1:6" s="165" customFormat="1" ht="26.25">
      <c r="A17" s="32" t="s">
        <v>24</v>
      </c>
      <c r="B17" s="257">
        <v>0</v>
      </c>
      <c r="C17" s="31">
        <v>0</v>
      </c>
      <c r="D17" s="31">
        <v>0</v>
      </c>
      <c r="E17" s="29">
        <v>0</v>
      </c>
      <c r="F17" s="27">
        <v>0</v>
      </c>
    </row>
    <row r="18" spans="1:6" s="165" customFormat="1" ht="26.25">
      <c r="A18" s="32" t="s">
        <v>25</v>
      </c>
      <c r="B18" s="257">
        <v>0</v>
      </c>
      <c r="C18" s="31">
        <v>0</v>
      </c>
      <c r="D18" s="31">
        <v>0</v>
      </c>
      <c r="E18" s="29">
        <v>0</v>
      </c>
      <c r="F18" s="27">
        <v>0</v>
      </c>
    </row>
    <row r="19" spans="1:6" s="165" customFormat="1" ht="26.25">
      <c r="A19" s="32" t="s">
        <v>26</v>
      </c>
      <c r="B19" s="257">
        <v>0</v>
      </c>
      <c r="C19" s="31">
        <v>0</v>
      </c>
      <c r="D19" s="31">
        <v>0</v>
      </c>
      <c r="E19" s="29">
        <v>0</v>
      </c>
      <c r="F19" s="27">
        <v>0</v>
      </c>
    </row>
    <row r="20" spans="1:6" s="165" customFormat="1" ht="26.25">
      <c r="A20" s="32" t="s">
        <v>27</v>
      </c>
      <c r="B20" s="257">
        <v>0</v>
      </c>
      <c r="C20" s="31">
        <v>0</v>
      </c>
      <c r="D20" s="31">
        <v>0</v>
      </c>
      <c r="E20" s="29">
        <v>0</v>
      </c>
      <c r="F20" s="27">
        <v>0</v>
      </c>
    </row>
    <row r="21" spans="1:6" s="165" customFormat="1" ht="26.25">
      <c r="A21" s="32" t="s">
        <v>28</v>
      </c>
      <c r="B21" s="257">
        <v>0</v>
      </c>
      <c r="C21" s="31">
        <v>0</v>
      </c>
      <c r="D21" s="31">
        <v>0</v>
      </c>
      <c r="E21" s="29">
        <v>0</v>
      </c>
      <c r="F21" s="27">
        <v>0</v>
      </c>
    </row>
    <row r="22" spans="1:6" s="165" customFormat="1" ht="26.25">
      <c r="A22" s="32" t="s">
        <v>29</v>
      </c>
      <c r="B22" s="257">
        <v>0</v>
      </c>
      <c r="C22" s="31">
        <v>0</v>
      </c>
      <c r="D22" s="31">
        <v>0</v>
      </c>
      <c r="E22" s="29">
        <v>0</v>
      </c>
      <c r="F22" s="27">
        <v>0</v>
      </c>
    </row>
    <row r="23" spans="1:6" s="165" customFormat="1" ht="26.25">
      <c r="A23" s="33" t="s">
        <v>30</v>
      </c>
      <c r="B23" s="257">
        <v>0</v>
      </c>
      <c r="C23" s="31">
        <v>0</v>
      </c>
      <c r="D23" s="31">
        <v>0</v>
      </c>
      <c r="E23" s="29">
        <v>0</v>
      </c>
      <c r="F23" s="27">
        <v>0</v>
      </c>
    </row>
    <row r="24" spans="1:6" s="165" customFormat="1" ht="26.25">
      <c r="A24" s="33" t="s">
        <v>31</v>
      </c>
      <c r="B24" s="257">
        <v>0</v>
      </c>
      <c r="C24" s="31">
        <v>0</v>
      </c>
      <c r="D24" s="31">
        <v>0</v>
      </c>
      <c r="E24" s="29">
        <v>0</v>
      </c>
      <c r="F24" s="27">
        <v>0</v>
      </c>
    </row>
    <row r="25" spans="1:6" s="165" customFormat="1" ht="26.25">
      <c r="A25" s="33" t="s">
        <v>32</v>
      </c>
      <c r="B25" s="257">
        <v>0</v>
      </c>
      <c r="C25" s="31">
        <v>0</v>
      </c>
      <c r="D25" s="31">
        <v>0</v>
      </c>
      <c r="E25" s="29">
        <v>0</v>
      </c>
      <c r="F25" s="27">
        <v>0</v>
      </c>
    </row>
    <row r="26" spans="1:6" s="165" customFormat="1" ht="26.25">
      <c r="A26" s="33" t="s">
        <v>33</v>
      </c>
      <c r="B26" s="257">
        <v>0</v>
      </c>
      <c r="C26" s="31">
        <v>0</v>
      </c>
      <c r="D26" s="31">
        <v>0</v>
      </c>
      <c r="E26" s="29">
        <v>0</v>
      </c>
      <c r="F26" s="27">
        <v>0</v>
      </c>
    </row>
    <row r="27" spans="1:6" s="165" customFormat="1" ht="26.25">
      <c r="A27" s="33" t="s">
        <v>34</v>
      </c>
      <c r="B27" s="257">
        <v>0</v>
      </c>
      <c r="C27" s="31">
        <v>0</v>
      </c>
      <c r="D27" s="31">
        <v>0</v>
      </c>
      <c r="E27" s="29">
        <v>0</v>
      </c>
      <c r="F27" s="27">
        <v>0</v>
      </c>
    </row>
    <row r="28" spans="1:6" s="16" customFormat="1" ht="26.25">
      <c r="A28" s="33" t="s">
        <v>89</v>
      </c>
      <c r="B28" s="257">
        <v>0</v>
      </c>
      <c r="C28" s="31">
        <v>0</v>
      </c>
      <c r="D28" s="31">
        <v>0</v>
      </c>
      <c r="E28" s="29">
        <f t="shared" ref="E28" si="0">D28-C28</f>
        <v>0</v>
      </c>
      <c r="F28" s="27">
        <f t="shared" ref="F28" si="1">IF(ISBLANK(E28),"  ",IF(C28&gt;0,E28/C28,IF(E28&gt;0,1,0)))</f>
        <v>0</v>
      </c>
    </row>
    <row r="29" spans="1:6" s="165" customFormat="1" ht="26.25">
      <c r="A29" s="33" t="s">
        <v>35</v>
      </c>
      <c r="B29" s="257">
        <v>202584</v>
      </c>
      <c r="C29" s="31">
        <v>202584</v>
      </c>
      <c r="D29" s="31">
        <v>5000000</v>
      </c>
      <c r="E29" s="29">
        <v>4797416</v>
      </c>
      <c r="F29" s="27">
        <v>23.681119930497967</v>
      </c>
    </row>
    <row r="30" spans="1:6" s="165" customFormat="1" ht="26.25">
      <c r="A30" s="34" t="s">
        <v>36</v>
      </c>
      <c r="B30" s="257"/>
      <c r="C30" s="31"/>
      <c r="D30" s="31"/>
      <c r="E30" s="31"/>
      <c r="F30" s="23"/>
    </row>
    <row r="31" spans="1:6" s="165" customFormat="1" ht="26.25">
      <c r="A31" s="30" t="s">
        <v>37</v>
      </c>
      <c r="B31" s="255">
        <v>0</v>
      </c>
      <c r="C31" s="26">
        <v>0</v>
      </c>
      <c r="D31" s="26">
        <v>0</v>
      </c>
      <c r="E31" s="26">
        <v>0</v>
      </c>
      <c r="F31" s="27">
        <v>0</v>
      </c>
    </row>
    <row r="32" spans="1:6" s="165" customFormat="1" ht="26.25">
      <c r="A32" s="35" t="s">
        <v>38</v>
      </c>
      <c r="B32" s="257"/>
      <c r="C32" s="31"/>
      <c r="D32" s="31"/>
      <c r="E32" s="31"/>
      <c r="F32" s="23"/>
    </row>
    <row r="33" spans="1:12" s="165" customFormat="1" ht="26.25">
      <c r="A33" s="30" t="s">
        <v>37</v>
      </c>
      <c r="B33" s="254">
        <v>0</v>
      </c>
      <c r="C33" s="22">
        <v>0</v>
      </c>
      <c r="D33" s="22">
        <v>0</v>
      </c>
      <c r="E33" s="26">
        <v>0</v>
      </c>
      <c r="F33" s="27">
        <v>0</v>
      </c>
    </row>
    <row r="34" spans="1:12" s="165" customFormat="1" ht="26.25">
      <c r="A34" s="32" t="s">
        <v>39</v>
      </c>
      <c r="B34" s="257"/>
      <c r="C34" s="31"/>
      <c r="D34" s="31"/>
      <c r="E34" s="29"/>
      <c r="F34" s="27" t="s">
        <v>91</v>
      </c>
    </row>
    <row r="35" spans="1:12" s="167" customFormat="1" ht="26.25">
      <c r="A35" s="36" t="s">
        <v>40</v>
      </c>
      <c r="B35" s="258">
        <v>54749813.289999999</v>
      </c>
      <c r="C35" s="37">
        <v>55084327</v>
      </c>
      <c r="D35" s="37">
        <v>61961415</v>
      </c>
      <c r="E35" s="37">
        <v>6877088</v>
      </c>
      <c r="F35" s="38">
        <v>0.12484654664111626</v>
      </c>
    </row>
    <row r="36" spans="1:12" s="165" customFormat="1" ht="26.25">
      <c r="A36" s="34" t="s">
        <v>41</v>
      </c>
      <c r="B36" s="257"/>
      <c r="C36" s="31"/>
      <c r="D36" s="31"/>
      <c r="E36" s="31"/>
      <c r="F36" s="23"/>
    </row>
    <row r="37" spans="1:12" s="165" customFormat="1" ht="26.25">
      <c r="A37" s="40" t="s">
        <v>42</v>
      </c>
      <c r="B37" s="255">
        <v>0</v>
      </c>
      <c r="C37" s="26">
        <v>0</v>
      </c>
      <c r="D37" s="26">
        <v>0</v>
      </c>
      <c r="E37" s="26">
        <v>0</v>
      </c>
      <c r="F37" s="27">
        <v>0</v>
      </c>
    </row>
    <row r="38" spans="1:12" s="165" customFormat="1" ht="26.25">
      <c r="A38" s="41" t="s">
        <v>43</v>
      </c>
      <c r="B38" s="255">
        <v>0</v>
      </c>
      <c r="C38" s="26">
        <v>0</v>
      </c>
      <c r="D38" s="26">
        <v>0</v>
      </c>
      <c r="E38" s="29">
        <v>0</v>
      </c>
      <c r="F38" s="27">
        <v>0</v>
      </c>
    </row>
    <row r="39" spans="1:12" s="165" customFormat="1" ht="26.25">
      <c r="A39" s="41" t="s">
        <v>44</v>
      </c>
      <c r="B39" s="255">
        <v>0</v>
      </c>
      <c r="C39" s="26">
        <v>0</v>
      </c>
      <c r="D39" s="26">
        <v>0</v>
      </c>
      <c r="E39" s="29">
        <v>0</v>
      </c>
      <c r="F39" s="27">
        <v>0</v>
      </c>
    </row>
    <row r="40" spans="1:12" s="165" customFormat="1" ht="26.25">
      <c r="A40" s="41" t="s">
        <v>45</v>
      </c>
      <c r="B40" s="255">
        <v>0</v>
      </c>
      <c r="C40" s="26">
        <v>0</v>
      </c>
      <c r="D40" s="26">
        <v>0</v>
      </c>
      <c r="E40" s="29">
        <v>0</v>
      </c>
      <c r="F40" s="27">
        <v>0</v>
      </c>
    </row>
    <row r="41" spans="1:12" s="165" customFormat="1" ht="26.25">
      <c r="A41" s="42" t="s">
        <v>46</v>
      </c>
      <c r="B41" s="255">
        <v>0</v>
      </c>
      <c r="C41" s="26">
        <v>0</v>
      </c>
      <c r="D41" s="26">
        <v>0</v>
      </c>
      <c r="E41" s="29">
        <v>0</v>
      </c>
      <c r="F41" s="27">
        <v>0</v>
      </c>
    </row>
    <row r="42" spans="1:12" s="167" customFormat="1" ht="26.25">
      <c r="A42" s="34" t="s">
        <v>47</v>
      </c>
      <c r="B42" s="259">
        <v>0</v>
      </c>
      <c r="C42" s="43">
        <v>0</v>
      </c>
      <c r="D42" s="43">
        <v>0</v>
      </c>
      <c r="E42" s="43">
        <v>0</v>
      </c>
      <c r="F42" s="38">
        <v>0</v>
      </c>
      <c r="L42" s="167" t="s">
        <v>48</v>
      </c>
    </row>
    <row r="43" spans="1:12" s="165" customFormat="1" ht="26.25">
      <c r="A43" s="32" t="s">
        <v>48</v>
      </c>
      <c r="B43" s="257"/>
      <c r="C43" s="31"/>
      <c r="D43" s="31"/>
      <c r="E43" s="31"/>
      <c r="F43" s="23"/>
    </row>
    <row r="44" spans="1:12" s="167" customFormat="1" ht="26.25">
      <c r="A44" s="44" t="s">
        <v>49</v>
      </c>
      <c r="B44" s="260">
        <v>233626864.28</v>
      </c>
      <c r="C44" s="45">
        <v>235338575</v>
      </c>
      <c r="D44" s="45">
        <v>226310713</v>
      </c>
      <c r="E44" s="45">
        <v>-9027862</v>
      </c>
      <c r="F44" s="38">
        <v>-3.8361165397555415E-2</v>
      </c>
    </row>
    <row r="45" spans="1:12" s="165" customFormat="1" ht="26.25">
      <c r="A45" s="32" t="s">
        <v>48</v>
      </c>
      <c r="B45" s="257"/>
      <c r="C45" s="31"/>
      <c r="D45" s="31"/>
      <c r="E45" s="31"/>
      <c r="F45" s="23"/>
    </row>
    <row r="46" spans="1:12" s="167" customFormat="1" ht="26.25">
      <c r="A46" s="44" t="s">
        <v>50</v>
      </c>
      <c r="B46" s="260">
        <v>7719331</v>
      </c>
      <c r="C46" s="45">
        <v>7719331</v>
      </c>
      <c r="D46" s="45">
        <v>0</v>
      </c>
      <c r="E46" s="45">
        <v>-7719331</v>
      </c>
      <c r="F46" s="38">
        <v>-1</v>
      </c>
    </row>
    <row r="47" spans="1:12" s="165" customFormat="1" ht="26.25">
      <c r="A47" s="32" t="s">
        <v>48</v>
      </c>
      <c r="B47" s="257"/>
      <c r="C47" s="31"/>
      <c r="D47" s="31"/>
      <c r="E47" s="31"/>
      <c r="F47" s="23"/>
    </row>
    <row r="48" spans="1:12" s="167" customFormat="1" ht="26.25">
      <c r="A48" s="34" t="s">
        <v>51</v>
      </c>
      <c r="B48" s="259">
        <v>59082049.07</v>
      </c>
      <c r="C48" s="43">
        <v>57070994</v>
      </c>
      <c r="D48" s="43">
        <v>76289564</v>
      </c>
      <c r="E48" s="43">
        <v>19218570</v>
      </c>
      <c r="F48" s="38">
        <v>0.33674847156157822</v>
      </c>
    </row>
    <row r="49" spans="1:6" s="165" customFormat="1" ht="26.25">
      <c r="A49" s="32" t="s">
        <v>48</v>
      </c>
      <c r="B49" s="257"/>
      <c r="C49" s="31"/>
      <c r="D49" s="31"/>
      <c r="E49" s="31"/>
      <c r="F49" s="23"/>
    </row>
    <row r="50" spans="1:6" s="167" customFormat="1" ht="26.25">
      <c r="A50" s="46" t="s">
        <v>52</v>
      </c>
      <c r="B50" s="261">
        <v>57152248.799999997</v>
      </c>
      <c r="C50" s="47">
        <v>58724160</v>
      </c>
      <c r="D50" s="47">
        <v>58724160</v>
      </c>
      <c r="E50" s="47">
        <v>0</v>
      </c>
      <c r="F50" s="38">
        <v>0</v>
      </c>
    </row>
    <row r="51" spans="1:6" s="165" customFormat="1" ht="26.25">
      <c r="A51" s="34"/>
      <c r="B51" s="254"/>
      <c r="C51" s="22"/>
      <c r="D51" s="22"/>
      <c r="E51" s="22"/>
      <c r="F51" s="48"/>
    </row>
    <row r="52" spans="1:6" s="167" customFormat="1" ht="26.25">
      <c r="A52" s="34" t="s">
        <v>53</v>
      </c>
      <c r="B52" s="259">
        <v>0</v>
      </c>
      <c r="C52" s="43">
        <v>0</v>
      </c>
      <c r="D52" s="43">
        <v>0</v>
      </c>
      <c r="E52" s="47">
        <v>0</v>
      </c>
      <c r="F52" s="38">
        <v>0</v>
      </c>
    </row>
    <row r="53" spans="1:6" s="165" customFormat="1" ht="26.25">
      <c r="A53" s="32"/>
      <c r="B53" s="257"/>
      <c r="C53" s="31"/>
      <c r="D53" s="31"/>
      <c r="E53" s="31"/>
      <c r="F53" s="23"/>
    </row>
    <row r="54" spans="1:6" s="167" customFormat="1" ht="26.25">
      <c r="A54" s="49" t="s">
        <v>54</v>
      </c>
      <c r="B54" s="259">
        <v>412330306.44</v>
      </c>
      <c r="C54" s="43">
        <v>413937387</v>
      </c>
      <c r="D54" s="43">
        <v>423285852</v>
      </c>
      <c r="E54" s="43">
        <v>9348465</v>
      </c>
      <c r="F54" s="38">
        <v>2.2584248955506887E-2</v>
      </c>
    </row>
    <row r="55" spans="1:6" s="165" customFormat="1" ht="26.25">
      <c r="A55" s="50"/>
      <c r="B55" s="257"/>
      <c r="C55" s="31"/>
      <c r="D55" s="31"/>
      <c r="E55" s="31"/>
      <c r="F55" s="23" t="s">
        <v>48</v>
      </c>
    </row>
    <row r="56" spans="1:6" s="165" customFormat="1" ht="26.25">
      <c r="A56" s="51"/>
      <c r="B56" s="254"/>
      <c r="C56" s="22"/>
      <c r="D56" s="22"/>
      <c r="E56" s="22"/>
      <c r="F56" s="24" t="s">
        <v>48</v>
      </c>
    </row>
    <row r="57" spans="1:6" s="165" customFormat="1" ht="26.25">
      <c r="A57" s="49" t="s">
        <v>55</v>
      </c>
      <c r="B57" s="254"/>
      <c r="C57" s="22"/>
      <c r="D57" s="22"/>
      <c r="E57" s="22"/>
      <c r="F57" s="24"/>
    </row>
    <row r="58" spans="1:6" s="165" customFormat="1" ht="26.25">
      <c r="A58" s="30" t="s">
        <v>56</v>
      </c>
      <c r="B58" s="254">
        <v>32532351.690000001</v>
      </c>
      <c r="C58" s="22">
        <v>33726243</v>
      </c>
      <c r="D58" s="22">
        <v>34366677</v>
      </c>
      <c r="E58" s="22">
        <v>640434</v>
      </c>
      <c r="F58" s="27">
        <v>1.8989188923296318E-2</v>
      </c>
    </row>
    <row r="59" spans="1:6" s="165" customFormat="1" ht="26.25">
      <c r="A59" s="32" t="s">
        <v>57</v>
      </c>
      <c r="B59" s="257">
        <v>19711237.939999998</v>
      </c>
      <c r="C59" s="31">
        <v>19152077</v>
      </c>
      <c r="D59" s="31">
        <v>19155473</v>
      </c>
      <c r="E59" s="31">
        <v>3396</v>
      </c>
      <c r="F59" s="27">
        <v>1.7731758283970976E-4</v>
      </c>
    </row>
    <row r="60" spans="1:6" s="165" customFormat="1" ht="26.25">
      <c r="A60" s="32" t="s">
        <v>58</v>
      </c>
      <c r="B60" s="257">
        <v>2135875.3400000003</v>
      </c>
      <c r="C60" s="31">
        <v>2281278</v>
      </c>
      <c r="D60" s="31">
        <v>2210353</v>
      </c>
      <c r="E60" s="31">
        <v>-70925</v>
      </c>
      <c r="F60" s="27">
        <v>-3.1090029360735516E-2</v>
      </c>
    </row>
    <row r="61" spans="1:6" s="165" customFormat="1" ht="26.25">
      <c r="A61" s="32" t="s">
        <v>59</v>
      </c>
      <c r="B61" s="257">
        <v>6667996.46</v>
      </c>
      <c r="C61" s="31">
        <v>6624298</v>
      </c>
      <c r="D61" s="31">
        <v>7204449</v>
      </c>
      <c r="E61" s="31">
        <v>580151</v>
      </c>
      <c r="F61" s="27">
        <v>8.757924235896393E-2</v>
      </c>
    </row>
    <row r="62" spans="1:6" s="165" customFormat="1" ht="26.25">
      <c r="A62" s="32" t="s">
        <v>60</v>
      </c>
      <c r="B62" s="257">
        <v>1158566.25</v>
      </c>
      <c r="C62" s="31">
        <v>1107050</v>
      </c>
      <c r="D62" s="31">
        <v>1151967</v>
      </c>
      <c r="E62" s="31">
        <v>44917</v>
      </c>
      <c r="F62" s="27">
        <v>4.057359649518992E-2</v>
      </c>
    </row>
    <row r="63" spans="1:6" s="165" customFormat="1" ht="26.25">
      <c r="A63" s="32" t="s">
        <v>61</v>
      </c>
      <c r="B63" s="257">
        <v>18385052.330000002</v>
      </c>
      <c r="C63" s="31">
        <v>21907520</v>
      </c>
      <c r="D63" s="31">
        <v>21210615</v>
      </c>
      <c r="E63" s="31">
        <v>-696905</v>
      </c>
      <c r="F63" s="27">
        <v>-3.181122281298842E-2</v>
      </c>
    </row>
    <row r="64" spans="1:6" s="165" customFormat="1" ht="26.25">
      <c r="A64" s="32" t="s">
        <v>62</v>
      </c>
      <c r="B64" s="257">
        <v>558931.23</v>
      </c>
      <c r="C64" s="31">
        <v>922595</v>
      </c>
      <c r="D64" s="31">
        <v>1137402</v>
      </c>
      <c r="E64" s="31">
        <v>214807</v>
      </c>
      <c r="F64" s="27">
        <v>0.23282913954660495</v>
      </c>
    </row>
    <row r="65" spans="1:6" s="165" customFormat="1" ht="26.25">
      <c r="A65" s="32" t="s">
        <v>63</v>
      </c>
      <c r="B65" s="257">
        <v>5619869.8099999996</v>
      </c>
      <c r="C65" s="31">
        <v>5255683</v>
      </c>
      <c r="D65" s="31">
        <v>5055733</v>
      </c>
      <c r="E65" s="31">
        <v>-199950</v>
      </c>
      <c r="F65" s="27">
        <v>-3.8044531985661996E-2</v>
      </c>
    </row>
    <row r="66" spans="1:6" s="167" customFormat="1" ht="26.25">
      <c r="A66" s="52" t="s">
        <v>64</v>
      </c>
      <c r="B66" s="258">
        <v>86769881.050000012</v>
      </c>
      <c r="C66" s="37">
        <v>90976744</v>
      </c>
      <c r="D66" s="37">
        <v>91492669</v>
      </c>
      <c r="E66" s="37">
        <v>515925</v>
      </c>
      <c r="F66" s="38">
        <v>5.6709547661982712E-3</v>
      </c>
    </row>
    <row r="67" spans="1:6" s="165" customFormat="1" ht="26.25">
      <c r="A67" s="32" t="s">
        <v>65</v>
      </c>
      <c r="B67" s="257">
        <v>325067318.40000004</v>
      </c>
      <c r="C67" s="31">
        <v>322473316</v>
      </c>
      <c r="D67" s="31">
        <v>331778183</v>
      </c>
      <c r="E67" s="31">
        <v>9304867</v>
      </c>
      <c r="F67" s="27">
        <v>2.8854688243414223E-2</v>
      </c>
    </row>
    <row r="68" spans="1:6" s="165" customFormat="1" ht="26.25">
      <c r="A68" s="32" t="s">
        <v>66</v>
      </c>
      <c r="B68" s="257">
        <v>0</v>
      </c>
      <c r="C68" s="31">
        <v>0</v>
      </c>
      <c r="D68" s="31">
        <v>0</v>
      </c>
      <c r="E68" s="31">
        <v>0</v>
      </c>
      <c r="F68" s="27">
        <v>0</v>
      </c>
    </row>
    <row r="69" spans="1:6" s="165" customFormat="1" ht="26.25">
      <c r="A69" s="32" t="s">
        <v>67</v>
      </c>
      <c r="B69" s="257">
        <v>0</v>
      </c>
      <c r="C69" s="31">
        <v>0</v>
      </c>
      <c r="D69" s="31">
        <v>0</v>
      </c>
      <c r="E69" s="31">
        <v>0</v>
      </c>
      <c r="F69" s="27">
        <v>0</v>
      </c>
    </row>
    <row r="70" spans="1:6" s="165" customFormat="1" ht="26.25">
      <c r="A70" s="32" t="s">
        <v>108</v>
      </c>
      <c r="B70" s="257">
        <v>493107</v>
      </c>
      <c r="C70" s="31">
        <v>487327</v>
      </c>
      <c r="D70" s="31">
        <v>15000</v>
      </c>
      <c r="E70" s="31">
        <v>-472327</v>
      </c>
      <c r="F70" s="27">
        <v>-0.96921984622235169</v>
      </c>
    </row>
    <row r="71" spans="1:6" s="167" customFormat="1" ht="26.25">
      <c r="A71" s="53" t="s">
        <v>69</v>
      </c>
      <c r="B71" s="262">
        <v>412330306.45000005</v>
      </c>
      <c r="C71" s="54">
        <v>413937387</v>
      </c>
      <c r="D71" s="54">
        <v>423285852</v>
      </c>
      <c r="E71" s="54">
        <v>9348465</v>
      </c>
      <c r="F71" s="38">
        <v>2.2584248955506887E-2</v>
      </c>
    </row>
    <row r="72" spans="1:6" s="165" customFormat="1" ht="26.25">
      <c r="A72" s="51"/>
      <c r="B72" s="254"/>
      <c r="C72" s="22"/>
      <c r="D72" s="22"/>
      <c r="E72" s="22"/>
      <c r="F72" s="24"/>
    </row>
    <row r="73" spans="1:6" s="165" customFormat="1" ht="26.25">
      <c r="A73" s="49" t="s">
        <v>70</v>
      </c>
      <c r="B73" s="254"/>
      <c r="C73" s="22"/>
      <c r="D73" s="22"/>
      <c r="E73" s="22"/>
      <c r="F73" s="24"/>
    </row>
    <row r="74" spans="1:6" s="165" customFormat="1" ht="26.25">
      <c r="A74" s="30" t="s">
        <v>71</v>
      </c>
      <c r="B74" s="255">
        <v>195921776</v>
      </c>
      <c r="C74" s="26">
        <v>191466917</v>
      </c>
      <c r="D74" s="26">
        <v>194302029</v>
      </c>
      <c r="E74" s="22">
        <v>2835112</v>
      </c>
      <c r="F74" s="27">
        <v>1.4807320473019367E-2</v>
      </c>
    </row>
    <row r="75" spans="1:6" s="165" customFormat="1" ht="26.25">
      <c r="A75" s="32" t="s">
        <v>72</v>
      </c>
      <c r="B75" s="256">
        <v>22850094.259999998</v>
      </c>
      <c r="C75" s="26">
        <v>24446436</v>
      </c>
      <c r="D75" s="26">
        <v>23783308</v>
      </c>
      <c r="E75" s="31">
        <v>-663128</v>
      </c>
      <c r="F75" s="27">
        <v>-2.7125753627236297E-2</v>
      </c>
    </row>
    <row r="76" spans="1:6" s="165" customFormat="1" ht="26.25">
      <c r="A76" s="32" t="s">
        <v>73</v>
      </c>
      <c r="B76" s="254">
        <v>62330614.950000003</v>
      </c>
      <c r="C76" s="26">
        <v>61915571</v>
      </c>
      <c r="D76" s="26">
        <v>66428526</v>
      </c>
      <c r="E76" s="31">
        <v>4512955</v>
      </c>
      <c r="F76" s="27">
        <v>7.2888853758612676E-2</v>
      </c>
    </row>
    <row r="77" spans="1:6" s="167" customFormat="1" ht="26.25">
      <c r="A77" s="52" t="s">
        <v>74</v>
      </c>
      <c r="B77" s="262">
        <v>281102485.20999998</v>
      </c>
      <c r="C77" s="54">
        <v>277828924</v>
      </c>
      <c r="D77" s="54">
        <v>284513863</v>
      </c>
      <c r="E77" s="37">
        <v>6684939</v>
      </c>
      <c r="F77" s="38">
        <v>2.406135007023243E-2</v>
      </c>
    </row>
    <row r="78" spans="1:6" s="165" customFormat="1" ht="26.25">
      <c r="A78" s="32" t="s">
        <v>75</v>
      </c>
      <c r="B78" s="256">
        <v>47298.84</v>
      </c>
      <c r="C78" s="29">
        <v>517579</v>
      </c>
      <c r="D78" s="29">
        <v>543745</v>
      </c>
      <c r="E78" s="31">
        <v>26166</v>
      </c>
      <c r="F78" s="27">
        <v>5.0554601326560776E-2</v>
      </c>
    </row>
    <row r="79" spans="1:6" s="165" customFormat="1" ht="26.25">
      <c r="A79" s="32" t="s">
        <v>76</v>
      </c>
      <c r="B79" s="255">
        <v>33060286.520000003</v>
      </c>
      <c r="C79" s="26">
        <v>33678215</v>
      </c>
      <c r="D79" s="26">
        <v>33416565</v>
      </c>
      <c r="E79" s="31">
        <v>-261650</v>
      </c>
      <c r="F79" s="27">
        <v>-7.7691172171684281E-3</v>
      </c>
    </row>
    <row r="80" spans="1:6" s="165" customFormat="1" ht="26.25">
      <c r="A80" s="32" t="s">
        <v>77</v>
      </c>
      <c r="B80" s="254">
        <v>80874179.340000004</v>
      </c>
      <c r="C80" s="22">
        <v>82238283</v>
      </c>
      <c r="D80" s="22">
        <v>83523706</v>
      </c>
      <c r="E80" s="31">
        <v>1285423</v>
      </c>
      <c r="F80" s="27">
        <v>1.5630469814161854E-2</v>
      </c>
    </row>
    <row r="81" spans="1:8" s="167" customFormat="1" ht="26.25">
      <c r="A81" s="35" t="s">
        <v>78</v>
      </c>
      <c r="B81" s="262">
        <v>113981764.7</v>
      </c>
      <c r="C81" s="54">
        <v>116434077</v>
      </c>
      <c r="D81" s="54">
        <v>117484016</v>
      </c>
      <c r="E81" s="37">
        <v>1049939</v>
      </c>
      <c r="F81" s="38">
        <v>9.0174545721696236E-3</v>
      </c>
    </row>
    <row r="82" spans="1:8" s="165" customFormat="1" ht="26.25">
      <c r="A82" s="32" t="s">
        <v>79</v>
      </c>
      <c r="B82" s="254">
        <v>1630216.6199999999</v>
      </c>
      <c r="C82" s="22">
        <v>2088195</v>
      </c>
      <c r="D82" s="22">
        <v>4667736</v>
      </c>
      <c r="E82" s="31">
        <v>2579541</v>
      </c>
      <c r="F82" s="27">
        <v>1.2352969909419378</v>
      </c>
    </row>
    <row r="83" spans="1:8" s="165" customFormat="1" ht="26.25">
      <c r="A83" s="32" t="s">
        <v>80</v>
      </c>
      <c r="B83" s="257">
        <v>663947.34</v>
      </c>
      <c r="C83" s="31">
        <v>1565609</v>
      </c>
      <c r="D83" s="31">
        <v>1422941</v>
      </c>
      <c r="E83" s="31">
        <v>-142668</v>
      </c>
      <c r="F83" s="27">
        <v>-9.1126200730833815E-2</v>
      </c>
    </row>
    <row r="84" spans="1:8" s="165" customFormat="1" ht="26.25">
      <c r="A84" s="32" t="s">
        <v>81</v>
      </c>
      <c r="B84" s="257">
        <v>0</v>
      </c>
      <c r="C84" s="31">
        <v>0</v>
      </c>
      <c r="D84" s="31">
        <v>0</v>
      </c>
      <c r="E84" s="31">
        <v>0</v>
      </c>
      <c r="F84" s="27">
        <v>0</v>
      </c>
    </row>
    <row r="85" spans="1:8" s="165" customFormat="1" ht="26.25">
      <c r="A85" s="32" t="s">
        <v>82</v>
      </c>
      <c r="B85" s="257">
        <v>11913746</v>
      </c>
      <c r="C85" s="31">
        <v>12189382</v>
      </c>
      <c r="D85" s="31">
        <v>11282226</v>
      </c>
      <c r="E85" s="31">
        <v>-907156</v>
      </c>
      <c r="F85" s="27">
        <v>-7.4421820564816166E-2</v>
      </c>
    </row>
    <row r="86" spans="1:8" s="167" customFormat="1" ht="26.25">
      <c r="A86" s="35" t="s">
        <v>83</v>
      </c>
      <c r="B86" s="258">
        <v>14207909.960000001</v>
      </c>
      <c r="C86" s="37">
        <v>15843186</v>
      </c>
      <c r="D86" s="37">
        <v>17372903</v>
      </c>
      <c r="E86" s="37">
        <v>1529717</v>
      </c>
      <c r="F86" s="38">
        <v>9.6553622484770424E-2</v>
      </c>
    </row>
    <row r="87" spans="1:8" s="165" customFormat="1" ht="26.25">
      <c r="A87" s="32" t="s">
        <v>84</v>
      </c>
      <c r="B87" s="257">
        <v>3023019.04</v>
      </c>
      <c r="C87" s="31">
        <v>3786200</v>
      </c>
      <c r="D87" s="31">
        <v>3870070</v>
      </c>
      <c r="E87" s="31">
        <v>83870</v>
      </c>
      <c r="F87" s="27">
        <v>2.2151497543711374E-2</v>
      </c>
    </row>
    <row r="88" spans="1:8" s="165" customFormat="1" ht="26.25">
      <c r="A88" s="32" t="s">
        <v>85</v>
      </c>
      <c r="B88" s="257">
        <v>15127.54</v>
      </c>
      <c r="C88" s="31">
        <v>45000</v>
      </c>
      <c r="D88" s="31">
        <v>45000</v>
      </c>
      <c r="E88" s="31">
        <v>0</v>
      </c>
      <c r="F88" s="27">
        <v>0</v>
      </c>
    </row>
    <row r="89" spans="1:8" s="165" customFormat="1" ht="26.25">
      <c r="A89" s="41" t="s">
        <v>86</v>
      </c>
      <c r="B89" s="257">
        <v>0</v>
      </c>
      <c r="C89" s="31">
        <v>0</v>
      </c>
      <c r="D89" s="31">
        <v>0</v>
      </c>
      <c r="E89" s="31">
        <v>0</v>
      </c>
      <c r="F89" s="27">
        <v>0</v>
      </c>
    </row>
    <row r="90" spans="1:8" s="167" customFormat="1" ht="26.25">
      <c r="A90" s="55" t="s">
        <v>87</v>
      </c>
      <c r="B90" s="262">
        <v>3038146.58</v>
      </c>
      <c r="C90" s="54">
        <v>3831200</v>
      </c>
      <c r="D90" s="54">
        <v>3915070</v>
      </c>
      <c r="E90" s="54">
        <v>83870</v>
      </c>
      <c r="F90" s="38">
        <v>2.1891313426602631E-2</v>
      </c>
    </row>
    <row r="91" spans="1:8" s="165" customFormat="1" ht="26.25">
      <c r="A91" s="41" t="s">
        <v>88</v>
      </c>
      <c r="B91" s="257">
        <v>0</v>
      </c>
      <c r="C91" s="31">
        <v>0</v>
      </c>
      <c r="D91" s="29">
        <v>0</v>
      </c>
      <c r="E91" s="31">
        <v>0</v>
      </c>
      <c r="F91" s="27">
        <v>0</v>
      </c>
    </row>
    <row r="92" spans="1:8" s="167" customFormat="1" ht="27" thickBot="1">
      <c r="A92" s="56" t="s">
        <v>69</v>
      </c>
      <c r="B92" s="263">
        <v>412330306.44999999</v>
      </c>
      <c r="C92" s="57">
        <v>413937387</v>
      </c>
      <c r="D92" s="58">
        <v>423285852</v>
      </c>
      <c r="E92" s="57">
        <v>9348465</v>
      </c>
      <c r="F92" s="59">
        <v>2.2584248955506887E-2</v>
      </c>
    </row>
    <row r="93" spans="1:8" s="169" customFormat="1" ht="31.5">
      <c r="A93" s="60"/>
      <c r="B93" s="61"/>
      <c r="C93" s="61"/>
      <c r="D93" s="61"/>
      <c r="E93" s="61"/>
      <c r="F93" s="62" t="s">
        <v>48</v>
      </c>
      <c r="G93" s="168"/>
      <c r="H93" s="168"/>
    </row>
    <row r="94" spans="1:8">
      <c r="A94" s="68" t="s">
        <v>48</v>
      </c>
      <c r="B94" s="69"/>
      <c r="C94" s="69"/>
      <c r="D94" s="69"/>
      <c r="E94" s="69"/>
      <c r="F94" s="70"/>
    </row>
  </sheetData>
  <pageMargins left="0.7" right="0.7" top="0.75" bottom="0.75" header="0.3" footer="0.3"/>
  <pageSetup scale="27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topLeftCell="A22" zoomScale="60" zoomScaleNormal="60" workbookViewId="0">
      <selection activeCell="B8" sqref="B8:B92"/>
    </sheetView>
  </sheetViews>
  <sheetFormatPr defaultRowHeight="15.75"/>
  <cols>
    <col min="1" max="1" width="121.140625" style="71" customWidth="1"/>
    <col min="2" max="2" width="32.7109375" style="72" customWidth="1"/>
    <col min="3" max="5" width="32.85546875" style="72" customWidth="1"/>
    <col min="6" max="6" width="25.5703125" style="73" customWidth="1"/>
    <col min="7" max="7" width="30.28515625" style="71" customWidth="1"/>
    <col min="8" max="8" width="25.140625" style="71" customWidth="1"/>
    <col min="9" max="16384" width="9.140625" style="71"/>
  </cols>
  <sheetData>
    <row r="1" spans="1:8" s="7" customFormat="1" ht="46.5">
      <c r="A1" s="1" t="s">
        <v>0</v>
      </c>
      <c r="B1" s="2"/>
      <c r="C1" s="4" t="s">
        <v>1</v>
      </c>
      <c r="D1" s="5" t="s">
        <v>109</v>
      </c>
      <c r="E1" s="6"/>
      <c r="F1" s="175"/>
    </row>
    <row r="2" spans="1:8" s="7" customFormat="1" ht="46.5">
      <c r="A2" s="1" t="s">
        <v>2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3</v>
      </c>
      <c r="B3" s="10"/>
      <c r="C3" s="10"/>
      <c r="D3" s="10"/>
      <c r="E3" s="10"/>
      <c r="F3" s="11"/>
      <c r="G3" s="3"/>
      <c r="H3" s="3"/>
    </row>
    <row r="4" spans="1:8" s="16" customFormat="1" ht="27" thickTop="1">
      <c r="A4" s="12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20" customFormat="1" ht="52.5">
      <c r="A5" s="17"/>
      <c r="B5" s="18" t="s">
        <v>9</v>
      </c>
      <c r="C5" s="18" t="s">
        <v>95</v>
      </c>
      <c r="D5" s="18" t="s">
        <v>10</v>
      </c>
      <c r="E5" s="18" t="s">
        <v>11</v>
      </c>
      <c r="F5" s="19" t="s">
        <v>12</v>
      </c>
    </row>
    <row r="6" spans="1:8" s="16" customFormat="1" ht="26.25">
      <c r="A6" s="21" t="s">
        <v>13</v>
      </c>
      <c r="B6" s="22"/>
      <c r="C6" s="22"/>
      <c r="D6" s="22"/>
      <c r="E6" s="22"/>
      <c r="F6" s="23"/>
    </row>
    <row r="7" spans="1:8" s="16" customFormat="1" ht="26.25">
      <c r="A7" s="21" t="s">
        <v>14</v>
      </c>
      <c r="B7" s="22"/>
      <c r="C7" s="22"/>
      <c r="D7" s="22"/>
      <c r="E7" s="22"/>
      <c r="F7" s="24"/>
    </row>
    <row r="8" spans="1:8" s="16" customFormat="1" ht="26.25">
      <c r="A8" s="25" t="s">
        <v>15</v>
      </c>
      <c r="B8" s="255">
        <v>71046474</v>
      </c>
      <c r="C8" s="26">
        <v>71046474</v>
      </c>
      <c r="D8" s="26">
        <v>76475289</v>
      </c>
      <c r="E8" s="26">
        <v>5428815</v>
      </c>
      <c r="F8" s="27">
        <v>7.6412166492597508E-2</v>
      </c>
    </row>
    <row r="9" spans="1:8" s="16" customFormat="1" ht="26.25">
      <c r="A9" s="25" t="s">
        <v>16</v>
      </c>
      <c r="B9" s="255">
        <v>0</v>
      </c>
      <c r="C9" s="26">
        <v>0</v>
      </c>
      <c r="D9" s="26">
        <v>0</v>
      </c>
      <c r="E9" s="26">
        <v>0</v>
      </c>
      <c r="F9" s="27">
        <v>0</v>
      </c>
    </row>
    <row r="10" spans="1:8" s="16" customFormat="1" ht="26.25">
      <c r="A10" s="28" t="s">
        <v>17</v>
      </c>
      <c r="B10" s="256">
        <v>20263981</v>
      </c>
      <c r="C10" s="29">
        <v>20998185</v>
      </c>
      <c r="D10" s="29">
        <v>20746106</v>
      </c>
      <c r="E10" s="29">
        <v>-252079</v>
      </c>
      <c r="F10" s="27">
        <v>-1.2004799462429728E-2</v>
      </c>
    </row>
    <row r="11" spans="1:8" s="16" customFormat="1" ht="26.25">
      <c r="A11" s="30" t="s">
        <v>18</v>
      </c>
      <c r="B11" s="257">
        <v>0</v>
      </c>
      <c r="C11" s="31">
        <v>0</v>
      </c>
      <c r="D11" s="31">
        <v>0</v>
      </c>
      <c r="E11" s="29">
        <v>0</v>
      </c>
      <c r="F11" s="27">
        <v>0</v>
      </c>
    </row>
    <row r="12" spans="1:8" s="16" customFormat="1" ht="26.25">
      <c r="A12" s="32" t="s">
        <v>19</v>
      </c>
      <c r="B12" s="257">
        <v>3973162</v>
      </c>
      <c r="C12" s="31">
        <v>4160542</v>
      </c>
      <c r="D12" s="31">
        <v>4240106</v>
      </c>
      <c r="E12" s="29">
        <v>79564</v>
      </c>
      <c r="F12" s="27">
        <v>1.9123469970979742E-2</v>
      </c>
    </row>
    <row r="13" spans="1:8" s="16" customFormat="1" ht="26.25">
      <c r="A13" s="32" t="s">
        <v>20</v>
      </c>
      <c r="B13" s="257">
        <v>16290819</v>
      </c>
      <c r="C13" s="31">
        <v>16837643</v>
      </c>
      <c r="D13" s="31">
        <v>16506000</v>
      </c>
      <c r="E13" s="29">
        <v>-331643</v>
      </c>
      <c r="F13" s="27">
        <v>-1.9696521656861355E-2</v>
      </c>
    </row>
    <row r="14" spans="1:8" s="16" customFormat="1" ht="26.25">
      <c r="A14" s="32" t="s">
        <v>21</v>
      </c>
      <c r="B14" s="257">
        <v>0</v>
      </c>
      <c r="C14" s="31">
        <v>0</v>
      </c>
      <c r="D14" s="31">
        <v>0</v>
      </c>
      <c r="E14" s="29">
        <v>0</v>
      </c>
      <c r="F14" s="27">
        <v>0</v>
      </c>
    </row>
    <row r="15" spans="1:8" s="16" customFormat="1" ht="26.25">
      <c r="A15" s="32" t="s">
        <v>22</v>
      </c>
      <c r="B15" s="257">
        <v>0</v>
      </c>
      <c r="C15" s="31">
        <v>0</v>
      </c>
      <c r="D15" s="31">
        <v>0</v>
      </c>
      <c r="E15" s="29">
        <v>0</v>
      </c>
      <c r="F15" s="27">
        <v>0</v>
      </c>
    </row>
    <row r="16" spans="1:8" s="16" customFormat="1" ht="26.25">
      <c r="A16" s="32" t="s">
        <v>23</v>
      </c>
      <c r="B16" s="257">
        <v>0</v>
      </c>
      <c r="C16" s="31">
        <v>0</v>
      </c>
      <c r="D16" s="31">
        <v>0</v>
      </c>
      <c r="E16" s="29">
        <v>0</v>
      </c>
      <c r="F16" s="27">
        <v>0</v>
      </c>
    </row>
    <row r="17" spans="1:6" s="16" customFormat="1" ht="26.25">
      <c r="A17" s="32" t="s">
        <v>24</v>
      </c>
      <c r="B17" s="257">
        <v>0</v>
      </c>
      <c r="C17" s="31">
        <v>0</v>
      </c>
      <c r="D17" s="31">
        <v>0</v>
      </c>
      <c r="E17" s="29">
        <v>0</v>
      </c>
      <c r="F17" s="27">
        <v>0</v>
      </c>
    </row>
    <row r="18" spans="1:6" s="16" customFormat="1" ht="26.25">
      <c r="A18" s="32" t="s">
        <v>25</v>
      </c>
      <c r="B18" s="257">
        <v>0</v>
      </c>
      <c r="C18" s="31">
        <v>0</v>
      </c>
      <c r="D18" s="31">
        <v>0</v>
      </c>
      <c r="E18" s="29">
        <v>0</v>
      </c>
      <c r="F18" s="27">
        <v>0</v>
      </c>
    </row>
    <row r="19" spans="1:6" s="16" customFormat="1" ht="26.25">
      <c r="A19" s="32" t="s">
        <v>26</v>
      </c>
      <c r="B19" s="257">
        <v>0</v>
      </c>
      <c r="C19" s="31">
        <v>0</v>
      </c>
      <c r="D19" s="31">
        <v>0</v>
      </c>
      <c r="E19" s="29">
        <v>0</v>
      </c>
      <c r="F19" s="27">
        <v>0</v>
      </c>
    </row>
    <row r="20" spans="1:6" s="16" customFormat="1" ht="26.25">
      <c r="A20" s="32" t="s">
        <v>27</v>
      </c>
      <c r="B20" s="257">
        <v>0</v>
      </c>
      <c r="C20" s="31">
        <v>0</v>
      </c>
      <c r="D20" s="31">
        <v>0</v>
      </c>
      <c r="E20" s="29">
        <v>0</v>
      </c>
      <c r="F20" s="27">
        <v>0</v>
      </c>
    </row>
    <row r="21" spans="1:6" s="16" customFormat="1" ht="26.25">
      <c r="A21" s="32" t="s">
        <v>28</v>
      </c>
      <c r="B21" s="257">
        <v>0</v>
      </c>
      <c r="C21" s="31">
        <v>0</v>
      </c>
      <c r="D21" s="31">
        <v>0</v>
      </c>
      <c r="E21" s="29">
        <v>0</v>
      </c>
      <c r="F21" s="27">
        <v>0</v>
      </c>
    </row>
    <row r="22" spans="1:6" s="16" customFormat="1" ht="26.25">
      <c r="A22" s="32" t="s">
        <v>29</v>
      </c>
      <c r="B22" s="257">
        <v>0</v>
      </c>
      <c r="C22" s="31">
        <v>0</v>
      </c>
      <c r="D22" s="31">
        <v>0</v>
      </c>
      <c r="E22" s="29">
        <v>0</v>
      </c>
      <c r="F22" s="27">
        <v>0</v>
      </c>
    </row>
    <row r="23" spans="1:6" s="16" customFormat="1" ht="26.25">
      <c r="A23" s="33" t="s">
        <v>30</v>
      </c>
      <c r="B23" s="257">
        <v>0</v>
      </c>
      <c r="C23" s="31">
        <v>0</v>
      </c>
      <c r="D23" s="31">
        <v>0</v>
      </c>
      <c r="E23" s="29">
        <v>0</v>
      </c>
      <c r="F23" s="27">
        <v>0</v>
      </c>
    </row>
    <row r="24" spans="1:6" s="16" customFormat="1" ht="26.25">
      <c r="A24" s="33" t="s">
        <v>31</v>
      </c>
      <c r="B24" s="257">
        <v>0</v>
      </c>
      <c r="C24" s="31">
        <v>0</v>
      </c>
      <c r="D24" s="31">
        <v>0</v>
      </c>
      <c r="E24" s="29">
        <v>0</v>
      </c>
      <c r="F24" s="27">
        <v>0</v>
      </c>
    </row>
    <row r="25" spans="1:6" s="16" customFormat="1" ht="26.25">
      <c r="A25" s="33" t="s">
        <v>32</v>
      </c>
      <c r="B25" s="257">
        <v>0</v>
      </c>
      <c r="C25" s="31">
        <v>0</v>
      </c>
      <c r="D25" s="31">
        <v>0</v>
      </c>
      <c r="E25" s="29">
        <v>0</v>
      </c>
      <c r="F25" s="27">
        <v>0</v>
      </c>
    </row>
    <row r="26" spans="1:6" s="16" customFormat="1" ht="26.25">
      <c r="A26" s="33" t="s">
        <v>33</v>
      </c>
      <c r="B26" s="257">
        <v>0</v>
      </c>
      <c r="C26" s="31">
        <v>0</v>
      </c>
      <c r="D26" s="31">
        <v>0</v>
      </c>
      <c r="E26" s="29">
        <v>0</v>
      </c>
      <c r="F26" s="27">
        <v>0</v>
      </c>
    </row>
    <row r="27" spans="1:6" s="16" customFormat="1" ht="26.25">
      <c r="A27" s="33" t="s">
        <v>34</v>
      </c>
      <c r="B27" s="257">
        <v>0</v>
      </c>
      <c r="C27" s="31">
        <v>0</v>
      </c>
      <c r="D27" s="31">
        <v>0</v>
      </c>
      <c r="E27" s="29">
        <v>0</v>
      </c>
      <c r="F27" s="27">
        <v>0</v>
      </c>
    </row>
    <row r="28" spans="1:6" s="16" customFormat="1" ht="26.25">
      <c r="A28" s="33" t="s">
        <v>89</v>
      </c>
      <c r="B28" s="257">
        <v>0</v>
      </c>
      <c r="C28" s="31">
        <v>0</v>
      </c>
      <c r="D28" s="31">
        <v>0</v>
      </c>
      <c r="E28" s="29">
        <f t="shared" ref="E28" si="0">D28-C28</f>
        <v>0</v>
      </c>
      <c r="F28" s="27">
        <f t="shared" ref="F28" si="1">IF(ISBLANK(E28),"  ",IF(C28&gt;0,E28/C28,IF(E28&gt;0,1,0)))</f>
        <v>0</v>
      </c>
    </row>
    <row r="29" spans="1:6" s="16" customFormat="1" ht="26.25">
      <c r="A29" s="33" t="s">
        <v>35</v>
      </c>
      <c r="B29" s="257">
        <v>0</v>
      </c>
      <c r="C29" s="31">
        <v>0</v>
      </c>
      <c r="D29" s="31">
        <v>0</v>
      </c>
      <c r="E29" s="29">
        <v>0</v>
      </c>
      <c r="F29" s="27">
        <v>0</v>
      </c>
    </row>
    <row r="30" spans="1:6" s="16" customFormat="1" ht="26.25">
      <c r="A30" s="34" t="s">
        <v>36</v>
      </c>
      <c r="B30" s="257"/>
      <c r="C30" s="31"/>
      <c r="D30" s="31"/>
      <c r="E30" s="31"/>
      <c r="F30" s="23"/>
    </row>
    <row r="31" spans="1:6" s="16" customFormat="1" ht="26.25">
      <c r="A31" s="30" t="s">
        <v>37</v>
      </c>
      <c r="B31" s="255">
        <v>0</v>
      </c>
      <c r="C31" s="26">
        <v>0</v>
      </c>
      <c r="D31" s="26">
        <v>0</v>
      </c>
      <c r="E31" s="26">
        <v>0</v>
      </c>
      <c r="F31" s="27">
        <v>0</v>
      </c>
    </row>
    <row r="32" spans="1:6" s="16" customFormat="1" ht="26.25">
      <c r="A32" s="35" t="s">
        <v>38</v>
      </c>
      <c r="B32" s="257"/>
      <c r="C32" s="31"/>
      <c r="D32" s="31"/>
      <c r="E32" s="31"/>
      <c r="F32" s="23"/>
    </row>
    <row r="33" spans="1:12" s="16" customFormat="1" ht="26.25">
      <c r="A33" s="30" t="s">
        <v>37</v>
      </c>
      <c r="B33" s="254">
        <v>0</v>
      </c>
      <c r="C33" s="22">
        <v>0</v>
      </c>
      <c r="D33" s="22">
        <v>0</v>
      </c>
      <c r="E33" s="26">
        <v>0</v>
      </c>
      <c r="F33" s="27">
        <v>0</v>
      </c>
    </row>
    <row r="34" spans="1:12" s="16" customFormat="1" ht="26.25">
      <c r="A34" s="32" t="s">
        <v>39</v>
      </c>
      <c r="B34" s="257"/>
      <c r="C34" s="31"/>
      <c r="D34" s="31"/>
      <c r="E34" s="29"/>
      <c r="F34" s="27" t="s">
        <v>91</v>
      </c>
    </row>
    <row r="35" spans="1:12" s="39" customFormat="1" ht="26.25">
      <c r="A35" s="36" t="s">
        <v>40</v>
      </c>
      <c r="B35" s="258">
        <v>91310455</v>
      </c>
      <c r="C35" s="37">
        <v>92044659</v>
      </c>
      <c r="D35" s="37">
        <v>97221395</v>
      </c>
      <c r="E35" s="37">
        <v>5176736</v>
      </c>
      <c r="F35" s="38">
        <v>5.6241568562929868E-2</v>
      </c>
    </row>
    <row r="36" spans="1:12" s="16" customFormat="1" ht="26.25">
      <c r="A36" s="34" t="s">
        <v>41</v>
      </c>
      <c r="B36" s="257"/>
      <c r="C36" s="31"/>
      <c r="D36" s="31"/>
      <c r="E36" s="31"/>
      <c r="F36" s="23"/>
    </row>
    <row r="37" spans="1:12" s="16" customFormat="1" ht="26.25">
      <c r="A37" s="40" t="s">
        <v>42</v>
      </c>
      <c r="B37" s="255">
        <v>0</v>
      </c>
      <c r="C37" s="26">
        <v>0</v>
      </c>
      <c r="D37" s="26">
        <v>0</v>
      </c>
      <c r="E37" s="26">
        <v>0</v>
      </c>
      <c r="F37" s="27">
        <v>0</v>
      </c>
    </row>
    <row r="38" spans="1:12" s="16" customFormat="1" ht="26.25">
      <c r="A38" s="41" t="s">
        <v>43</v>
      </c>
      <c r="B38" s="255">
        <v>0</v>
      </c>
      <c r="C38" s="26">
        <v>0</v>
      </c>
      <c r="D38" s="26">
        <v>0</v>
      </c>
      <c r="E38" s="29">
        <v>0</v>
      </c>
      <c r="F38" s="27">
        <v>0</v>
      </c>
    </row>
    <row r="39" spans="1:12" s="16" customFormat="1" ht="26.25">
      <c r="A39" s="41" t="s">
        <v>44</v>
      </c>
      <c r="B39" s="255">
        <v>0</v>
      </c>
      <c r="C39" s="26">
        <v>0</v>
      </c>
      <c r="D39" s="26">
        <v>0</v>
      </c>
      <c r="E39" s="29">
        <v>0</v>
      </c>
      <c r="F39" s="27">
        <v>0</v>
      </c>
    </row>
    <row r="40" spans="1:12" s="16" customFormat="1" ht="26.25">
      <c r="A40" s="41" t="s">
        <v>45</v>
      </c>
      <c r="B40" s="255">
        <v>0</v>
      </c>
      <c r="C40" s="26">
        <v>0</v>
      </c>
      <c r="D40" s="26">
        <v>0</v>
      </c>
      <c r="E40" s="29">
        <v>0</v>
      </c>
      <c r="F40" s="27">
        <v>0</v>
      </c>
    </row>
    <row r="41" spans="1:12" s="16" customFormat="1" ht="26.25">
      <c r="A41" s="42" t="s">
        <v>46</v>
      </c>
      <c r="B41" s="255">
        <v>0</v>
      </c>
      <c r="C41" s="26">
        <v>0</v>
      </c>
      <c r="D41" s="26">
        <v>0</v>
      </c>
      <c r="E41" s="29">
        <v>0</v>
      </c>
      <c r="F41" s="27">
        <v>0</v>
      </c>
    </row>
    <row r="42" spans="1:12" s="39" customFormat="1" ht="26.25">
      <c r="A42" s="34" t="s">
        <v>47</v>
      </c>
      <c r="B42" s="259">
        <v>0</v>
      </c>
      <c r="C42" s="43">
        <v>0</v>
      </c>
      <c r="D42" s="43">
        <v>0</v>
      </c>
      <c r="E42" s="43">
        <v>0</v>
      </c>
      <c r="F42" s="38">
        <v>0</v>
      </c>
      <c r="L42" s="39" t="s">
        <v>48</v>
      </c>
    </row>
    <row r="43" spans="1:12" s="16" customFormat="1" ht="26.25">
      <c r="A43" s="32" t="s">
        <v>48</v>
      </c>
      <c r="B43" s="257"/>
      <c r="C43" s="31"/>
      <c r="D43" s="31"/>
      <c r="E43" s="31"/>
      <c r="F43" s="23"/>
    </row>
    <row r="44" spans="1:12" s="39" customFormat="1" ht="26.25">
      <c r="A44" s="44" t="s">
        <v>49</v>
      </c>
      <c r="B44" s="260">
        <v>33698795</v>
      </c>
      <c r="C44" s="45">
        <v>38169464</v>
      </c>
      <c r="D44" s="45">
        <v>38169464</v>
      </c>
      <c r="E44" s="45">
        <v>0</v>
      </c>
      <c r="F44" s="38">
        <v>0</v>
      </c>
    </row>
    <row r="45" spans="1:12" s="16" customFormat="1" ht="26.25">
      <c r="A45" s="32" t="s">
        <v>48</v>
      </c>
      <c r="B45" s="257"/>
      <c r="C45" s="31"/>
      <c r="D45" s="31"/>
      <c r="E45" s="31"/>
      <c r="F45" s="23"/>
    </row>
    <row r="46" spans="1:12" s="39" customFormat="1" ht="26.25">
      <c r="A46" s="44" t="s">
        <v>50</v>
      </c>
      <c r="B46" s="260">
        <v>15223256</v>
      </c>
      <c r="C46" s="45">
        <v>15223256</v>
      </c>
      <c r="D46" s="45">
        <v>0</v>
      </c>
      <c r="E46" s="45">
        <v>-15223256</v>
      </c>
      <c r="F46" s="38">
        <v>-1</v>
      </c>
    </row>
    <row r="47" spans="1:12" s="16" customFormat="1" ht="26.25">
      <c r="A47" s="32" t="s">
        <v>48</v>
      </c>
      <c r="B47" s="257"/>
      <c r="C47" s="31"/>
      <c r="D47" s="31"/>
      <c r="E47" s="31"/>
      <c r="F47" s="23"/>
    </row>
    <row r="48" spans="1:12" s="39" customFormat="1" ht="26.25">
      <c r="A48" s="34" t="s">
        <v>51</v>
      </c>
      <c r="B48" s="259">
        <v>29898665</v>
      </c>
      <c r="C48" s="43">
        <v>30379042</v>
      </c>
      <c r="D48" s="43">
        <v>35055404</v>
      </c>
      <c r="E48" s="43">
        <v>4676362</v>
      </c>
      <c r="F48" s="38">
        <v>0.15393382055958182</v>
      </c>
    </row>
    <row r="49" spans="1:6" s="16" customFormat="1" ht="26.25">
      <c r="A49" s="32" t="s">
        <v>48</v>
      </c>
      <c r="B49" s="257"/>
      <c r="C49" s="31"/>
      <c r="D49" s="31"/>
      <c r="E49" s="31"/>
      <c r="F49" s="23"/>
    </row>
    <row r="50" spans="1:6" s="39" customFormat="1" ht="26.25">
      <c r="A50" s="46" t="s">
        <v>52</v>
      </c>
      <c r="B50" s="261">
        <v>0</v>
      </c>
      <c r="C50" s="47">
        <v>0</v>
      </c>
      <c r="D50" s="47">
        <v>0</v>
      </c>
      <c r="E50" s="47">
        <v>0</v>
      </c>
      <c r="F50" s="38">
        <v>0</v>
      </c>
    </row>
    <row r="51" spans="1:6" s="16" customFormat="1" ht="26.25">
      <c r="A51" s="34"/>
      <c r="B51" s="254"/>
      <c r="C51" s="22"/>
      <c r="D51" s="22"/>
      <c r="E51" s="22"/>
      <c r="F51" s="48"/>
    </row>
    <row r="52" spans="1:6" s="39" customFormat="1" ht="26.25">
      <c r="A52" s="34" t="s">
        <v>53</v>
      </c>
      <c r="B52" s="259">
        <v>0</v>
      </c>
      <c r="C52" s="43">
        <v>0</v>
      </c>
      <c r="D52" s="43">
        <v>0</v>
      </c>
      <c r="E52" s="47">
        <v>0</v>
      </c>
      <c r="F52" s="38">
        <v>0</v>
      </c>
    </row>
    <row r="53" spans="1:6" s="16" customFormat="1" ht="26.25">
      <c r="A53" s="32"/>
      <c r="B53" s="257"/>
      <c r="C53" s="31"/>
      <c r="D53" s="31"/>
      <c r="E53" s="31"/>
      <c r="F53" s="23"/>
    </row>
    <row r="54" spans="1:6" s="39" customFormat="1" ht="26.25">
      <c r="A54" s="49" t="s">
        <v>54</v>
      </c>
      <c r="B54" s="259">
        <v>170131171</v>
      </c>
      <c r="C54" s="43">
        <v>175816421</v>
      </c>
      <c r="D54" s="43">
        <v>170446263</v>
      </c>
      <c r="E54" s="43">
        <v>-5370158</v>
      </c>
      <c r="F54" s="38">
        <v>-3.0544120790628539E-2</v>
      </c>
    </row>
    <row r="55" spans="1:6" s="16" customFormat="1" ht="26.25">
      <c r="A55" s="50"/>
      <c r="B55" s="257"/>
      <c r="C55" s="31"/>
      <c r="D55" s="31"/>
      <c r="E55" s="31"/>
      <c r="F55" s="23" t="s">
        <v>48</v>
      </c>
    </row>
    <row r="56" spans="1:6" s="16" customFormat="1" ht="26.25">
      <c r="A56" s="51"/>
      <c r="B56" s="254"/>
      <c r="C56" s="22"/>
      <c r="D56" s="22"/>
      <c r="E56" s="22"/>
      <c r="F56" s="24" t="s">
        <v>48</v>
      </c>
    </row>
    <row r="57" spans="1:6" s="16" customFormat="1" ht="26.25">
      <c r="A57" s="49" t="s">
        <v>55</v>
      </c>
      <c r="B57" s="254"/>
      <c r="C57" s="22"/>
      <c r="D57" s="22"/>
      <c r="E57" s="22"/>
      <c r="F57" s="24"/>
    </row>
    <row r="58" spans="1:6" s="16" customFormat="1" ht="26.25">
      <c r="A58" s="30" t="s">
        <v>56</v>
      </c>
      <c r="B58" s="254">
        <v>88550375.749999985</v>
      </c>
      <c r="C58" s="22">
        <v>95080360</v>
      </c>
      <c r="D58" s="22">
        <v>91359610</v>
      </c>
      <c r="E58" s="22">
        <v>-3720750</v>
      </c>
      <c r="F58" s="27">
        <v>-3.91326873394253E-2</v>
      </c>
    </row>
    <row r="59" spans="1:6" s="16" customFormat="1" ht="26.25">
      <c r="A59" s="32" t="s">
        <v>57</v>
      </c>
      <c r="B59" s="257">
        <v>14947014.98</v>
      </c>
      <c r="C59" s="31">
        <v>15473253</v>
      </c>
      <c r="D59" s="31">
        <v>16349924</v>
      </c>
      <c r="E59" s="31">
        <v>876671</v>
      </c>
      <c r="F59" s="27">
        <v>5.6657187729044434E-2</v>
      </c>
    </row>
    <row r="60" spans="1:6" s="16" customFormat="1" ht="26.25">
      <c r="A60" s="32" t="s">
        <v>58</v>
      </c>
      <c r="B60" s="257">
        <v>6607333.0100000007</v>
      </c>
      <c r="C60" s="31">
        <v>6828600</v>
      </c>
      <c r="D60" s="31">
        <v>6694101</v>
      </c>
      <c r="E60" s="31">
        <v>-134499</v>
      </c>
      <c r="F60" s="27">
        <v>-1.9696423864335295E-2</v>
      </c>
    </row>
    <row r="61" spans="1:6" s="16" customFormat="1" ht="26.25">
      <c r="A61" s="32" t="s">
        <v>59</v>
      </c>
      <c r="B61" s="257">
        <v>13722899.670000002</v>
      </c>
      <c r="C61" s="31">
        <v>12860504</v>
      </c>
      <c r="D61" s="31">
        <v>11964465</v>
      </c>
      <c r="E61" s="31">
        <v>-896039</v>
      </c>
      <c r="F61" s="27">
        <v>-6.9673707966655118E-2</v>
      </c>
    </row>
    <row r="62" spans="1:6" s="16" customFormat="1" ht="26.25">
      <c r="A62" s="32" t="s">
        <v>60</v>
      </c>
      <c r="B62" s="257">
        <v>2484654.75</v>
      </c>
      <c r="C62" s="31">
        <v>2533566</v>
      </c>
      <c r="D62" s="31">
        <v>2338140</v>
      </c>
      <c r="E62" s="31">
        <v>-195426</v>
      </c>
      <c r="F62" s="27">
        <v>-7.7134757886709884E-2</v>
      </c>
    </row>
    <row r="63" spans="1:6" s="16" customFormat="1" ht="26.25">
      <c r="A63" s="32" t="s">
        <v>61</v>
      </c>
      <c r="B63" s="257">
        <v>18828522.690000001</v>
      </c>
      <c r="C63" s="31">
        <v>16480285</v>
      </c>
      <c r="D63" s="31">
        <v>14833317</v>
      </c>
      <c r="E63" s="31">
        <v>-1646968</v>
      </c>
      <c r="F63" s="27">
        <v>-9.9935650384686922E-2</v>
      </c>
    </row>
    <row r="64" spans="1:6" s="16" customFormat="1" ht="26.25">
      <c r="A64" s="32" t="s">
        <v>62</v>
      </c>
      <c r="B64" s="257">
        <v>3322088.66</v>
      </c>
      <c r="C64" s="31">
        <v>3705994</v>
      </c>
      <c r="D64" s="31">
        <v>3803681</v>
      </c>
      <c r="E64" s="31">
        <v>97687</v>
      </c>
      <c r="F64" s="27">
        <v>2.6359190004085275E-2</v>
      </c>
    </row>
    <row r="65" spans="1:6" s="16" customFormat="1" ht="26.25">
      <c r="A65" s="32" t="s">
        <v>63</v>
      </c>
      <c r="B65" s="257">
        <v>21406067.820000004</v>
      </c>
      <c r="C65" s="31">
        <v>22592090</v>
      </c>
      <c r="D65" s="31">
        <v>22842213</v>
      </c>
      <c r="E65" s="31">
        <v>250123</v>
      </c>
      <c r="F65" s="27">
        <v>1.1071264323044038E-2</v>
      </c>
    </row>
    <row r="66" spans="1:6" s="39" customFormat="1" ht="26.25">
      <c r="A66" s="52" t="s">
        <v>64</v>
      </c>
      <c r="B66" s="258">
        <v>169868957.32999998</v>
      </c>
      <c r="C66" s="37">
        <v>175554652</v>
      </c>
      <c r="D66" s="37">
        <v>170185451</v>
      </c>
      <c r="E66" s="37">
        <v>-5369201</v>
      </c>
      <c r="F66" s="38">
        <v>-3.0584213741029202E-2</v>
      </c>
    </row>
    <row r="67" spans="1:6" s="16" customFormat="1" ht="26.25">
      <c r="A67" s="32" t="s">
        <v>65</v>
      </c>
      <c r="B67" s="257">
        <v>0</v>
      </c>
      <c r="C67" s="31">
        <v>0</v>
      </c>
      <c r="D67" s="31">
        <v>0</v>
      </c>
      <c r="E67" s="31">
        <v>0</v>
      </c>
      <c r="F67" s="27">
        <v>0</v>
      </c>
    </row>
    <row r="68" spans="1:6" s="16" customFormat="1" ht="26.25">
      <c r="A68" s="32" t="s">
        <v>66</v>
      </c>
      <c r="B68" s="257">
        <v>262213.34000000003</v>
      </c>
      <c r="C68" s="31">
        <v>261769</v>
      </c>
      <c r="D68" s="31">
        <v>260812</v>
      </c>
      <c r="E68" s="31">
        <v>-957</v>
      </c>
      <c r="F68" s="27">
        <v>-3.6558950830694239E-3</v>
      </c>
    </row>
    <row r="69" spans="1:6" s="16" customFormat="1" ht="26.25">
      <c r="A69" s="32" t="s">
        <v>67</v>
      </c>
      <c r="B69" s="257">
        <v>0</v>
      </c>
      <c r="C69" s="31">
        <v>0</v>
      </c>
      <c r="D69" s="31">
        <v>0</v>
      </c>
      <c r="E69" s="31">
        <v>0</v>
      </c>
      <c r="F69" s="27">
        <v>0</v>
      </c>
    </row>
    <row r="70" spans="1:6" s="16" customFormat="1" ht="26.25">
      <c r="A70" s="32" t="s">
        <v>68</v>
      </c>
      <c r="B70" s="257">
        <v>0</v>
      </c>
      <c r="C70" s="31">
        <v>0</v>
      </c>
      <c r="D70" s="31">
        <v>0</v>
      </c>
      <c r="E70" s="31">
        <v>0</v>
      </c>
      <c r="F70" s="27">
        <v>0</v>
      </c>
    </row>
    <row r="71" spans="1:6" s="39" customFormat="1" ht="26.25">
      <c r="A71" s="53" t="s">
        <v>69</v>
      </c>
      <c r="B71" s="262">
        <v>170131170.66999999</v>
      </c>
      <c r="C71" s="54">
        <v>175816421</v>
      </c>
      <c r="D71" s="54">
        <v>170446263</v>
      </c>
      <c r="E71" s="54">
        <v>-5370158</v>
      </c>
      <c r="F71" s="38">
        <v>-3.0544120790628539E-2</v>
      </c>
    </row>
    <row r="72" spans="1:6" s="16" customFormat="1" ht="26.25">
      <c r="A72" s="51"/>
      <c r="B72" s="254"/>
      <c r="C72" s="22"/>
      <c r="D72" s="22"/>
      <c r="E72" s="22"/>
      <c r="F72" s="24"/>
    </row>
    <row r="73" spans="1:6" s="16" customFormat="1" ht="26.25">
      <c r="A73" s="49" t="s">
        <v>70</v>
      </c>
      <c r="B73" s="254"/>
      <c r="C73" s="22"/>
      <c r="D73" s="22"/>
      <c r="E73" s="22"/>
      <c r="F73" s="24"/>
    </row>
    <row r="74" spans="1:6" s="16" customFormat="1" ht="26.25">
      <c r="A74" s="30" t="s">
        <v>71</v>
      </c>
      <c r="B74" s="283">
        <v>92132598.350000009</v>
      </c>
      <c r="C74" s="26">
        <v>98926480</v>
      </c>
      <c r="D74" s="26">
        <v>94168242</v>
      </c>
      <c r="E74" s="22">
        <v>-4758238</v>
      </c>
      <c r="F74" s="27">
        <v>-4.8098729480721442E-2</v>
      </c>
    </row>
    <row r="75" spans="1:6" s="16" customFormat="1" ht="26.25">
      <c r="A75" s="32" t="s">
        <v>72</v>
      </c>
      <c r="B75" s="284">
        <v>1687817.1300000001</v>
      </c>
      <c r="C75" s="26">
        <v>1439227</v>
      </c>
      <c r="D75" s="26">
        <v>1195228</v>
      </c>
      <c r="E75" s="31">
        <v>-243999</v>
      </c>
      <c r="F75" s="27">
        <v>-0.16953475719952446</v>
      </c>
    </row>
    <row r="76" spans="1:6" s="16" customFormat="1" ht="26.25">
      <c r="A76" s="32" t="s">
        <v>73</v>
      </c>
      <c r="B76" s="285">
        <v>27327792.140000001</v>
      </c>
      <c r="C76" s="26">
        <v>25668942</v>
      </c>
      <c r="D76" s="26">
        <v>26051185</v>
      </c>
      <c r="E76" s="31">
        <v>382243</v>
      </c>
      <c r="F76" s="27">
        <v>1.4891264314672572E-2</v>
      </c>
    </row>
    <row r="77" spans="1:6" s="39" customFormat="1" ht="26.25">
      <c r="A77" s="52" t="s">
        <v>74</v>
      </c>
      <c r="B77" s="286">
        <v>121148207.62</v>
      </c>
      <c r="C77" s="54">
        <v>126034649</v>
      </c>
      <c r="D77" s="54">
        <v>121414655</v>
      </c>
      <c r="E77" s="37">
        <v>-4619994</v>
      </c>
      <c r="F77" s="38">
        <v>-3.6656538790376607E-2</v>
      </c>
    </row>
    <row r="78" spans="1:6" s="16" customFormat="1" ht="26.25">
      <c r="A78" s="32" t="s">
        <v>75</v>
      </c>
      <c r="B78" s="284">
        <v>255339.81</v>
      </c>
      <c r="C78" s="29">
        <v>175236</v>
      </c>
      <c r="D78" s="29">
        <v>178549</v>
      </c>
      <c r="E78" s="31">
        <v>3313</v>
      </c>
      <c r="F78" s="27">
        <v>1.8905932570932912E-2</v>
      </c>
    </row>
    <row r="79" spans="1:6" s="16" customFormat="1" ht="26.25">
      <c r="A79" s="32" t="s">
        <v>76</v>
      </c>
      <c r="B79" s="283">
        <v>12534384.700000001</v>
      </c>
      <c r="C79" s="26">
        <v>13558729</v>
      </c>
      <c r="D79" s="26">
        <v>12408197</v>
      </c>
      <c r="E79" s="31">
        <v>-1150532</v>
      </c>
      <c r="F79" s="27">
        <v>-8.4855446259011452E-2</v>
      </c>
    </row>
    <row r="80" spans="1:6" s="16" customFormat="1" ht="26.25">
      <c r="A80" s="32" t="s">
        <v>77</v>
      </c>
      <c r="B80" s="285">
        <v>3201296.74</v>
      </c>
      <c r="C80" s="22">
        <v>3605951</v>
      </c>
      <c r="D80" s="22">
        <v>3520580</v>
      </c>
      <c r="E80" s="31">
        <v>-85371</v>
      </c>
      <c r="F80" s="27">
        <v>-2.3675030525927836E-2</v>
      </c>
    </row>
    <row r="81" spans="1:8" s="39" customFormat="1" ht="26.25">
      <c r="A81" s="35" t="s">
        <v>78</v>
      </c>
      <c r="B81" s="286">
        <v>15991021.250000002</v>
      </c>
      <c r="C81" s="54">
        <v>17339916</v>
      </c>
      <c r="D81" s="54">
        <v>16107326</v>
      </c>
      <c r="E81" s="37">
        <v>-1232590</v>
      </c>
      <c r="F81" s="38">
        <v>-7.1083966035360269E-2</v>
      </c>
    </row>
    <row r="82" spans="1:8" s="16" customFormat="1" ht="26.25">
      <c r="A82" s="32" t="s">
        <v>79</v>
      </c>
      <c r="B82" s="285">
        <v>1389828.77</v>
      </c>
      <c r="C82" s="22">
        <v>1184110</v>
      </c>
      <c r="D82" s="22">
        <v>1244407</v>
      </c>
      <c r="E82" s="31">
        <v>60297</v>
      </c>
      <c r="F82" s="27">
        <v>5.0921789360785737E-2</v>
      </c>
    </row>
    <row r="83" spans="1:8" s="16" customFormat="1" ht="26.25">
      <c r="A83" s="32" t="s">
        <v>80</v>
      </c>
      <c r="B83" s="287">
        <v>21842376.030000001</v>
      </c>
      <c r="C83" s="31">
        <v>21918624</v>
      </c>
      <c r="D83" s="31">
        <v>22088219</v>
      </c>
      <c r="E83" s="31">
        <v>169595</v>
      </c>
      <c r="F83" s="27">
        <v>7.7374838858497684E-3</v>
      </c>
    </row>
    <row r="84" spans="1:8" s="16" customFormat="1" ht="26.25">
      <c r="A84" s="32" t="s">
        <v>81</v>
      </c>
      <c r="B84" s="287">
        <v>261740.04</v>
      </c>
      <c r="C84" s="31">
        <v>261769</v>
      </c>
      <c r="D84" s="31">
        <v>260812</v>
      </c>
      <c r="E84" s="31">
        <v>-957</v>
      </c>
      <c r="F84" s="27">
        <v>-3.6558950830694239E-3</v>
      </c>
    </row>
    <row r="85" spans="1:8" s="16" customFormat="1" ht="26.25">
      <c r="A85" s="32" t="s">
        <v>82</v>
      </c>
      <c r="B85" s="287">
        <v>6905189.9000000004</v>
      </c>
      <c r="C85" s="31">
        <v>7177573</v>
      </c>
      <c r="D85" s="31">
        <v>7152560</v>
      </c>
      <c r="E85" s="31">
        <v>-25013</v>
      </c>
      <c r="F85" s="27">
        <v>-3.4848827033873426E-3</v>
      </c>
    </row>
    <row r="86" spans="1:8" s="39" customFormat="1" ht="26.25">
      <c r="A86" s="35" t="s">
        <v>83</v>
      </c>
      <c r="B86" s="280">
        <v>30399134.740000002</v>
      </c>
      <c r="C86" s="37">
        <v>30542076</v>
      </c>
      <c r="D86" s="37">
        <v>30745998</v>
      </c>
      <c r="E86" s="37">
        <v>203922</v>
      </c>
      <c r="F86" s="38">
        <v>6.6767563540867363E-3</v>
      </c>
    </row>
    <row r="87" spans="1:8" s="16" customFormat="1" ht="26.25">
      <c r="A87" s="32" t="s">
        <v>84</v>
      </c>
      <c r="B87" s="287">
        <v>817674.23999999987</v>
      </c>
      <c r="C87" s="31">
        <v>135498</v>
      </c>
      <c r="D87" s="31">
        <v>305789</v>
      </c>
      <c r="E87" s="31">
        <v>170291</v>
      </c>
      <c r="F87" s="27">
        <v>1.2567786978405586</v>
      </c>
    </row>
    <row r="88" spans="1:8" s="16" customFormat="1" ht="26.25">
      <c r="A88" s="32" t="s">
        <v>85</v>
      </c>
      <c r="B88" s="287">
        <v>1701917.1300000001</v>
      </c>
      <c r="C88" s="31">
        <v>1764282</v>
      </c>
      <c r="D88" s="31">
        <v>1872495</v>
      </c>
      <c r="E88" s="31">
        <v>108213</v>
      </c>
      <c r="F88" s="27">
        <v>6.1335432770951583E-2</v>
      </c>
    </row>
    <row r="89" spans="1:8" s="16" customFormat="1" ht="26.25">
      <c r="A89" s="41" t="s">
        <v>86</v>
      </c>
      <c r="B89" s="287">
        <v>73215.69</v>
      </c>
      <c r="C89" s="31">
        <v>0</v>
      </c>
      <c r="D89" s="31">
        <v>0</v>
      </c>
      <c r="E89" s="31">
        <v>0</v>
      </c>
      <c r="F89" s="27">
        <v>0</v>
      </c>
    </row>
    <row r="90" spans="1:8" s="39" customFormat="1" ht="26.25">
      <c r="A90" s="55" t="s">
        <v>87</v>
      </c>
      <c r="B90" s="286">
        <v>2592807.06</v>
      </c>
      <c r="C90" s="54">
        <v>1899780</v>
      </c>
      <c r="D90" s="54">
        <v>2178284</v>
      </c>
      <c r="E90" s="54">
        <v>278504</v>
      </c>
      <c r="F90" s="38">
        <v>0.14659802713998463</v>
      </c>
    </row>
    <row r="91" spans="1:8" s="16" customFormat="1" ht="26.25">
      <c r="A91" s="41" t="s">
        <v>88</v>
      </c>
      <c r="B91" s="257">
        <v>0</v>
      </c>
      <c r="C91" s="31">
        <v>0</v>
      </c>
      <c r="D91" s="29">
        <v>0</v>
      </c>
      <c r="E91" s="31">
        <v>0</v>
      </c>
      <c r="F91" s="27">
        <v>0</v>
      </c>
    </row>
    <row r="92" spans="1:8" s="39" customFormat="1" ht="27" thickBot="1">
      <c r="A92" s="56" t="s">
        <v>69</v>
      </c>
      <c r="B92" s="263">
        <v>170131170.67000002</v>
      </c>
      <c r="C92" s="57">
        <v>175816421</v>
      </c>
      <c r="D92" s="58">
        <v>170446263</v>
      </c>
      <c r="E92" s="57">
        <v>-5370158</v>
      </c>
      <c r="F92" s="59">
        <v>-3.0544120790628539E-2</v>
      </c>
    </row>
    <row r="93" spans="1:8" s="64" customFormat="1" ht="31.5">
      <c r="A93" s="60"/>
      <c r="B93" s="61"/>
      <c r="C93" s="61"/>
      <c r="D93" s="61"/>
      <c r="E93" s="61"/>
      <c r="F93" s="62" t="s">
        <v>48</v>
      </c>
      <c r="G93" s="63"/>
      <c r="H93" s="63"/>
    </row>
    <row r="94" spans="1:8">
      <c r="A94" s="68" t="s">
        <v>48</v>
      </c>
      <c r="B94" s="69"/>
      <c r="C94" s="69"/>
      <c r="D94" s="69"/>
      <c r="E94" s="69"/>
      <c r="F94" s="70"/>
    </row>
  </sheetData>
  <pageMargins left="0.7" right="0.7" top="0.75" bottom="0.75" header="0.3" footer="0.3"/>
  <pageSetup scale="27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topLeftCell="A19" zoomScale="60" zoomScaleNormal="60" workbookViewId="0">
      <selection activeCell="G21" sqref="G21"/>
    </sheetView>
  </sheetViews>
  <sheetFormatPr defaultColWidth="9.140625" defaultRowHeight="15.75"/>
  <cols>
    <col min="1" max="1" width="121.140625" style="71" customWidth="1"/>
    <col min="2" max="2" width="32.7109375" style="72" customWidth="1"/>
    <col min="3" max="5" width="32.85546875" style="72" customWidth="1"/>
    <col min="6" max="6" width="25.5703125" style="73" customWidth="1"/>
    <col min="7" max="7" width="30.28515625" style="71" customWidth="1"/>
    <col min="8" max="8" width="25.140625" style="71" customWidth="1"/>
    <col min="9" max="16384" width="9.140625" style="71"/>
  </cols>
  <sheetData>
    <row r="1" spans="1:8" s="7" customFormat="1" ht="46.5">
      <c r="A1" s="1" t="s">
        <v>0</v>
      </c>
      <c r="B1" s="2"/>
      <c r="C1" s="4" t="s">
        <v>1</v>
      </c>
      <c r="D1" s="5" t="s">
        <v>110</v>
      </c>
      <c r="E1" s="6"/>
      <c r="F1" s="3"/>
    </row>
    <row r="2" spans="1:8" s="7" customFormat="1" ht="46.5">
      <c r="A2" s="1" t="s">
        <v>2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3</v>
      </c>
      <c r="B3" s="10"/>
      <c r="C3" s="10"/>
      <c r="D3" s="10"/>
      <c r="E3" s="10"/>
      <c r="F3" s="11"/>
      <c r="G3" s="3"/>
      <c r="H3" s="3"/>
    </row>
    <row r="4" spans="1:8" s="16" customFormat="1" ht="27" thickTop="1">
      <c r="A4" s="12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20" customFormat="1" ht="52.5">
      <c r="A5" s="17"/>
      <c r="B5" s="18" t="s">
        <v>9</v>
      </c>
      <c r="C5" s="18" t="s">
        <v>9</v>
      </c>
      <c r="D5" s="18" t="s">
        <v>10</v>
      </c>
      <c r="E5" s="18" t="s">
        <v>11</v>
      </c>
      <c r="F5" s="19" t="s">
        <v>12</v>
      </c>
    </row>
    <row r="6" spans="1:8" s="16" customFormat="1" ht="26.25">
      <c r="A6" s="21" t="s">
        <v>13</v>
      </c>
      <c r="B6" s="22"/>
      <c r="C6" s="22"/>
      <c r="D6" s="22"/>
      <c r="E6" s="22"/>
      <c r="F6" s="23"/>
    </row>
    <row r="7" spans="1:8" s="16" customFormat="1" ht="26.25">
      <c r="A7" s="21" t="s">
        <v>14</v>
      </c>
      <c r="B7" s="22"/>
      <c r="C7" s="22"/>
      <c r="D7" s="22"/>
      <c r="E7" s="22"/>
      <c r="F7" s="24"/>
    </row>
    <row r="8" spans="1:8" s="16" customFormat="1" ht="26.25">
      <c r="A8" s="25" t="s">
        <v>15</v>
      </c>
      <c r="B8" s="255">
        <v>62441915</v>
      </c>
      <c r="C8" s="26">
        <v>62441915</v>
      </c>
      <c r="D8" s="26">
        <v>66233086</v>
      </c>
      <c r="E8" s="26">
        <v>3791171</v>
      </c>
      <c r="F8" s="27">
        <v>6.0715162243182325E-2</v>
      </c>
    </row>
    <row r="9" spans="1:8" s="16" customFormat="1" ht="26.25">
      <c r="A9" s="25" t="s">
        <v>16</v>
      </c>
      <c r="B9" s="255">
        <v>0</v>
      </c>
      <c r="C9" s="26">
        <v>0</v>
      </c>
      <c r="D9" s="26">
        <v>0</v>
      </c>
      <c r="E9" s="26">
        <v>0</v>
      </c>
      <c r="F9" s="27">
        <v>0</v>
      </c>
    </row>
    <row r="10" spans="1:8" s="16" customFormat="1" ht="26.25">
      <c r="A10" s="28" t="s">
        <v>17</v>
      </c>
      <c r="B10" s="256">
        <v>10225283</v>
      </c>
      <c r="C10" s="29">
        <v>10357205</v>
      </c>
      <c r="D10" s="29">
        <v>5260167</v>
      </c>
      <c r="E10" s="29">
        <v>-5097038</v>
      </c>
      <c r="F10" s="27">
        <v>-0.49212485414742685</v>
      </c>
    </row>
    <row r="11" spans="1:8" s="16" customFormat="1" ht="26.25">
      <c r="A11" s="30" t="s">
        <v>18</v>
      </c>
      <c r="B11" s="257">
        <v>0</v>
      </c>
      <c r="C11" s="31">
        <v>0</v>
      </c>
      <c r="D11" s="31">
        <v>0</v>
      </c>
      <c r="E11" s="29">
        <v>0</v>
      </c>
      <c r="F11" s="27">
        <v>0</v>
      </c>
    </row>
    <row r="12" spans="1:8" s="16" customFormat="1" ht="26.25">
      <c r="A12" s="32" t="s">
        <v>19</v>
      </c>
      <c r="B12" s="257">
        <v>2797230</v>
      </c>
      <c r="C12" s="31">
        <v>2944662</v>
      </c>
      <c r="D12" s="31">
        <v>2985167</v>
      </c>
      <c r="E12" s="29">
        <v>40505</v>
      </c>
      <c r="F12" s="27">
        <v>1.3755398752046925E-2</v>
      </c>
    </row>
    <row r="13" spans="1:8" s="16" customFormat="1" ht="26.25">
      <c r="A13" s="32" t="s">
        <v>20</v>
      </c>
      <c r="B13" s="257">
        <v>2428053</v>
      </c>
      <c r="C13" s="31">
        <v>2412543</v>
      </c>
      <c r="D13" s="31">
        <v>2275000</v>
      </c>
      <c r="E13" s="29">
        <v>-137543</v>
      </c>
      <c r="F13" s="27">
        <v>-5.701162632127179E-2</v>
      </c>
    </row>
    <row r="14" spans="1:8" s="16" customFormat="1" ht="26.25">
      <c r="A14" s="32" t="s">
        <v>21</v>
      </c>
      <c r="B14" s="257">
        <v>0</v>
      </c>
      <c r="C14" s="31">
        <v>0</v>
      </c>
      <c r="D14" s="31">
        <v>0</v>
      </c>
      <c r="E14" s="29">
        <v>0</v>
      </c>
      <c r="F14" s="27">
        <v>0</v>
      </c>
    </row>
    <row r="15" spans="1:8" s="16" customFormat="1" ht="26.25">
      <c r="A15" s="32" t="s">
        <v>22</v>
      </c>
      <c r="B15" s="257">
        <v>0</v>
      </c>
      <c r="C15" s="31">
        <v>0</v>
      </c>
      <c r="D15" s="31">
        <v>0</v>
      </c>
      <c r="E15" s="29">
        <v>0</v>
      </c>
      <c r="F15" s="27">
        <v>0</v>
      </c>
    </row>
    <row r="16" spans="1:8" s="16" customFormat="1" ht="26.25">
      <c r="A16" s="32" t="s">
        <v>23</v>
      </c>
      <c r="B16" s="257">
        <v>0</v>
      </c>
      <c r="C16" s="31">
        <v>0</v>
      </c>
      <c r="D16" s="31">
        <v>0</v>
      </c>
      <c r="E16" s="29">
        <v>0</v>
      </c>
      <c r="F16" s="27">
        <v>0</v>
      </c>
    </row>
    <row r="17" spans="1:6" s="16" customFormat="1" ht="26.25">
      <c r="A17" s="32" t="s">
        <v>24</v>
      </c>
      <c r="B17" s="257">
        <v>0</v>
      </c>
      <c r="C17" s="31">
        <v>0</v>
      </c>
      <c r="D17" s="31">
        <v>0</v>
      </c>
      <c r="E17" s="29">
        <v>0</v>
      </c>
      <c r="F17" s="27">
        <v>0</v>
      </c>
    </row>
    <row r="18" spans="1:6" s="16" customFormat="1" ht="26.25">
      <c r="A18" s="32" t="s">
        <v>25</v>
      </c>
      <c r="B18" s="257">
        <v>0</v>
      </c>
      <c r="C18" s="31">
        <v>0</v>
      </c>
      <c r="D18" s="31">
        <v>0</v>
      </c>
      <c r="E18" s="29">
        <v>0</v>
      </c>
      <c r="F18" s="27">
        <v>0</v>
      </c>
    </row>
    <row r="19" spans="1:6" s="16" customFormat="1" ht="26.25">
      <c r="A19" s="32" t="s">
        <v>26</v>
      </c>
      <c r="B19" s="257">
        <v>0</v>
      </c>
      <c r="C19" s="31">
        <v>0</v>
      </c>
      <c r="D19" s="31">
        <v>0</v>
      </c>
      <c r="E19" s="29">
        <v>0</v>
      </c>
      <c r="F19" s="27">
        <v>0</v>
      </c>
    </row>
    <row r="20" spans="1:6" s="16" customFormat="1" ht="26.25">
      <c r="A20" s="32" t="s">
        <v>27</v>
      </c>
      <c r="B20" s="257">
        <v>0</v>
      </c>
      <c r="C20" s="31">
        <v>0</v>
      </c>
      <c r="D20" s="31">
        <v>0</v>
      </c>
      <c r="E20" s="29">
        <v>0</v>
      </c>
      <c r="F20" s="27">
        <v>0</v>
      </c>
    </row>
    <row r="21" spans="1:6" s="16" customFormat="1" ht="26.25">
      <c r="A21" s="32" t="s">
        <v>28</v>
      </c>
      <c r="B21" s="257">
        <v>0</v>
      </c>
      <c r="C21" s="31">
        <v>0</v>
      </c>
      <c r="D21" s="31">
        <v>0</v>
      </c>
      <c r="E21" s="29">
        <v>0</v>
      </c>
      <c r="F21" s="27">
        <v>0</v>
      </c>
    </row>
    <row r="22" spans="1:6" s="16" customFormat="1" ht="26.25">
      <c r="A22" s="32" t="s">
        <v>29</v>
      </c>
      <c r="B22" s="257">
        <v>0</v>
      </c>
      <c r="C22" s="31">
        <v>0</v>
      </c>
      <c r="D22" s="31">
        <v>0</v>
      </c>
      <c r="E22" s="29">
        <v>0</v>
      </c>
      <c r="F22" s="27">
        <v>0</v>
      </c>
    </row>
    <row r="23" spans="1:6" s="16" customFormat="1" ht="26.25">
      <c r="A23" s="33" t="s">
        <v>30</v>
      </c>
      <c r="B23" s="257">
        <v>0</v>
      </c>
      <c r="C23" s="31">
        <v>0</v>
      </c>
      <c r="D23" s="31">
        <v>0</v>
      </c>
      <c r="E23" s="29">
        <v>0</v>
      </c>
      <c r="F23" s="27">
        <v>0</v>
      </c>
    </row>
    <row r="24" spans="1:6" s="16" customFormat="1" ht="26.25">
      <c r="A24" s="33" t="s">
        <v>31</v>
      </c>
      <c r="B24" s="257">
        <v>0</v>
      </c>
      <c r="C24" s="31">
        <v>0</v>
      </c>
      <c r="D24" s="31">
        <v>0</v>
      </c>
      <c r="E24" s="29">
        <v>0</v>
      </c>
      <c r="F24" s="27">
        <v>0</v>
      </c>
    </row>
    <row r="25" spans="1:6" s="16" customFormat="1" ht="26.25">
      <c r="A25" s="33" t="s">
        <v>32</v>
      </c>
      <c r="B25" s="257">
        <v>0</v>
      </c>
      <c r="C25" s="31">
        <v>0</v>
      </c>
      <c r="D25" s="31">
        <v>0</v>
      </c>
      <c r="E25" s="29">
        <v>0</v>
      </c>
      <c r="F25" s="27">
        <v>0</v>
      </c>
    </row>
    <row r="26" spans="1:6" s="16" customFormat="1" ht="26.25">
      <c r="A26" s="33" t="s">
        <v>33</v>
      </c>
      <c r="B26" s="257">
        <v>0</v>
      </c>
      <c r="C26" s="31">
        <v>0</v>
      </c>
      <c r="D26" s="31">
        <v>0</v>
      </c>
      <c r="E26" s="29">
        <v>0</v>
      </c>
      <c r="F26" s="27">
        <v>0</v>
      </c>
    </row>
    <row r="27" spans="1:6" s="16" customFormat="1" ht="26.25">
      <c r="A27" s="33" t="s">
        <v>34</v>
      </c>
      <c r="B27" s="257">
        <v>0</v>
      </c>
      <c r="C27" s="31">
        <v>0</v>
      </c>
      <c r="D27" s="31">
        <v>0</v>
      </c>
      <c r="E27" s="29">
        <v>0</v>
      </c>
      <c r="F27" s="27">
        <v>0</v>
      </c>
    </row>
    <row r="28" spans="1:6" s="16" customFormat="1" ht="26.25">
      <c r="A28" s="33" t="s">
        <v>89</v>
      </c>
      <c r="B28" s="257">
        <v>0</v>
      </c>
      <c r="C28" s="31">
        <v>0</v>
      </c>
      <c r="D28" s="31">
        <v>0</v>
      </c>
      <c r="E28" s="29">
        <f t="shared" ref="E28" si="0">D28-C28</f>
        <v>0</v>
      </c>
      <c r="F28" s="27">
        <f t="shared" ref="F28" si="1">IF(ISBLANK(E28),"  ",IF(C28&gt;0,E28/C28,IF(E28&gt;0,1,0)))</f>
        <v>0</v>
      </c>
    </row>
    <row r="29" spans="1:6" s="16" customFormat="1" ht="26.25">
      <c r="A29" s="33" t="s">
        <v>35</v>
      </c>
      <c r="B29" s="257">
        <v>5000000</v>
      </c>
      <c r="C29" s="31">
        <v>5000000</v>
      </c>
      <c r="D29" s="31">
        <v>0</v>
      </c>
      <c r="E29" s="29">
        <v>-5000000</v>
      </c>
      <c r="F29" s="27">
        <v>-1</v>
      </c>
    </row>
    <row r="30" spans="1:6" s="16" customFormat="1" ht="26.25">
      <c r="A30" s="34" t="s">
        <v>36</v>
      </c>
      <c r="B30" s="257"/>
      <c r="C30" s="31"/>
      <c r="D30" s="31"/>
      <c r="E30" s="31"/>
      <c r="F30" s="23"/>
    </row>
    <row r="31" spans="1:6" s="16" customFormat="1" ht="26.25">
      <c r="A31" s="30" t="s">
        <v>37</v>
      </c>
      <c r="B31" s="255">
        <v>0</v>
      </c>
      <c r="C31" s="26">
        <v>0</v>
      </c>
      <c r="D31" s="26">
        <v>0</v>
      </c>
      <c r="E31" s="26">
        <v>0</v>
      </c>
      <c r="F31" s="27">
        <v>0</v>
      </c>
    </row>
    <row r="32" spans="1:6" s="16" customFormat="1" ht="26.25">
      <c r="A32" s="35" t="s">
        <v>38</v>
      </c>
      <c r="B32" s="257"/>
      <c r="C32" s="31"/>
      <c r="D32" s="31"/>
      <c r="E32" s="31"/>
      <c r="F32" s="23"/>
    </row>
    <row r="33" spans="1:12" s="16" customFormat="1" ht="26.25">
      <c r="A33" s="30" t="s">
        <v>37</v>
      </c>
      <c r="B33" s="254">
        <v>0</v>
      </c>
      <c r="C33" s="22">
        <v>0</v>
      </c>
      <c r="D33" s="22">
        <v>0</v>
      </c>
      <c r="E33" s="26">
        <v>0</v>
      </c>
      <c r="F33" s="27">
        <v>0</v>
      </c>
    </row>
    <row r="34" spans="1:12" s="16" customFormat="1" ht="26.25">
      <c r="A34" s="32" t="s">
        <v>39</v>
      </c>
      <c r="B34" s="257"/>
      <c r="C34" s="31"/>
      <c r="D34" s="31"/>
      <c r="E34" s="29"/>
      <c r="F34" s="27" t="s">
        <v>91</v>
      </c>
    </row>
    <row r="35" spans="1:12" s="39" customFormat="1" ht="26.25">
      <c r="A35" s="36" t="s">
        <v>40</v>
      </c>
      <c r="B35" s="258">
        <v>72667198</v>
      </c>
      <c r="C35" s="37">
        <v>72799120</v>
      </c>
      <c r="D35" s="37">
        <v>71493253</v>
      </c>
      <c r="E35" s="37">
        <v>-1305867</v>
      </c>
      <c r="F35" s="38">
        <v>-1.793795034885037E-2</v>
      </c>
    </row>
    <row r="36" spans="1:12" s="16" customFormat="1" ht="26.25">
      <c r="A36" s="34" t="s">
        <v>41</v>
      </c>
      <c r="B36" s="257"/>
      <c r="C36" s="31"/>
      <c r="D36" s="31"/>
      <c r="E36" s="31"/>
      <c r="F36" s="23"/>
    </row>
    <row r="37" spans="1:12" s="16" customFormat="1" ht="26.25">
      <c r="A37" s="40" t="s">
        <v>42</v>
      </c>
      <c r="B37" s="255">
        <v>0</v>
      </c>
      <c r="C37" s="26">
        <v>0</v>
      </c>
      <c r="D37" s="26">
        <v>0</v>
      </c>
      <c r="E37" s="26">
        <v>0</v>
      </c>
      <c r="F37" s="27">
        <v>0</v>
      </c>
    </row>
    <row r="38" spans="1:12" s="16" customFormat="1" ht="26.25">
      <c r="A38" s="41" t="s">
        <v>43</v>
      </c>
      <c r="B38" s="255">
        <v>0</v>
      </c>
      <c r="C38" s="26">
        <v>0</v>
      </c>
      <c r="D38" s="26">
        <v>0</v>
      </c>
      <c r="E38" s="29">
        <v>0</v>
      </c>
      <c r="F38" s="27">
        <v>0</v>
      </c>
    </row>
    <row r="39" spans="1:12" s="16" customFormat="1" ht="26.25">
      <c r="A39" s="41" t="s">
        <v>44</v>
      </c>
      <c r="B39" s="255">
        <v>0</v>
      </c>
      <c r="C39" s="26">
        <v>0</v>
      </c>
      <c r="D39" s="26">
        <v>0</v>
      </c>
      <c r="E39" s="29">
        <v>0</v>
      </c>
      <c r="F39" s="27">
        <v>0</v>
      </c>
    </row>
    <row r="40" spans="1:12" s="16" customFormat="1" ht="26.25">
      <c r="A40" s="41" t="s">
        <v>45</v>
      </c>
      <c r="B40" s="255">
        <v>0</v>
      </c>
      <c r="C40" s="26">
        <v>0</v>
      </c>
      <c r="D40" s="26">
        <v>0</v>
      </c>
      <c r="E40" s="29">
        <v>0</v>
      </c>
      <c r="F40" s="27">
        <v>0</v>
      </c>
    </row>
    <row r="41" spans="1:12" s="16" customFormat="1" ht="26.25">
      <c r="A41" s="42" t="s">
        <v>46</v>
      </c>
      <c r="B41" s="255">
        <v>0</v>
      </c>
      <c r="C41" s="26">
        <v>0</v>
      </c>
      <c r="D41" s="26">
        <v>0</v>
      </c>
      <c r="E41" s="29">
        <v>0</v>
      </c>
      <c r="F41" s="27">
        <v>0</v>
      </c>
    </row>
    <row r="42" spans="1:12" s="39" customFormat="1" ht="26.25">
      <c r="A42" s="34" t="s">
        <v>47</v>
      </c>
      <c r="B42" s="259">
        <v>0</v>
      </c>
      <c r="C42" s="43">
        <v>0</v>
      </c>
      <c r="D42" s="43">
        <v>0</v>
      </c>
      <c r="E42" s="43">
        <v>0</v>
      </c>
      <c r="F42" s="38">
        <v>0</v>
      </c>
      <c r="L42" s="39" t="s">
        <v>48</v>
      </c>
    </row>
    <row r="43" spans="1:12" s="16" customFormat="1" ht="26.25">
      <c r="A43" s="32" t="s">
        <v>48</v>
      </c>
      <c r="B43" s="257"/>
      <c r="C43" s="31"/>
      <c r="D43" s="31"/>
      <c r="E43" s="31"/>
      <c r="F43" s="23"/>
    </row>
    <row r="44" spans="1:12" s="39" customFormat="1" ht="26.25">
      <c r="A44" s="44" t="s">
        <v>49</v>
      </c>
      <c r="B44" s="260">
        <v>0</v>
      </c>
      <c r="C44" s="45">
        <v>0</v>
      </c>
      <c r="D44" s="45">
        <v>0</v>
      </c>
      <c r="E44" s="45">
        <v>0</v>
      </c>
      <c r="F44" s="38">
        <v>0</v>
      </c>
    </row>
    <row r="45" spans="1:12" s="16" customFormat="1" ht="26.25">
      <c r="A45" s="32" t="s">
        <v>48</v>
      </c>
      <c r="B45" s="257"/>
      <c r="C45" s="31"/>
      <c r="D45" s="31"/>
      <c r="E45" s="31"/>
      <c r="F45" s="23"/>
    </row>
    <row r="46" spans="1:12" s="39" customFormat="1" ht="26.25">
      <c r="A46" s="44" t="s">
        <v>50</v>
      </c>
      <c r="B46" s="260">
        <v>0</v>
      </c>
      <c r="C46" s="45">
        <v>0</v>
      </c>
      <c r="D46" s="45">
        <v>0</v>
      </c>
      <c r="E46" s="45">
        <v>0</v>
      </c>
      <c r="F46" s="38">
        <v>0</v>
      </c>
    </row>
    <row r="47" spans="1:12" s="16" customFormat="1" ht="26.25">
      <c r="A47" s="32" t="s">
        <v>48</v>
      </c>
      <c r="B47" s="257"/>
      <c r="C47" s="31"/>
      <c r="D47" s="31"/>
      <c r="E47" s="31"/>
      <c r="F47" s="23"/>
    </row>
    <row r="48" spans="1:12" s="39" customFormat="1" ht="26.25">
      <c r="A48" s="34" t="s">
        <v>51</v>
      </c>
      <c r="B48" s="259">
        <v>5899245</v>
      </c>
      <c r="C48" s="43">
        <v>6807967</v>
      </c>
      <c r="D48" s="43">
        <v>6807967</v>
      </c>
      <c r="E48" s="43">
        <v>0</v>
      </c>
      <c r="F48" s="38">
        <v>0</v>
      </c>
    </row>
    <row r="49" spans="1:6" s="16" customFormat="1" ht="26.25">
      <c r="A49" s="32" t="s">
        <v>48</v>
      </c>
      <c r="B49" s="257"/>
      <c r="C49" s="31"/>
      <c r="D49" s="31"/>
      <c r="E49" s="31"/>
      <c r="F49" s="23"/>
    </row>
    <row r="50" spans="1:6" s="39" customFormat="1" ht="26.25">
      <c r="A50" s="46" t="s">
        <v>52</v>
      </c>
      <c r="B50" s="261">
        <v>11174889</v>
      </c>
      <c r="C50" s="47">
        <v>13018275</v>
      </c>
      <c r="D50" s="47">
        <v>13018275</v>
      </c>
      <c r="E50" s="47">
        <v>0</v>
      </c>
      <c r="F50" s="38">
        <v>0</v>
      </c>
    </row>
    <row r="51" spans="1:6" s="16" customFormat="1" ht="26.25">
      <c r="A51" s="34"/>
      <c r="B51" s="254"/>
      <c r="C51" s="22"/>
      <c r="D51" s="22"/>
      <c r="E51" s="22"/>
      <c r="F51" s="48"/>
    </row>
    <row r="52" spans="1:6" s="39" customFormat="1" ht="26.25">
      <c r="A52" s="34" t="s">
        <v>53</v>
      </c>
      <c r="B52" s="259">
        <v>0</v>
      </c>
      <c r="C52" s="43">
        <v>0</v>
      </c>
      <c r="D52" s="43">
        <v>0</v>
      </c>
      <c r="E52" s="47">
        <v>0</v>
      </c>
      <c r="F52" s="38">
        <v>0</v>
      </c>
    </row>
    <row r="53" spans="1:6" s="16" customFormat="1" ht="26.25">
      <c r="A53" s="32"/>
      <c r="B53" s="257"/>
      <c r="C53" s="31"/>
      <c r="D53" s="31"/>
      <c r="E53" s="31"/>
      <c r="F53" s="23"/>
    </row>
    <row r="54" spans="1:6" s="39" customFormat="1" ht="26.25">
      <c r="A54" s="49" t="s">
        <v>54</v>
      </c>
      <c r="B54" s="259">
        <v>89741332</v>
      </c>
      <c r="C54" s="43">
        <v>92625362</v>
      </c>
      <c r="D54" s="43">
        <v>91319495</v>
      </c>
      <c r="E54" s="43">
        <v>-1305867</v>
      </c>
      <c r="F54" s="38">
        <v>-1.4098374050079287E-2</v>
      </c>
    </row>
    <row r="55" spans="1:6" s="16" customFormat="1" ht="26.25">
      <c r="A55" s="50"/>
      <c r="B55" s="257"/>
      <c r="C55" s="31"/>
      <c r="D55" s="31"/>
      <c r="E55" s="31"/>
      <c r="F55" s="23" t="s">
        <v>48</v>
      </c>
    </row>
    <row r="56" spans="1:6" s="16" customFormat="1" ht="26.25">
      <c r="A56" s="51"/>
      <c r="B56" s="254"/>
      <c r="C56" s="22"/>
      <c r="D56" s="22"/>
      <c r="E56" s="22"/>
      <c r="F56" s="24" t="s">
        <v>48</v>
      </c>
    </row>
    <row r="57" spans="1:6" s="16" customFormat="1" ht="26.25">
      <c r="A57" s="49" t="s">
        <v>55</v>
      </c>
      <c r="B57" s="254"/>
      <c r="C57" s="22"/>
      <c r="D57" s="22"/>
      <c r="E57" s="22"/>
      <c r="F57" s="24"/>
    </row>
    <row r="58" spans="1:6" s="16" customFormat="1" ht="26.25">
      <c r="A58" s="30" t="s">
        <v>56</v>
      </c>
      <c r="B58" s="254">
        <v>0</v>
      </c>
      <c r="C58" s="22">
        <v>0</v>
      </c>
      <c r="D58" s="22">
        <v>0</v>
      </c>
      <c r="E58" s="22">
        <v>0</v>
      </c>
      <c r="F58" s="27">
        <v>0</v>
      </c>
    </row>
    <row r="59" spans="1:6" s="16" customFormat="1" ht="26.25">
      <c r="A59" s="32" t="s">
        <v>57</v>
      </c>
      <c r="B59" s="257">
        <v>39952075.980000004</v>
      </c>
      <c r="C59" s="31">
        <v>40011705</v>
      </c>
      <c r="D59" s="31">
        <v>38786342</v>
      </c>
      <c r="E59" s="31">
        <v>-1225363</v>
      </c>
      <c r="F59" s="27">
        <v>-3.0625113326212917E-2</v>
      </c>
    </row>
    <row r="60" spans="1:6" s="16" customFormat="1" ht="26.25">
      <c r="A60" s="32" t="s">
        <v>58</v>
      </c>
      <c r="B60" s="257">
        <v>32421477.399999999</v>
      </c>
      <c r="C60" s="31">
        <v>34861670</v>
      </c>
      <c r="D60" s="31">
        <v>33789025</v>
      </c>
      <c r="E60" s="31">
        <v>-1072645</v>
      </c>
      <c r="F60" s="27">
        <v>-3.0768606323219743E-2</v>
      </c>
    </row>
    <row r="61" spans="1:6" s="16" customFormat="1" ht="26.25">
      <c r="A61" s="32" t="s">
        <v>59</v>
      </c>
      <c r="B61" s="257">
        <v>3398809.6000000006</v>
      </c>
      <c r="C61" s="31">
        <v>3104420.4699999997</v>
      </c>
      <c r="D61" s="31">
        <v>3341234</v>
      </c>
      <c r="E61" s="31">
        <v>236813.53000000026</v>
      </c>
      <c r="F61" s="27">
        <v>7.6282685379922222E-2</v>
      </c>
    </row>
    <row r="62" spans="1:6" s="16" customFormat="1" ht="26.25">
      <c r="A62" s="32" t="s">
        <v>60</v>
      </c>
      <c r="B62" s="257">
        <v>0</v>
      </c>
      <c r="C62" s="31">
        <v>0</v>
      </c>
      <c r="D62" s="31">
        <v>0</v>
      </c>
      <c r="E62" s="31">
        <v>0</v>
      </c>
      <c r="F62" s="27">
        <v>0</v>
      </c>
    </row>
    <row r="63" spans="1:6" s="16" customFormat="1" ht="26.25">
      <c r="A63" s="32" t="s">
        <v>61</v>
      </c>
      <c r="B63" s="257">
        <v>9870279.0200000014</v>
      </c>
      <c r="C63" s="31">
        <v>10638258</v>
      </c>
      <c r="D63" s="31">
        <v>11411742</v>
      </c>
      <c r="E63" s="31">
        <v>773484</v>
      </c>
      <c r="F63" s="27">
        <v>7.2707768508716367E-2</v>
      </c>
    </row>
    <row r="64" spans="1:6" s="16" customFormat="1" ht="26.25">
      <c r="A64" s="32" t="s">
        <v>62</v>
      </c>
      <c r="B64" s="257">
        <v>0</v>
      </c>
      <c r="C64" s="31">
        <v>0</v>
      </c>
      <c r="D64" s="31">
        <v>0</v>
      </c>
      <c r="E64" s="31">
        <v>0</v>
      </c>
      <c r="F64" s="27">
        <v>0</v>
      </c>
    </row>
    <row r="65" spans="1:6" s="16" customFormat="1" ht="26.25">
      <c r="A65" s="32" t="s">
        <v>63</v>
      </c>
      <c r="B65" s="257">
        <v>4020473.39</v>
      </c>
      <c r="C65" s="31">
        <v>4009309</v>
      </c>
      <c r="D65" s="31">
        <v>3991152</v>
      </c>
      <c r="E65" s="31">
        <v>-18157</v>
      </c>
      <c r="F65" s="27">
        <v>-4.528710558353073E-3</v>
      </c>
    </row>
    <row r="66" spans="1:6" s="39" customFormat="1" ht="26.25">
      <c r="A66" s="52" t="s">
        <v>64</v>
      </c>
      <c r="B66" s="258">
        <v>89663115.389999986</v>
      </c>
      <c r="C66" s="37">
        <v>92625362.469999999</v>
      </c>
      <c r="D66" s="37">
        <v>91319495</v>
      </c>
      <c r="E66" s="37">
        <v>-1305867.4699999988</v>
      </c>
      <c r="F66" s="38">
        <v>-1.409837905274541E-2</v>
      </c>
    </row>
    <row r="67" spans="1:6" s="16" customFormat="1" ht="26.25">
      <c r="A67" s="32" t="s">
        <v>65</v>
      </c>
      <c r="B67" s="257">
        <v>0</v>
      </c>
      <c r="C67" s="31">
        <v>0</v>
      </c>
      <c r="D67" s="31">
        <v>0</v>
      </c>
      <c r="E67" s="31">
        <v>0</v>
      </c>
      <c r="F67" s="27">
        <v>0</v>
      </c>
    </row>
    <row r="68" spans="1:6" s="16" customFormat="1" ht="26.25">
      <c r="A68" s="32" t="s">
        <v>66</v>
      </c>
      <c r="B68" s="257">
        <v>78216.63</v>
      </c>
      <c r="C68" s="31">
        <v>0</v>
      </c>
      <c r="D68" s="31">
        <v>0</v>
      </c>
      <c r="E68" s="31">
        <v>0</v>
      </c>
      <c r="F68" s="27">
        <v>0</v>
      </c>
    </row>
    <row r="69" spans="1:6" s="16" customFormat="1" ht="26.25">
      <c r="A69" s="32" t="s">
        <v>67</v>
      </c>
      <c r="B69" s="257">
        <v>0</v>
      </c>
      <c r="C69" s="31">
        <v>0</v>
      </c>
      <c r="D69" s="31">
        <v>0</v>
      </c>
      <c r="E69" s="31">
        <v>0</v>
      </c>
      <c r="F69" s="27">
        <v>0</v>
      </c>
    </row>
    <row r="70" spans="1:6" s="16" customFormat="1" ht="26.25">
      <c r="A70" s="32" t="s">
        <v>68</v>
      </c>
      <c r="B70" s="257">
        <v>0</v>
      </c>
      <c r="C70" s="31">
        <v>0</v>
      </c>
      <c r="D70" s="31">
        <v>0</v>
      </c>
      <c r="E70" s="31">
        <v>0</v>
      </c>
      <c r="F70" s="27">
        <v>0</v>
      </c>
    </row>
    <row r="71" spans="1:6" s="39" customFormat="1" ht="26.25">
      <c r="A71" s="53" t="s">
        <v>69</v>
      </c>
      <c r="B71" s="262">
        <v>89741332.019999981</v>
      </c>
      <c r="C71" s="54">
        <v>92625362.469999999</v>
      </c>
      <c r="D71" s="54">
        <v>91319495</v>
      </c>
      <c r="E71" s="54">
        <v>-1305867.4699999988</v>
      </c>
      <c r="F71" s="38">
        <v>-1.409837905274541E-2</v>
      </c>
    </row>
    <row r="72" spans="1:6" s="16" customFormat="1" ht="26.25">
      <c r="A72" s="51"/>
      <c r="B72" s="254"/>
      <c r="C72" s="22"/>
      <c r="D72" s="22"/>
      <c r="E72" s="22"/>
      <c r="F72" s="24"/>
    </row>
    <row r="73" spans="1:6" s="16" customFormat="1" ht="26.25">
      <c r="A73" s="49" t="s">
        <v>70</v>
      </c>
      <c r="B73" s="254"/>
      <c r="C73" s="22"/>
      <c r="D73" s="22"/>
      <c r="E73" s="22"/>
      <c r="F73" s="24"/>
    </row>
    <row r="74" spans="1:6" s="16" customFormat="1" ht="26.25">
      <c r="A74" s="30" t="s">
        <v>71</v>
      </c>
      <c r="B74" s="255">
        <v>46567076.439999998</v>
      </c>
      <c r="C74" s="26">
        <v>45439997</v>
      </c>
      <c r="D74" s="26">
        <v>44108766</v>
      </c>
      <c r="E74" s="22">
        <v>-1331231</v>
      </c>
      <c r="F74" s="27">
        <v>-2.9296458800382404E-2</v>
      </c>
    </row>
    <row r="75" spans="1:6" s="16" customFormat="1" ht="26.25">
      <c r="A75" s="32" t="s">
        <v>72</v>
      </c>
      <c r="B75" s="256">
        <v>2129149.7400000002</v>
      </c>
      <c r="C75" s="26">
        <v>1596212</v>
      </c>
      <c r="D75" s="26">
        <v>1516139</v>
      </c>
      <c r="E75" s="31">
        <v>-80073</v>
      </c>
      <c r="F75" s="27">
        <v>-5.0164389191410662E-2</v>
      </c>
    </row>
    <row r="76" spans="1:6" s="16" customFormat="1" ht="26.25">
      <c r="A76" s="32" t="s">
        <v>73</v>
      </c>
      <c r="B76" s="254">
        <v>24869451.73</v>
      </c>
      <c r="C76" s="26">
        <v>25107762.469999999</v>
      </c>
      <c r="D76" s="26">
        <v>24758362</v>
      </c>
      <c r="E76" s="31">
        <v>-349400.46999999881</v>
      </c>
      <c r="F76" s="27">
        <v>-1.3916033753205999E-2</v>
      </c>
    </row>
    <row r="77" spans="1:6" s="39" customFormat="1" ht="26.25">
      <c r="A77" s="52" t="s">
        <v>74</v>
      </c>
      <c r="B77" s="262">
        <v>73565677.909999996</v>
      </c>
      <c r="C77" s="54">
        <v>72143971.469999999</v>
      </c>
      <c r="D77" s="54">
        <v>70383267</v>
      </c>
      <c r="E77" s="37">
        <v>-1760704.4699999988</v>
      </c>
      <c r="F77" s="38">
        <v>-2.4405427565519618E-2</v>
      </c>
    </row>
    <row r="78" spans="1:6" s="16" customFormat="1" ht="26.25">
      <c r="A78" s="32" t="s">
        <v>75</v>
      </c>
      <c r="B78" s="256">
        <v>1214048.6299999999</v>
      </c>
      <c r="C78" s="29">
        <v>1437055</v>
      </c>
      <c r="D78" s="29">
        <v>1590570</v>
      </c>
      <c r="E78" s="31">
        <v>153515</v>
      </c>
      <c r="F78" s="27">
        <v>0.10682611312719416</v>
      </c>
    </row>
    <row r="79" spans="1:6" s="16" customFormat="1" ht="26.25">
      <c r="A79" s="32" t="s">
        <v>76</v>
      </c>
      <c r="B79" s="255">
        <v>7557627.3000000007</v>
      </c>
      <c r="C79" s="26">
        <v>8941660</v>
      </c>
      <c r="D79" s="26">
        <v>9321944</v>
      </c>
      <c r="E79" s="31">
        <v>380284</v>
      </c>
      <c r="F79" s="27">
        <v>4.2529463209292233E-2</v>
      </c>
    </row>
    <row r="80" spans="1:6" s="16" customFormat="1" ht="26.25">
      <c r="A80" s="32" t="s">
        <v>77</v>
      </c>
      <c r="B80" s="254">
        <v>5292271.43</v>
      </c>
      <c r="C80" s="22">
        <v>6383448</v>
      </c>
      <c r="D80" s="22">
        <v>6609808</v>
      </c>
      <c r="E80" s="31">
        <v>226360</v>
      </c>
      <c r="F80" s="27">
        <v>3.5460459613675867E-2</v>
      </c>
    </row>
    <row r="81" spans="1:8" s="39" customFormat="1" ht="26.25">
      <c r="A81" s="35" t="s">
        <v>78</v>
      </c>
      <c r="B81" s="262">
        <v>14063947.359999999</v>
      </c>
      <c r="C81" s="54">
        <v>16762163</v>
      </c>
      <c r="D81" s="54">
        <v>17522322</v>
      </c>
      <c r="E81" s="37">
        <v>760159</v>
      </c>
      <c r="F81" s="38">
        <v>4.5349696217606282E-2</v>
      </c>
    </row>
    <row r="82" spans="1:8" s="16" customFormat="1" ht="26.25">
      <c r="A82" s="32" t="s">
        <v>79</v>
      </c>
      <c r="B82" s="254">
        <v>862622.47000000009</v>
      </c>
      <c r="C82" s="22">
        <v>363371</v>
      </c>
      <c r="D82" s="22">
        <v>277027</v>
      </c>
      <c r="E82" s="31">
        <v>-86344</v>
      </c>
      <c r="F82" s="27">
        <v>-0.23761940275916349</v>
      </c>
    </row>
    <row r="83" spans="1:8" s="16" customFormat="1" ht="26.25">
      <c r="A83" s="32" t="s">
        <v>80</v>
      </c>
      <c r="B83" s="257">
        <v>419013.63999999996</v>
      </c>
      <c r="C83" s="31">
        <v>681864</v>
      </c>
      <c r="D83" s="31">
        <v>599906</v>
      </c>
      <c r="E83" s="31">
        <v>-81958</v>
      </c>
      <c r="F83" s="27">
        <v>-0.12019698942897704</v>
      </c>
    </row>
    <row r="84" spans="1:8" s="16" customFormat="1" ht="26.25">
      <c r="A84" s="32" t="s">
        <v>81</v>
      </c>
      <c r="B84" s="257">
        <v>0</v>
      </c>
      <c r="C84" s="31">
        <v>0</v>
      </c>
      <c r="D84" s="31">
        <v>0</v>
      </c>
      <c r="E84" s="31">
        <v>0</v>
      </c>
      <c r="F84" s="27">
        <v>0</v>
      </c>
    </row>
    <row r="85" spans="1:8" s="16" customFormat="1" ht="26.25">
      <c r="A85" s="32" t="s">
        <v>82</v>
      </c>
      <c r="B85" s="257">
        <v>0</v>
      </c>
      <c r="C85" s="31">
        <v>2338629</v>
      </c>
      <c r="D85" s="31">
        <v>2270176</v>
      </c>
      <c r="E85" s="31">
        <v>-68453</v>
      </c>
      <c r="F85" s="27">
        <v>-2.9270568354364885E-2</v>
      </c>
    </row>
    <row r="86" spans="1:8" s="39" customFormat="1" ht="26.25">
      <c r="A86" s="35" t="s">
        <v>83</v>
      </c>
      <c r="B86" s="258">
        <v>1281636.1100000001</v>
      </c>
      <c r="C86" s="37">
        <v>3383864</v>
      </c>
      <c r="D86" s="37">
        <v>3147109</v>
      </c>
      <c r="E86" s="37">
        <v>-236755</v>
      </c>
      <c r="F86" s="38">
        <v>-6.9965873332970829E-2</v>
      </c>
    </row>
    <row r="87" spans="1:8" s="16" customFormat="1" ht="26.25">
      <c r="A87" s="32" t="s">
        <v>84</v>
      </c>
      <c r="B87" s="257">
        <v>791339.88</v>
      </c>
      <c r="C87" s="31">
        <v>335364</v>
      </c>
      <c r="D87" s="31">
        <v>266797</v>
      </c>
      <c r="E87" s="31">
        <v>-68567</v>
      </c>
      <c r="F87" s="27">
        <v>-0.20445545735380063</v>
      </c>
    </row>
    <row r="88" spans="1:8" s="16" customFormat="1" ht="26.25">
      <c r="A88" s="32" t="s">
        <v>85</v>
      </c>
      <c r="B88" s="257">
        <v>0</v>
      </c>
      <c r="C88" s="31">
        <v>0</v>
      </c>
      <c r="D88" s="31">
        <v>0</v>
      </c>
      <c r="E88" s="31">
        <v>0</v>
      </c>
      <c r="F88" s="27">
        <v>0</v>
      </c>
    </row>
    <row r="89" spans="1:8" s="16" customFormat="1" ht="26.25">
      <c r="A89" s="41" t="s">
        <v>86</v>
      </c>
      <c r="B89" s="257">
        <v>38730.76</v>
      </c>
      <c r="C89" s="31">
        <v>0</v>
      </c>
      <c r="D89" s="31">
        <v>0</v>
      </c>
      <c r="E89" s="31">
        <v>0</v>
      </c>
      <c r="F89" s="27">
        <v>0</v>
      </c>
    </row>
    <row r="90" spans="1:8" s="39" customFormat="1" ht="26.25">
      <c r="A90" s="55" t="s">
        <v>87</v>
      </c>
      <c r="B90" s="262">
        <v>830070.64</v>
      </c>
      <c r="C90" s="54">
        <v>335364</v>
      </c>
      <c r="D90" s="54">
        <v>266797</v>
      </c>
      <c r="E90" s="54">
        <v>-68567</v>
      </c>
      <c r="F90" s="38">
        <v>-0.20445545735380063</v>
      </c>
    </row>
    <row r="91" spans="1:8" s="16" customFormat="1" ht="26.25">
      <c r="A91" s="41" t="s">
        <v>88</v>
      </c>
      <c r="B91" s="257">
        <v>0</v>
      </c>
      <c r="C91" s="31">
        <v>0</v>
      </c>
      <c r="D91" s="29">
        <v>0</v>
      </c>
      <c r="E91" s="31">
        <v>0</v>
      </c>
      <c r="F91" s="27">
        <v>0</v>
      </c>
    </row>
    <row r="92" spans="1:8" s="39" customFormat="1" ht="27" thickBot="1">
      <c r="A92" s="56" t="s">
        <v>69</v>
      </c>
      <c r="B92" s="263">
        <v>89741332.019999996</v>
      </c>
      <c r="C92" s="57">
        <v>92625362.469999999</v>
      </c>
      <c r="D92" s="58">
        <v>91319495</v>
      </c>
      <c r="E92" s="57">
        <v>-1305867.4699999988</v>
      </c>
      <c r="F92" s="59">
        <v>-1.409837905274541E-2</v>
      </c>
    </row>
    <row r="93" spans="1:8" s="64" customFormat="1" ht="31.5">
      <c r="A93" s="60"/>
      <c r="B93" s="61"/>
      <c r="C93" s="61"/>
      <c r="D93" s="61"/>
      <c r="E93" s="61"/>
      <c r="F93" s="62" t="s">
        <v>48</v>
      </c>
      <c r="G93" s="63"/>
      <c r="H93" s="63"/>
    </row>
    <row r="94" spans="1:8">
      <c r="A94" s="68" t="s">
        <v>48</v>
      </c>
      <c r="B94" s="69"/>
      <c r="C94" s="69"/>
      <c r="D94" s="69"/>
      <c r="E94" s="69"/>
      <c r="F94" s="70"/>
    </row>
  </sheetData>
  <pageMargins left="0.7" right="0.7" top="0.75" bottom="0.75" header="0.3" footer="0.3"/>
  <pageSetup scale="27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topLeftCell="A19" zoomScale="60" zoomScaleNormal="60" workbookViewId="0">
      <selection activeCell="I20" sqref="I20"/>
    </sheetView>
  </sheetViews>
  <sheetFormatPr defaultRowHeight="15.75"/>
  <cols>
    <col min="1" max="1" width="121.140625" style="71" customWidth="1"/>
    <col min="2" max="2" width="32.7109375" style="72" customWidth="1"/>
    <col min="3" max="5" width="32.85546875" style="72" customWidth="1"/>
    <col min="6" max="6" width="25.5703125" style="73" customWidth="1"/>
    <col min="7" max="7" width="30.28515625" style="71" customWidth="1"/>
    <col min="8" max="8" width="25.140625" style="71" customWidth="1"/>
    <col min="9" max="16384" width="9.140625" style="71"/>
  </cols>
  <sheetData>
    <row r="1" spans="1:8" s="7" customFormat="1" ht="46.5">
      <c r="A1" s="1" t="s">
        <v>0</v>
      </c>
      <c r="B1" s="2"/>
      <c r="C1" s="4" t="s">
        <v>1</v>
      </c>
      <c r="D1" s="5" t="s">
        <v>111</v>
      </c>
      <c r="E1" s="6"/>
      <c r="F1" s="175"/>
    </row>
    <row r="2" spans="1:8" s="7" customFormat="1" ht="46.5">
      <c r="A2" s="1" t="s">
        <v>2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3</v>
      </c>
      <c r="B3" s="10"/>
      <c r="C3" s="10"/>
      <c r="D3" s="10"/>
      <c r="E3" s="10"/>
      <c r="F3" s="11"/>
      <c r="G3" s="3"/>
      <c r="H3" s="3"/>
    </row>
    <row r="4" spans="1:8" s="16" customFormat="1" ht="27" thickTop="1">
      <c r="A4" s="12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20" customFormat="1" ht="52.5">
      <c r="A5" s="17"/>
      <c r="B5" s="18" t="s">
        <v>9</v>
      </c>
      <c r="C5" s="18" t="s">
        <v>9</v>
      </c>
      <c r="D5" s="18" t="s">
        <v>10</v>
      </c>
      <c r="E5" s="18" t="s">
        <v>11</v>
      </c>
      <c r="F5" s="19" t="s">
        <v>12</v>
      </c>
    </row>
    <row r="6" spans="1:8" s="16" customFormat="1" ht="26.25">
      <c r="A6" s="21" t="s">
        <v>13</v>
      </c>
      <c r="B6" s="22"/>
      <c r="C6" s="22"/>
      <c r="D6" s="22"/>
      <c r="E6" s="22"/>
      <c r="F6" s="23"/>
    </row>
    <row r="7" spans="1:8" s="16" customFormat="1" ht="26.25">
      <c r="A7" s="21" t="s">
        <v>14</v>
      </c>
      <c r="B7" s="22"/>
      <c r="C7" s="22"/>
      <c r="D7" s="22"/>
      <c r="E7" s="22"/>
      <c r="F7" s="24"/>
    </row>
    <row r="8" spans="1:8" s="16" customFormat="1" ht="26.25">
      <c r="A8" s="25" t="s">
        <v>15</v>
      </c>
      <c r="B8" s="255">
        <v>12729398</v>
      </c>
      <c r="C8" s="26">
        <v>12729398</v>
      </c>
      <c r="D8" s="26">
        <v>12684571</v>
      </c>
      <c r="E8" s="26">
        <v>-44827</v>
      </c>
      <c r="F8" s="27">
        <v>-3.5215333828041199E-3</v>
      </c>
    </row>
    <row r="9" spans="1:8" s="16" customFormat="1" ht="26.25">
      <c r="A9" s="25" t="s">
        <v>16</v>
      </c>
      <c r="B9" s="255">
        <v>0</v>
      </c>
      <c r="C9" s="26">
        <v>0</v>
      </c>
      <c r="D9" s="26">
        <v>0</v>
      </c>
      <c r="E9" s="26">
        <v>0</v>
      </c>
      <c r="F9" s="27">
        <v>0</v>
      </c>
    </row>
    <row r="10" spans="1:8" s="16" customFormat="1" ht="26.25">
      <c r="A10" s="28" t="s">
        <v>17</v>
      </c>
      <c r="B10" s="256">
        <v>90599</v>
      </c>
      <c r="C10" s="29">
        <v>94872</v>
      </c>
      <c r="D10" s="29">
        <v>96686</v>
      </c>
      <c r="E10" s="29">
        <v>1814</v>
      </c>
      <c r="F10" s="27">
        <v>1.912049919892065E-2</v>
      </c>
    </row>
    <row r="11" spans="1:8" s="16" customFormat="1" ht="26.25">
      <c r="A11" s="30" t="s">
        <v>18</v>
      </c>
      <c r="B11" s="257">
        <v>0</v>
      </c>
      <c r="C11" s="31">
        <v>0</v>
      </c>
      <c r="D11" s="31">
        <v>0</v>
      </c>
      <c r="E11" s="29">
        <v>0</v>
      </c>
      <c r="F11" s="27">
        <v>0</v>
      </c>
    </row>
    <row r="12" spans="1:8" s="16" customFormat="1" ht="26.25">
      <c r="A12" s="32" t="s">
        <v>19</v>
      </c>
      <c r="B12" s="257">
        <v>90599</v>
      </c>
      <c r="C12" s="31">
        <v>94872</v>
      </c>
      <c r="D12" s="31">
        <v>96686</v>
      </c>
      <c r="E12" s="29">
        <v>1814</v>
      </c>
      <c r="F12" s="27">
        <v>1.912049919892065E-2</v>
      </c>
    </row>
    <row r="13" spans="1:8" s="16" customFormat="1" ht="26.25">
      <c r="A13" s="32" t="s">
        <v>20</v>
      </c>
      <c r="B13" s="257">
        <v>0</v>
      </c>
      <c r="C13" s="31">
        <v>0</v>
      </c>
      <c r="D13" s="31">
        <v>0</v>
      </c>
      <c r="E13" s="29">
        <v>0</v>
      </c>
      <c r="F13" s="27">
        <v>0</v>
      </c>
    </row>
    <row r="14" spans="1:8" s="16" customFormat="1" ht="26.25">
      <c r="A14" s="32" t="s">
        <v>21</v>
      </c>
      <c r="B14" s="257">
        <v>0</v>
      </c>
      <c r="C14" s="31">
        <v>0</v>
      </c>
      <c r="D14" s="31">
        <v>0</v>
      </c>
      <c r="E14" s="29">
        <v>0</v>
      </c>
      <c r="F14" s="27">
        <v>0</v>
      </c>
    </row>
    <row r="15" spans="1:8" s="16" customFormat="1" ht="26.25">
      <c r="A15" s="32" t="s">
        <v>22</v>
      </c>
      <c r="B15" s="257">
        <v>0</v>
      </c>
      <c r="C15" s="31">
        <v>0</v>
      </c>
      <c r="D15" s="31">
        <v>0</v>
      </c>
      <c r="E15" s="29">
        <v>0</v>
      </c>
      <c r="F15" s="27">
        <v>0</v>
      </c>
    </row>
    <row r="16" spans="1:8" s="16" customFormat="1" ht="26.25">
      <c r="A16" s="32" t="s">
        <v>23</v>
      </c>
      <c r="B16" s="257">
        <v>0</v>
      </c>
      <c r="C16" s="31">
        <v>0</v>
      </c>
      <c r="D16" s="31">
        <v>0</v>
      </c>
      <c r="E16" s="29">
        <v>0</v>
      </c>
      <c r="F16" s="27">
        <v>0</v>
      </c>
    </row>
    <row r="17" spans="1:6" s="16" customFormat="1" ht="26.25">
      <c r="A17" s="32" t="s">
        <v>24</v>
      </c>
      <c r="B17" s="257">
        <v>0</v>
      </c>
      <c r="C17" s="31">
        <v>0</v>
      </c>
      <c r="D17" s="31">
        <v>0</v>
      </c>
      <c r="E17" s="29">
        <v>0</v>
      </c>
      <c r="F17" s="27">
        <v>0</v>
      </c>
    </row>
    <row r="18" spans="1:6" s="16" customFormat="1" ht="26.25">
      <c r="A18" s="32" t="s">
        <v>25</v>
      </c>
      <c r="B18" s="257">
        <v>0</v>
      </c>
      <c r="C18" s="31">
        <v>0</v>
      </c>
      <c r="D18" s="31">
        <v>0</v>
      </c>
      <c r="E18" s="29">
        <v>0</v>
      </c>
      <c r="F18" s="27">
        <v>0</v>
      </c>
    </row>
    <row r="19" spans="1:6" s="16" customFormat="1" ht="26.25">
      <c r="A19" s="32" t="s">
        <v>26</v>
      </c>
      <c r="B19" s="257">
        <v>0</v>
      </c>
      <c r="C19" s="31">
        <v>0</v>
      </c>
      <c r="D19" s="31">
        <v>0</v>
      </c>
      <c r="E19" s="29">
        <v>0</v>
      </c>
      <c r="F19" s="27">
        <v>0</v>
      </c>
    </row>
    <row r="20" spans="1:6" s="16" customFormat="1" ht="26.25">
      <c r="A20" s="32" t="s">
        <v>27</v>
      </c>
      <c r="B20" s="257">
        <v>0</v>
      </c>
      <c r="C20" s="31">
        <v>0</v>
      </c>
      <c r="D20" s="31">
        <v>0</v>
      </c>
      <c r="E20" s="29">
        <v>0</v>
      </c>
      <c r="F20" s="27">
        <v>0</v>
      </c>
    </row>
    <row r="21" spans="1:6" s="16" customFormat="1" ht="26.25">
      <c r="A21" s="32" t="s">
        <v>28</v>
      </c>
      <c r="B21" s="257">
        <v>0</v>
      </c>
      <c r="C21" s="31">
        <v>0</v>
      </c>
      <c r="D21" s="31">
        <v>0</v>
      </c>
      <c r="E21" s="29">
        <v>0</v>
      </c>
      <c r="F21" s="27">
        <v>0</v>
      </c>
    </row>
    <row r="22" spans="1:6" s="16" customFormat="1" ht="26.25">
      <c r="A22" s="32" t="s">
        <v>29</v>
      </c>
      <c r="B22" s="257">
        <v>0</v>
      </c>
      <c r="C22" s="31">
        <v>0</v>
      </c>
      <c r="D22" s="31">
        <v>0</v>
      </c>
      <c r="E22" s="29">
        <v>0</v>
      </c>
      <c r="F22" s="27">
        <v>0</v>
      </c>
    </row>
    <row r="23" spans="1:6" s="16" customFormat="1" ht="26.25">
      <c r="A23" s="33" t="s">
        <v>30</v>
      </c>
      <c r="B23" s="257">
        <v>0</v>
      </c>
      <c r="C23" s="31">
        <v>0</v>
      </c>
      <c r="D23" s="31">
        <v>0</v>
      </c>
      <c r="E23" s="29">
        <v>0</v>
      </c>
      <c r="F23" s="27">
        <v>0</v>
      </c>
    </row>
    <row r="24" spans="1:6" s="16" customFormat="1" ht="26.25">
      <c r="A24" s="33" t="s">
        <v>31</v>
      </c>
      <c r="B24" s="257">
        <v>0</v>
      </c>
      <c r="C24" s="31">
        <v>0</v>
      </c>
      <c r="D24" s="31">
        <v>0</v>
      </c>
      <c r="E24" s="29">
        <v>0</v>
      </c>
      <c r="F24" s="27">
        <v>0</v>
      </c>
    </row>
    <row r="25" spans="1:6" s="16" customFormat="1" ht="26.25">
      <c r="A25" s="33" t="s">
        <v>32</v>
      </c>
      <c r="B25" s="257">
        <v>0</v>
      </c>
      <c r="C25" s="31">
        <v>0</v>
      </c>
      <c r="D25" s="31">
        <v>0</v>
      </c>
      <c r="E25" s="29">
        <v>0</v>
      </c>
      <c r="F25" s="27">
        <v>0</v>
      </c>
    </row>
    <row r="26" spans="1:6" s="16" customFormat="1" ht="26.25">
      <c r="A26" s="33" t="s">
        <v>33</v>
      </c>
      <c r="B26" s="257">
        <v>0</v>
      </c>
      <c r="C26" s="31">
        <v>0</v>
      </c>
      <c r="D26" s="31">
        <v>0</v>
      </c>
      <c r="E26" s="29">
        <v>0</v>
      </c>
      <c r="F26" s="27">
        <v>0</v>
      </c>
    </row>
    <row r="27" spans="1:6" s="16" customFormat="1" ht="26.25">
      <c r="A27" s="33" t="s">
        <v>34</v>
      </c>
      <c r="B27" s="257">
        <v>0</v>
      </c>
      <c r="C27" s="31">
        <v>0</v>
      </c>
      <c r="D27" s="31">
        <v>0</v>
      </c>
      <c r="E27" s="29">
        <v>0</v>
      </c>
      <c r="F27" s="27">
        <v>0</v>
      </c>
    </row>
    <row r="28" spans="1:6" s="16" customFormat="1" ht="26.25">
      <c r="A28" s="33" t="s">
        <v>89</v>
      </c>
      <c r="B28" s="257">
        <v>0</v>
      </c>
      <c r="C28" s="31">
        <v>0</v>
      </c>
      <c r="D28" s="31">
        <v>0</v>
      </c>
      <c r="E28" s="29">
        <f t="shared" ref="E28" si="0">D28-C28</f>
        <v>0</v>
      </c>
      <c r="F28" s="27">
        <f t="shared" ref="F28" si="1">IF(ISBLANK(E28),"  ",IF(C28&gt;0,E28/C28,IF(E28&gt;0,1,0)))</f>
        <v>0</v>
      </c>
    </row>
    <row r="29" spans="1:6" s="16" customFormat="1" ht="26.25">
      <c r="A29" s="33" t="s">
        <v>35</v>
      </c>
      <c r="B29" s="257">
        <v>0</v>
      </c>
      <c r="C29" s="31">
        <v>0</v>
      </c>
      <c r="D29" s="31">
        <v>0</v>
      </c>
      <c r="E29" s="29">
        <v>0</v>
      </c>
      <c r="F29" s="27">
        <v>0</v>
      </c>
    </row>
    <row r="30" spans="1:6" s="16" customFormat="1" ht="26.25">
      <c r="A30" s="34" t="s">
        <v>36</v>
      </c>
      <c r="B30" s="257"/>
      <c r="C30" s="31"/>
      <c r="D30" s="31"/>
      <c r="E30" s="31"/>
      <c r="F30" s="23"/>
    </row>
    <row r="31" spans="1:6" s="16" customFormat="1" ht="26.25">
      <c r="A31" s="30" t="s">
        <v>37</v>
      </c>
      <c r="B31" s="255">
        <v>0</v>
      </c>
      <c r="C31" s="26">
        <v>0</v>
      </c>
      <c r="D31" s="26">
        <v>0</v>
      </c>
      <c r="E31" s="26">
        <v>0</v>
      </c>
      <c r="F31" s="27">
        <v>0</v>
      </c>
    </row>
    <row r="32" spans="1:6" s="16" customFormat="1" ht="26.25">
      <c r="A32" s="35" t="s">
        <v>38</v>
      </c>
      <c r="B32" s="257"/>
      <c r="C32" s="31"/>
      <c r="D32" s="31"/>
      <c r="E32" s="31"/>
      <c r="F32" s="23"/>
    </row>
    <row r="33" spans="1:12" s="16" customFormat="1" ht="26.25">
      <c r="A33" s="30" t="s">
        <v>37</v>
      </c>
      <c r="B33" s="254">
        <v>0</v>
      </c>
      <c r="C33" s="22">
        <v>0</v>
      </c>
      <c r="D33" s="22">
        <v>0</v>
      </c>
      <c r="E33" s="26">
        <v>0</v>
      </c>
      <c r="F33" s="27">
        <v>0</v>
      </c>
    </row>
    <row r="34" spans="1:12" s="16" customFormat="1" ht="26.25">
      <c r="A34" s="32" t="s">
        <v>39</v>
      </c>
      <c r="B34" s="257"/>
      <c r="C34" s="31"/>
      <c r="D34" s="31"/>
      <c r="E34" s="29"/>
      <c r="F34" s="27" t="s">
        <v>91</v>
      </c>
    </row>
    <row r="35" spans="1:12" s="39" customFormat="1" ht="26.25">
      <c r="A35" s="36" t="s">
        <v>40</v>
      </c>
      <c r="B35" s="258">
        <v>12819997</v>
      </c>
      <c r="C35" s="37">
        <v>12824270</v>
      </c>
      <c r="D35" s="37">
        <v>12781257</v>
      </c>
      <c r="E35" s="37">
        <v>-43013</v>
      </c>
      <c r="F35" s="38">
        <v>-3.3540310676553131E-3</v>
      </c>
    </row>
    <row r="36" spans="1:12" s="16" customFormat="1" ht="26.25">
      <c r="A36" s="34" t="s">
        <v>41</v>
      </c>
      <c r="B36" s="257"/>
      <c r="C36" s="31"/>
      <c r="D36" s="31"/>
      <c r="E36" s="31"/>
      <c r="F36" s="23"/>
    </row>
    <row r="37" spans="1:12" s="16" customFormat="1" ht="26.25">
      <c r="A37" s="40" t="s">
        <v>42</v>
      </c>
      <c r="B37" s="255">
        <v>0</v>
      </c>
      <c r="C37" s="26">
        <v>0</v>
      </c>
      <c r="D37" s="26">
        <v>0</v>
      </c>
      <c r="E37" s="26">
        <v>0</v>
      </c>
      <c r="F37" s="27">
        <v>0</v>
      </c>
    </row>
    <row r="38" spans="1:12" s="16" customFormat="1" ht="26.25">
      <c r="A38" s="41" t="s">
        <v>43</v>
      </c>
      <c r="B38" s="255">
        <v>0</v>
      </c>
      <c r="C38" s="26">
        <v>0</v>
      </c>
      <c r="D38" s="26">
        <v>0</v>
      </c>
      <c r="E38" s="29">
        <v>0</v>
      </c>
      <c r="F38" s="27">
        <v>0</v>
      </c>
    </row>
    <row r="39" spans="1:12" s="16" customFormat="1" ht="26.25">
      <c r="A39" s="41" t="s">
        <v>44</v>
      </c>
      <c r="B39" s="255">
        <v>0</v>
      </c>
      <c r="C39" s="26">
        <v>0</v>
      </c>
      <c r="D39" s="26">
        <v>0</v>
      </c>
      <c r="E39" s="29">
        <v>0</v>
      </c>
      <c r="F39" s="27">
        <v>0</v>
      </c>
    </row>
    <row r="40" spans="1:12" s="16" customFormat="1" ht="26.25">
      <c r="A40" s="41" t="s">
        <v>45</v>
      </c>
      <c r="B40" s="255">
        <v>0</v>
      </c>
      <c r="C40" s="26">
        <v>0</v>
      </c>
      <c r="D40" s="26">
        <v>0</v>
      </c>
      <c r="E40" s="29">
        <v>0</v>
      </c>
      <c r="F40" s="27">
        <v>0</v>
      </c>
    </row>
    <row r="41" spans="1:12" s="16" customFormat="1" ht="26.25">
      <c r="A41" s="42" t="s">
        <v>46</v>
      </c>
      <c r="B41" s="255">
        <v>0</v>
      </c>
      <c r="C41" s="26">
        <v>0</v>
      </c>
      <c r="D41" s="26">
        <v>0</v>
      </c>
      <c r="E41" s="29">
        <v>0</v>
      </c>
      <c r="F41" s="27">
        <v>0</v>
      </c>
    </row>
    <row r="42" spans="1:12" s="39" customFormat="1" ht="26.25">
      <c r="A42" s="34" t="s">
        <v>47</v>
      </c>
      <c r="B42" s="259">
        <v>0</v>
      </c>
      <c r="C42" s="43">
        <v>0</v>
      </c>
      <c r="D42" s="43">
        <v>0</v>
      </c>
      <c r="E42" s="43">
        <v>0</v>
      </c>
      <c r="F42" s="38">
        <v>0</v>
      </c>
      <c r="L42" s="39" t="s">
        <v>48</v>
      </c>
    </row>
    <row r="43" spans="1:12" s="16" customFormat="1" ht="26.25">
      <c r="A43" s="32" t="s">
        <v>48</v>
      </c>
      <c r="B43" s="257"/>
      <c r="C43" s="31"/>
      <c r="D43" s="31"/>
      <c r="E43" s="31"/>
      <c r="F43" s="23"/>
    </row>
    <row r="44" spans="1:12" s="39" customFormat="1" ht="26.25">
      <c r="A44" s="44" t="s">
        <v>49</v>
      </c>
      <c r="B44" s="260">
        <v>0</v>
      </c>
      <c r="C44" s="45">
        <v>0</v>
      </c>
      <c r="D44" s="45">
        <v>0</v>
      </c>
      <c r="E44" s="45">
        <v>0</v>
      </c>
      <c r="F44" s="38">
        <v>0</v>
      </c>
    </row>
    <row r="45" spans="1:12" s="16" customFormat="1" ht="26.25">
      <c r="A45" s="32" t="s">
        <v>48</v>
      </c>
      <c r="B45" s="257"/>
      <c r="C45" s="31"/>
      <c r="D45" s="31"/>
      <c r="E45" s="31"/>
      <c r="F45" s="23"/>
    </row>
    <row r="46" spans="1:12" s="39" customFormat="1" ht="26.25">
      <c r="A46" s="44" t="s">
        <v>50</v>
      </c>
      <c r="B46" s="260">
        <v>0</v>
      </c>
      <c r="C46" s="45">
        <v>0</v>
      </c>
      <c r="D46" s="45">
        <v>0</v>
      </c>
      <c r="E46" s="45">
        <v>0</v>
      </c>
      <c r="F46" s="38">
        <v>0</v>
      </c>
    </row>
    <row r="47" spans="1:12" s="16" customFormat="1" ht="26.25">
      <c r="A47" s="32" t="s">
        <v>48</v>
      </c>
      <c r="B47" s="257"/>
      <c r="C47" s="31"/>
      <c r="D47" s="31"/>
      <c r="E47" s="31"/>
      <c r="F47" s="23"/>
    </row>
    <row r="48" spans="1:12" s="39" customFormat="1" ht="26.25">
      <c r="A48" s="34" t="s">
        <v>51</v>
      </c>
      <c r="B48" s="259">
        <v>829834</v>
      </c>
      <c r="C48" s="43">
        <v>825561</v>
      </c>
      <c r="D48" s="43">
        <v>825561</v>
      </c>
      <c r="E48" s="43">
        <v>0</v>
      </c>
      <c r="F48" s="38">
        <v>0</v>
      </c>
    </row>
    <row r="49" spans="1:6" s="16" customFormat="1" ht="26.25">
      <c r="A49" s="32" t="s">
        <v>48</v>
      </c>
      <c r="B49" s="257"/>
      <c r="C49" s="31"/>
      <c r="D49" s="31"/>
      <c r="E49" s="31"/>
      <c r="F49" s="23"/>
    </row>
    <row r="50" spans="1:6" s="39" customFormat="1" ht="26.25">
      <c r="A50" s="46" t="s">
        <v>52</v>
      </c>
      <c r="B50" s="261">
        <v>0</v>
      </c>
      <c r="C50" s="47">
        <v>0</v>
      </c>
      <c r="D50" s="47">
        <v>0</v>
      </c>
      <c r="E50" s="47">
        <v>0</v>
      </c>
      <c r="F50" s="38">
        <v>0</v>
      </c>
    </row>
    <row r="51" spans="1:6" s="16" customFormat="1" ht="26.25">
      <c r="A51" s="34"/>
      <c r="B51" s="254"/>
      <c r="C51" s="22"/>
      <c r="D51" s="22"/>
      <c r="E51" s="22"/>
      <c r="F51" s="48"/>
    </row>
    <row r="52" spans="1:6" s="39" customFormat="1" ht="26.25">
      <c r="A52" s="34" t="s">
        <v>53</v>
      </c>
      <c r="B52" s="259">
        <v>0</v>
      </c>
      <c r="C52" s="43">
        <v>0</v>
      </c>
      <c r="D52" s="43">
        <v>0</v>
      </c>
      <c r="E52" s="47">
        <v>0</v>
      </c>
      <c r="F52" s="38">
        <v>0</v>
      </c>
    </row>
    <row r="53" spans="1:6" s="16" customFormat="1" ht="26.25">
      <c r="A53" s="32"/>
      <c r="B53" s="257"/>
      <c r="C53" s="31"/>
      <c r="D53" s="31"/>
      <c r="E53" s="31"/>
      <c r="F53" s="23"/>
    </row>
    <row r="54" spans="1:6" s="39" customFormat="1" ht="26.25">
      <c r="A54" s="49" t="s">
        <v>54</v>
      </c>
      <c r="B54" s="259">
        <v>13649831</v>
      </c>
      <c r="C54" s="43">
        <v>13649831</v>
      </c>
      <c r="D54" s="43">
        <v>13606818</v>
      </c>
      <c r="E54" s="43">
        <v>-43013</v>
      </c>
      <c r="F54" s="38">
        <v>-3.1511745456775254E-3</v>
      </c>
    </row>
    <row r="55" spans="1:6" s="16" customFormat="1" ht="26.25">
      <c r="A55" s="50"/>
      <c r="B55" s="257"/>
      <c r="C55" s="31"/>
      <c r="D55" s="31"/>
      <c r="E55" s="31"/>
      <c r="F55" s="23" t="s">
        <v>48</v>
      </c>
    </row>
    <row r="56" spans="1:6" s="16" customFormat="1" ht="26.25">
      <c r="A56" s="51"/>
      <c r="B56" s="254"/>
      <c r="C56" s="22"/>
      <c r="D56" s="22"/>
      <c r="E56" s="22"/>
      <c r="F56" s="24" t="s">
        <v>48</v>
      </c>
    </row>
    <row r="57" spans="1:6" s="16" customFormat="1" ht="26.25">
      <c r="A57" s="49" t="s">
        <v>55</v>
      </c>
      <c r="B57" s="254"/>
      <c r="C57" s="22"/>
      <c r="D57" s="22"/>
      <c r="E57" s="22"/>
      <c r="F57" s="24"/>
    </row>
    <row r="58" spans="1:6" s="16" customFormat="1" ht="26.25">
      <c r="A58" s="30" t="s">
        <v>56</v>
      </c>
      <c r="B58" s="254">
        <v>0</v>
      </c>
      <c r="C58" s="22">
        <v>0</v>
      </c>
      <c r="D58" s="22">
        <v>0</v>
      </c>
      <c r="E58" s="22">
        <v>0</v>
      </c>
      <c r="F58" s="27">
        <v>0</v>
      </c>
    </row>
    <row r="59" spans="1:6" s="16" customFormat="1" ht="26.25">
      <c r="A59" s="32" t="s">
        <v>57</v>
      </c>
      <c r="B59" s="257">
        <v>5754814.29</v>
      </c>
      <c r="C59" s="31">
        <v>5195651</v>
      </c>
      <c r="D59" s="31">
        <v>4938444</v>
      </c>
      <c r="E59" s="31">
        <v>-257207</v>
      </c>
      <c r="F59" s="27">
        <v>-4.9504287335696721E-2</v>
      </c>
    </row>
    <row r="60" spans="1:6" s="16" customFormat="1" ht="26.25">
      <c r="A60" s="32" t="s">
        <v>58</v>
      </c>
      <c r="B60" s="257">
        <v>257431.61</v>
      </c>
      <c r="C60" s="31">
        <v>233671</v>
      </c>
      <c r="D60" s="31">
        <v>193545</v>
      </c>
      <c r="E60" s="31">
        <v>-40126</v>
      </c>
      <c r="F60" s="27">
        <v>-0.17172006795879677</v>
      </c>
    </row>
    <row r="61" spans="1:6" s="16" customFormat="1" ht="26.25">
      <c r="A61" s="32" t="s">
        <v>59</v>
      </c>
      <c r="B61" s="257">
        <v>2544952.7299999995</v>
      </c>
      <c r="C61" s="31">
        <v>2374873</v>
      </c>
      <c r="D61" s="31">
        <v>1934000</v>
      </c>
      <c r="E61" s="31">
        <v>-440873</v>
      </c>
      <c r="F61" s="27">
        <v>-0.18564066373233432</v>
      </c>
    </row>
    <row r="62" spans="1:6" s="16" customFormat="1" ht="26.25">
      <c r="A62" s="32" t="s">
        <v>60</v>
      </c>
      <c r="B62" s="257">
        <v>0</v>
      </c>
      <c r="C62" s="31">
        <v>0</v>
      </c>
      <c r="D62" s="31">
        <v>0</v>
      </c>
      <c r="E62" s="31">
        <v>0</v>
      </c>
      <c r="F62" s="27">
        <v>0</v>
      </c>
    </row>
    <row r="63" spans="1:6" s="16" customFormat="1" ht="26.25">
      <c r="A63" s="32" t="s">
        <v>61</v>
      </c>
      <c r="B63" s="257">
        <v>1194480.1799999997</v>
      </c>
      <c r="C63" s="31">
        <v>1317565</v>
      </c>
      <c r="D63" s="31">
        <v>1598408</v>
      </c>
      <c r="E63" s="31">
        <v>280843</v>
      </c>
      <c r="F63" s="27">
        <v>0.21315305127261275</v>
      </c>
    </row>
    <row r="64" spans="1:6" s="16" customFormat="1" ht="26.25">
      <c r="A64" s="32" t="s">
        <v>62</v>
      </c>
      <c r="B64" s="257">
        <v>0</v>
      </c>
      <c r="C64" s="31">
        <v>0</v>
      </c>
      <c r="D64" s="31">
        <v>0</v>
      </c>
      <c r="E64" s="31">
        <v>0</v>
      </c>
      <c r="F64" s="27">
        <v>0</v>
      </c>
    </row>
    <row r="65" spans="1:6" s="16" customFormat="1" ht="26.25">
      <c r="A65" s="32" t="s">
        <v>63</v>
      </c>
      <c r="B65" s="257">
        <v>3854828.1900000004</v>
      </c>
      <c r="C65" s="31">
        <v>4528071</v>
      </c>
      <c r="D65" s="31">
        <v>4942421</v>
      </c>
      <c r="E65" s="31">
        <v>414350</v>
      </c>
      <c r="F65" s="27">
        <v>9.1506957377655962E-2</v>
      </c>
    </row>
    <row r="66" spans="1:6" s="39" customFormat="1" ht="26.25">
      <c r="A66" s="52" t="s">
        <v>64</v>
      </c>
      <c r="B66" s="258">
        <v>13606507</v>
      </c>
      <c r="C66" s="37">
        <v>13649831</v>
      </c>
      <c r="D66" s="37">
        <v>13606818</v>
      </c>
      <c r="E66" s="37">
        <v>-43013</v>
      </c>
      <c r="F66" s="38">
        <v>-3.1511745456775254E-3</v>
      </c>
    </row>
    <row r="67" spans="1:6" s="16" customFormat="1" ht="26.25">
      <c r="A67" s="32" t="s">
        <v>65</v>
      </c>
      <c r="B67" s="257">
        <v>0</v>
      </c>
      <c r="C67" s="31">
        <v>0</v>
      </c>
      <c r="D67" s="31">
        <v>0</v>
      </c>
      <c r="E67" s="31">
        <v>0</v>
      </c>
      <c r="F67" s="27">
        <v>0</v>
      </c>
    </row>
    <row r="68" spans="1:6" s="16" customFormat="1" ht="26.25">
      <c r="A68" s="32" t="s">
        <v>66</v>
      </c>
      <c r="B68" s="257">
        <v>43324</v>
      </c>
      <c r="C68" s="31">
        <v>0</v>
      </c>
      <c r="D68" s="31">
        <v>0</v>
      </c>
      <c r="E68" s="31">
        <v>0</v>
      </c>
      <c r="F68" s="27">
        <v>0</v>
      </c>
    </row>
    <row r="69" spans="1:6" s="16" customFormat="1" ht="26.25">
      <c r="A69" s="32" t="s">
        <v>67</v>
      </c>
      <c r="B69" s="257">
        <v>0</v>
      </c>
      <c r="C69" s="31">
        <v>0</v>
      </c>
      <c r="D69" s="31">
        <v>0</v>
      </c>
      <c r="E69" s="31">
        <v>0</v>
      </c>
      <c r="F69" s="27">
        <v>0</v>
      </c>
    </row>
    <row r="70" spans="1:6" s="16" customFormat="1" ht="26.25">
      <c r="A70" s="32" t="s">
        <v>68</v>
      </c>
      <c r="B70" s="257">
        <v>0</v>
      </c>
      <c r="C70" s="31">
        <v>0</v>
      </c>
      <c r="D70" s="31">
        <v>0</v>
      </c>
      <c r="E70" s="31">
        <v>0</v>
      </c>
      <c r="F70" s="27">
        <v>0</v>
      </c>
    </row>
    <row r="71" spans="1:6" s="39" customFormat="1" ht="26.25">
      <c r="A71" s="53" t="s">
        <v>69</v>
      </c>
      <c r="B71" s="262">
        <v>13649831</v>
      </c>
      <c r="C71" s="54">
        <v>13649831</v>
      </c>
      <c r="D71" s="54">
        <v>13606818</v>
      </c>
      <c r="E71" s="54">
        <v>-43013</v>
      </c>
      <c r="F71" s="38">
        <v>-3.1511745456775254E-3</v>
      </c>
    </row>
    <row r="72" spans="1:6" s="16" customFormat="1" ht="26.25">
      <c r="A72" s="51"/>
      <c r="B72" s="254"/>
      <c r="C72" s="22"/>
      <c r="D72" s="22"/>
      <c r="E72" s="22"/>
      <c r="F72" s="24"/>
    </row>
    <row r="73" spans="1:6" s="16" customFormat="1" ht="26.25">
      <c r="A73" s="49" t="s">
        <v>70</v>
      </c>
      <c r="B73" s="254"/>
      <c r="C73" s="22"/>
      <c r="D73" s="22"/>
      <c r="E73" s="22"/>
      <c r="F73" s="24"/>
    </row>
    <row r="74" spans="1:6" s="16" customFormat="1" ht="26.25">
      <c r="A74" s="30" t="s">
        <v>71</v>
      </c>
      <c r="B74" s="255">
        <v>7260598.6399999997</v>
      </c>
      <c r="C74" s="26">
        <v>6908227</v>
      </c>
      <c r="D74" s="26">
        <v>6585793</v>
      </c>
      <c r="E74" s="22">
        <v>-322434</v>
      </c>
      <c r="F74" s="27">
        <v>-4.6673915029138445E-2</v>
      </c>
    </row>
    <row r="75" spans="1:6" s="16" customFormat="1" ht="26.25">
      <c r="A75" s="32" t="s">
        <v>72</v>
      </c>
      <c r="B75" s="256">
        <v>160606.07</v>
      </c>
      <c r="C75" s="26">
        <v>351984</v>
      </c>
      <c r="D75" s="26">
        <v>286719</v>
      </c>
      <c r="E75" s="31">
        <v>-65265</v>
      </c>
      <c r="F75" s="27">
        <v>-0.18542036001636439</v>
      </c>
    </row>
    <row r="76" spans="1:6" s="16" customFormat="1" ht="26.25">
      <c r="A76" s="32" t="s">
        <v>73</v>
      </c>
      <c r="B76" s="254">
        <v>3132301.77</v>
      </c>
      <c r="C76" s="26">
        <v>2046345</v>
      </c>
      <c r="D76" s="26">
        <v>2340063</v>
      </c>
      <c r="E76" s="31">
        <v>293718</v>
      </c>
      <c r="F76" s="27">
        <v>0.14353298197518014</v>
      </c>
    </row>
    <row r="77" spans="1:6" s="39" customFormat="1" ht="26.25">
      <c r="A77" s="52" t="s">
        <v>74</v>
      </c>
      <c r="B77" s="262">
        <v>10553506.48</v>
      </c>
      <c r="C77" s="54">
        <v>9306556</v>
      </c>
      <c r="D77" s="54">
        <v>9212575</v>
      </c>
      <c r="E77" s="37">
        <v>-93981</v>
      </c>
      <c r="F77" s="38">
        <v>-1.00983650665187E-2</v>
      </c>
    </row>
    <row r="78" spans="1:6" s="16" customFormat="1" ht="26.25">
      <c r="A78" s="32" t="s">
        <v>75</v>
      </c>
      <c r="B78" s="256">
        <v>102778.84000000001</v>
      </c>
      <c r="C78" s="29">
        <v>35807</v>
      </c>
      <c r="D78" s="29">
        <v>55453</v>
      </c>
      <c r="E78" s="31">
        <v>19646</v>
      </c>
      <c r="F78" s="27">
        <v>0.54866366911497755</v>
      </c>
    </row>
    <row r="79" spans="1:6" s="16" customFormat="1" ht="26.25">
      <c r="A79" s="32" t="s">
        <v>76</v>
      </c>
      <c r="B79" s="255">
        <v>1676497.31</v>
      </c>
      <c r="C79" s="26">
        <v>3011318</v>
      </c>
      <c r="D79" s="26">
        <v>3185710</v>
      </c>
      <c r="E79" s="31">
        <v>174392</v>
      </c>
      <c r="F79" s="27">
        <v>5.791218330312508E-2</v>
      </c>
    </row>
    <row r="80" spans="1:6" s="16" customFormat="1" ht="26.25">
      <c r="A80" s="32" t="s">
        <v>77</v>
      </c>
      <c r="B80" s="254">
        <v>1131800.82</v>
      </c>
      <c r="C80" s="22">
        <v>1173548</v>
      </c>
      <c r="D80" s="22">
        <v>1082080</v>
      </c>
      <c r="E80" s="31">
        <v>-91468</v>
      </c>
      <c r="F80" s="27">
        <v>-7.7941422080732958E-2</v>
      </c>
    </row>
    <row r="81" spans="1:8" s="39" customFormat="1" ht="26.25">
      <c r="A81" s="35" t="s">
        <v>78</v>
      </c>
      <c r="B81" s="262">
        <v>2911076.97</v>
      </c>
      <c r="C81" s="54">
        <v>4220673</v>
      </c>
      <c r="D81" s="54">
        <v>4323243</v>
      </c>
      <c r="E81" s="37">
        <v>102570</v>
      </c>
      <c r="F81" s="38">
        <v>2.4301811583129041E-2</v>
      </c>
    </row>
    <row r="82" spans="1:8" s="16" customFormat="1" ht="26.25">
      <c r="A82" s="32" t="s">
        <v>79</v>
      </c>
      <c r="B82" s="254">
        <v>30231.47</v>
      </c>
      <c r="C82" s="22">
        <v>119602</v>
      </c>
      <c r="D82" s="22">
        <v>68000</v>
      </c>
      <c r="E82" s="31">
        <v>-51602</v>
      </c>
      <c r="F82" s="27">
        <v>-0.43144763465493891</v>
      </c>
    </row>
    <row r="83" spans="1:8" s="16" customFormat="1" ht="26.25">
      <c r="A83" s="32" t="s">
        <v>80</v>
      </c>
      <c r="B83" s="257">
        <v>58075.810000000005</v>
      </c>
      <c r="C83" s="31">
        <v>3000</v>
      </c>
      <c r="D83" s="31">
        <v>3000</v>
      </c>
      <c r="E83" s="31">
        <v>0</v>
      </c>
      <c r="F83" s="27">
        <v>0</v>
      </c>
    </row>
    <row r="84" spans="1:8" s="16" customFormat="1" ht="26.25">
      <c r="A84" s="32" t="s">
        <v>81</v>
      </c>
      <c r="B84" s="257">
        <v>0</v>
      </c>
      <c r="C84" s="31">
        <v>0</v>
      </c>
      <c r="D84" s="31">
        <v>0</v>
      </c>
      <c r="E84" s="31">
        <v>0</v>
      </c>
      <c r="F84" s="27">
        <v>0</v>
      </c>
    </row>
    <row r="85" spans="1:8" s="16" customFormat="1" ht="26.25">
      <c r="A85" s="32" t="s">
        <v>82</v>
      </c>
      <c r="B85" s="257">
        <v>0</v>
      </c>
      <c r="C85" s="31">
        <v>0</v>
      </c>
      <c r="D85" s="31">
        <v>0</v>
      </c>
      <c r="E85" s="31">
        <v>0</v>
      </c>
      <c r="F85" s="27">
        <v>0</v>
      </c>
    </row>
    <row r="86" spans="1:8" s="39" customFormat="1" ht="26.25">
      <c r="A86" s="35" t="s">
        <v>83</v>
      </c>
      <c r="B86" s="258">
        <v>88307.28</v>
      </c>
      <c r="C86" s="37">
        <v>122602</v>
      </c>
      <c r="D86" s="37">
        <v>71000</v>
      </c>
      <c r="E86" s="37">
        <v>-51602</v>
      </c>
      <c r="F86" s="38">
        <v>-0.42089036067927116</v>
      </c>
    </row>
    <row r="87" spans="1:8" s="16" customFormat="1" ht="26.25">
      <c r="A87" s="32" t="s">
        <v>84</v>
      </c>
      <c r="B87" s="257">
        <v>96940.26999999999</v>
      </c>
      <c r="C87" s="31">
        <v>0</v>
      </c>
      <c r="D87" s="31">
        <v>0</v>
      </c>
      <c r="E87" s="31">
        <v>0</v>
      </c>
      <c r="F87" s="27">
        <v>0</v>
      </c>
    </row>
    <row r="88" spans="1:8" s="16" customFormat="1" ht="26.25">
      <c r="A88" s="32" t="s">
        <v>85</v>
      </c>
      <c r="B88" s="257">
        <v>0</v>
      </c>
      <c r="C88" s="31">
        <v>0</v>
      </c>
      <c r="D88" s="31">
        <v>0</v>
      </c>
      <c r="E88" s="31">
        <v>0</v>
      </c>
      <c r="F88" s="27">
        <v>0</v>
      </c>
    </row>
    <row r="89" spans="1:8" s="16" customFormat="1" ht="26.25">
      <c r="A89" s="41" t="s">
        <v>86</v>
      </c>
      <c r="B89" s="257">
        <v>0</v>
      </c>
      <c r="C89" s="31">
        <v>0</v>
      </c>
      <c r="D89" s="31">
        <v>0</v>
      </c>
      <c r="E89" s="31">
        <v>0</v>
      </c>
      <c r="F89" s="27">
        <v>0</v>
      </c>
    </row>
    <row r="90" spans="1:8" s="39" customFormat="1" ht="26.25">
      <c r="A90" s="55" t="s">
        <v>87</v>
      </c>
      <c r="B90" s="262">
        <v>96940.26999999999</v>
      </c>
      <c r="C90" s="54">
        <v>0</v>
      </c>
      <c r="D90" s="54">
        <v>0</v>
      </c>
      <c r="E90" s="54">
        <v>0</v>
      </c>
      <c r="F90" s="38">
        <v>0</v>
      </c>
    </row>
    <row r="91" spans="1:8" s="16" customFormat="1" ht="26.25">
      <c r="A91" s="41" t="s">
        <v>88</v>
      </c>
      <c r="B91" s="257">
        <v>0</v>
      </c>
      <c r="C91" s="31">
        <v>0</v>
      </c>
      <c r="D91" s="29">
        <v>0</v>
      </c>
      <c r="E91" s="31">
        <v>0</v>
      </c>
      <c r="F91" s="27">
        <v>0</v>
      </c>
    </row>
    <row r="92" spans="1:8" s="39" customFormat="1" ht="27" thickBot="1">
      <c r="A92" s="56" t="s">
        <v>69</v>
      </c>
      <c r="B92" s="263">
        <v>13649831</v>
      </c>
      <c r="C92" s="57">
        <v>13649831</v>
      </c>
      <c r="D92" s="58">
        <v>13606818</v>
      </c>
      <c r="E92" s="57">
        <v>-43013</v>
      </c>
      <c r="F92" s="59">
        <v>-3.1511745456775254E-3</v>
      </c>
    </row>
    <row r="93" spans="1:8" s="64" customFormat="1" ht="31.5">
      <c r="A93" s="60"/>
      <c r="B93" s="61"/>
      <c r="C93" s="61"/>
      <c r="D93" s="61"/>
      <c r="E93" s="61"/>
      <c r="F93" s="62" t="s">
        <v>48</v>
      </c>
      <c r="G93" s="63"/>
      <c r="H93" s="63"/>
    </row>
    <row r="94" spans="1:8">
      <c r="A94" s="68" t="s">
        <v>48</v>
      </c>
      <c r="B94" s="69"/>
      <c r="C94" s="69"/>
      <c r="D94" s="69"/>
      <c r="E94" s="69"/>
      <c r="F94" s="70"/>
    </row>
  </sheetData>
  <pageMargins left="0.7" right="0.7" top="0.75" bottom="0.75" header="0.3" footer="0.3"/>
  <pageSetup scale="2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topLeftCell="A43" zoomScale="60" zoomScaleNormal="60" workbookViewId="0">
      <selection activeCell="A25" sqref="A25"/>
    </sheetView>
  </sheetViews>
  <sheetFormatPr defaultRowHeight="15.75"/>
  <cols>
    <col min="1" max="1" width="121.140625" style="71" customWidth="1"/>
    <col min="2" max="2" width="32.7109375" style="72" customWidth="1"/>
    <col min="3" max="5" width="32.85546875" style="72" customWidth="1"/>
    <col min="6" max="6" width="25.5703125" style="73" customWidth="1"/>
    <col min="7" max="7" width="30.28515625" style="71" customWidth="1"/>
    <col min="8" max="8" width="25.140625" style="71" customWidth="1"/>
    <col min="9" max="256" width="9.140625" style="71"/>
    <col min="257" max="257" width="121.140625" style="71" customWidth="1"/>
    <col min="258" max="258" width="32.7109375" style="71" customWidth="1"/>
    <col min="259" max="261" width="32.85546875" style="71" customWidth="1"/>
    <col min="262" max="262" width="25.5703125" style="71" customWidth="1"/>
    <col min="263" max="263" width="30.28515625" style="71" customWidth="1"/>
    <col min="264" max="264" width="25.140625" style="71" customWidth="1"/>
    <col min="265" max="512" width="9.140625" style="71"/>
    <col min="513" max="513" width="121.140625" style="71" customWidth="1"/>
    <col min="514" max="514" width="32.7109375" style="71" customWidth="1"/>
    <col min="515" max="517" width="32.85546875" style="71" customWidth="1"/>
    <col min="518" max="518" width="25.5703125" style="71" customWidth="1"/>
    <col min="519" max="519" width="30.28515625" style="71" customWidth="1"/>
    <col min="520" max="520" width="25.140625" style="71" customWidth="1"/>
    <col min="521" max="768" width="9.140625" style="71"/>
    <col min="769" max="769" width="121.140625" style="71" customWidth="1"/>
    <col min="770" max="770" width="32.7109375" style="71" customWidth="1"/>
    <col min="771" max="773" width="32.85546875" style="71" customWidth="1"/>
    <col min="774" max="774" width="25.5703125" style="71" customWidth="1"/>
    <col min="775" max="775" width="30.28515625" style="71" customWidth="1"/>
    <col min="776" max="776" width="25.140625" style="71" customWidth="1"/>
    <col min="777" max="1024" width="9.140625" style="71"/>
    <col min="1025" max="1025" width="121.140625" style="71" customWidth="1"/>
    <col min="1026" max="1026" width="32.7109375" style="71" customWidth="1"/>
    <col min="1027" max="1029" width="32.85546875" style="71" customWidth="1"/>
    <col min="1030" max="1030" width="25.5703125" style="71" customWidth="1"/>
    <col min="1031" max="1031" width="30.28515625" style="71" customWidth="1"/>
    <col min="1032" max="1032" width="25.140625" style="71" customWidth="1"/>
    <col min="1033" max="1280" width="9.140625" style="71"/>
    <col min="1281" max="1281" width="121.140625" style="71" customWidth="1"/>
    <col min="1282" max="1282" width="32.7109375" style="71" customWidth="1"/>
    <col min="1283" max="1285" width="32.85546875" style="71" customWidth="1"/>
    <col min="1286" max="1286" width="25.5703125" style="71" customWidth="1"/>
    <col min="1287" max="1287" width="30.28515625" style="71" customWidth="1"/>
    <col min="1288" max="1288" width="25.140625" style="71" customWidth="1"/>
    <col min="1289" max="1536" width="9.140625" style="71"/>
    <col min="1537" max="1537" width="121.140625" style="71" customWidth="1"/>
    <col min="1538" max="1538" width="32.7109375" style="71" customWidth="1"/>
    <col min="1539" max="1541" width="32.85546875" style="71" customWidth="1"/>
    <col min="1542" max="1542" width="25.5703125" style="71" customWidth="1"/>
    <col min="1543" max="1543" width="30.28515625" style="71" customWidth="1"/>
    <col min="1544" max="1544" width="25.140625" style="71" customWidth="1"/>
    <col min="1545" max="1792" width="9.140625" style="71"/>
    <col min="1793" max="1793" width="121.140625" style="71" customWidth="1"/>
    <col min="1794" max="1794" width="32.7109375" style="71" customWidth="1"/>
    <col min="1795" max="1797" width="32.85546875" style="71" customWidth="1"/>
    <col min="1798" max="1798" width="25.5703125" style="71" customWidth="1"/>
    <col min="1799" max="1799" width="30.28515625" style="71" customWidth="1"/>
    <col min="1800" max="1800" width="25.140625" style="71" customWidth="1"/>
    <col min="1801" max="2048" width="9.140625" style="71"/>
    <col min="2049" max="2049" width="121.140625" style="71" customWidth="1"/>
    <col min="2050" max="2050" width="32.7109375" style="71" customWidth="1"/>
    <col min="2051" max="2053" width="32.85546875" style="71" customWidth="1"/>
    <col min="2054" max="2054" width="25.5703125" style="71" customWidth="1"/>
    <col min="2055" max="2055" width="30.28515625" style="71" customWidth="1"/>
    <col min="2056" max="2056" width="25.140625" style="71" customWidth="1"/>
    <col min="2057" max="2304" width="9.140625" style="71"/>
    <col min="2305" max="2305" width="121.140625" style="71" customWidth="1"/>
    <col min="2306" max="2306" width="32.7109375" style="71" customWidth="1"/>
    <col min="2307" max="2309" width="32.85546875" style="71" customWidth="1"/>
    <col min="2310" max="2310" width="25.5703125" style="71" customWidth="1"/>
    <col min="2311" max="2311" width="30.28515625" style="71" customWidth="1"/>
    <col min="2312" max="2312" width="25.140625" style="71" customWidth="1"/>
    <col min="2313" max="2560" width="9.140625" style="71"/>
    <col min="2561" max="2561" width="121.140625" style="71" customWidth="1"/>
    <col min="2562" max="2562" width="32.7109375" style="71" customWidth="1"/>
    <col min="2563" max="2565" width="32.85546875" style="71" customWidth="1"/>
    <col min="2566" max="2566" width="25.5703125" style="71" customWidth="1"/>
    <col min="2567" max="2567" width="30.28515625" style="71" customWidth="1"/>
    <col min="2568" max="2568" width="25.140625" style="71" customWidth="1"/>
    <col min="2569" max="2816" width="9.140625" style="71"/>
    <col min="2817" max="2817" width="121.140625" style="71" customWidth="1"/>
    <col min="2818" max="2818" width="32.7109375" style="71" customWidth="1"/>
    <col min="2819" max="2821" width="32.85546875" style="71" customWidth="1"/>
    <col min="2822" max="2822" width="25.5703125" style="71" customWidth="1"/>
    <col min="2823" max="2823" width="30.28515625" style="71" customWidth="1"/>
    <col min="2824" max="2824" width="25.140625" style="71" customWidth="1"/>
    <col min="2825" max="3072" width="9.140625" style="71"/>
    <col min="3073" max="3073" width="121.140625" style="71" customWidth="1"/>
    <col min="3074" max="3074" width="32.7109375" style="71" customWidth="1"/>
    <col min="3075" max="3077" width="32.85546875" style="71" customWidth="1"/>
    <col min="3078" max="3078" width="25.5703125" style="71" customWidth="1"/>
    <col min="3079" max="3079" width="30.28515625" style="71" customWidth="1"/>
    <col min="3080" max="3080" width="25.140625" style="71" customWidth="1"/>
    <col min="3081" max="3328" width="9.140625" style="71"/>
    <col min="3329" max="3329" width="121.140625" style="71" customWidth="1"/>
    <col min="3330" max="3330" width="32.7109375" style="71" customWidth="1"/>
    <col min="3331" max="3333" width="32.85546875" style="71" customWidth="1"/>
    <col min="3334" max="3334" width="25.5703125" style="71" customWidth="1"/>
    <col min="3335" max="3335" width="30.28515625" style="71" customWidth="1"/>
    <col min="3336" max="3336" width="25.140625" style="71" customWidth="1"/>
    <col min="3337" max="3584" width="9.140625" style="71"/>
    <col min="3585" max="3585" width="121.140625" style="71" customWidth="1"/>
    <col min="3586" max="3586" width="32.7109375" style="71" customWidth="1"/>
    <col min="3587" max="3589" width="32.85546875" style="71" customWidth="1"/>
    <col min="3590" max="3590" width="25.5703125" style="71" customWidth="1"/>
    <col min="3591" max="3591" width="30.28515625" style="71" customWidth="1"/>
    <col min="3592" max="3592" width="25.140625" style="71" customWidth="1"/>
    <col min="3593" max="3840" width="9.140625" style="71"/>
    <col min="3841" max="3841" width="121.140625" style="71" customWidth="1"/>
    <col min="3842" max="3842" width="32.7109375" style="71" customWidth="1"/>
    <col min="3843" max="3845" width="32.85546875" style="71" customWidth="1"/>
    <col min="3846" max="3846" width="25.5703125" style="71" customWidth="1"/>
    <col min="3847" max="3847" width="30.28515625" style="71" customWidth="1"/>
    <col min="3848" max="3848" width="25.140625" style="71" customWidth="1"/>
    <col min="3849" max="4096" width="9.140625" style="71"/>
    <col min="4097" max="4097" width="121.140625" style="71" customWidth="1"/>
    <col min="4098" max="4098" width="32.7109375" style="71" customWidth="1"/>
    <col min="4099" max="4101" width="32.85546875" style="71" customWidth="1"/>
    <col min="4102" max="4102" width="25.5703125" style="71" customWidth="1"/>
    <col min="4103" max="4103" width="30.28515625" style="71" customWidth="1"/>
    <col min="4104" max="4104" width="25.140625" style="71" customWidth="1"/>
    <col min="4105" max="4352" width="9.140625" style="71"/>
    <col min="4353" max="4353" width="121.140625" style="71" customWidth="1"/>
    <col min="4354" max="4354" width="32.7109375" style="71" customWidth="1"/>
    <col min="4355" max="4357" width="32.85546875" style="71" customWidth="1"/>
    <col min="4358" max="4358" width="25.5703125" style="71" customWidth="1"/>
    <col min="4359" max="4359" width="30.28515625" style="71" customWidth="1"/>
    <col min="4360" max="4360" width="25.140625" style="71" customWidth="1"/>
    <col min="4361" max="4608" width="9.140625" style="71"/>
    <col min="4609" max="4609" width="121.140625" style="71" customWidth="1"/>
    <col min="4610" max="4610" width="32.7109375" style="71" customWidth="1"/>
    <col min="4611" max="4613" width="32.85546875" style="71" customWidth="1"/>
    <col min="4614" max="4614" width="25.5703125" style="71" customWidth="1"/>
    <col min="4615" max="4615" width="30.28515625" style="71" customWidth="1"/>
    <col min="4616" max="4616" width="25.140625" style="71" customWidth="1"/>
    <col min="4617" max="4864" width="9.140625" style="71"/>
    <col min="4865" max="4865" width="121.140625" style="71" customWidth="1"/>
    <col min="4866" max="4866" width="32.7109375" style="71" customWidth="1"/>
    <col min="4867" max="4869" width="32.85546875" style="71" customWidth="1"/>
    <col min="4870" max="4870" width="25.5703125" style="71" customWidth="1"/>
    <col min="4871" max="4871" width="30.28515625" style="71" customWidth="1"/>
    <col min="4872" max="4872" width="25.140625" style="71" customWidth="1"/>
    <col min="4873" max="5120" width="9.140625" style="71"/>
    <col min="5121" max="5121" width="121.140625" style="71" customWidth="1"/>
    <col min="5122" max="5122" width="32.7109375" style="71" customWidth="1"/>
    <col min="5123" max="5125" width="32.85546875" style="71" customWidth="1"/>
    <col min="5126" max="5126" width="25.5703125" style="71" customWidth="1"/>
    <col min="5127" max="5127" width="30.28515625" style="71" customWidth="1"/>
    <col min="5128" max="5128" width="25.140625" style="71" customWidth="1"/>
    <col min="5129" max="5376" width="9.140625" style="71"/>
    <col min="5377" max="5377" width="121.140625" style="71" customWidth="1"/>
    <col min="5378" max="5378" width="32.7109375" style="71" customWidth="1"/>
    <col min="5379" max="5381" width="32.85546875" style="71" customWidth="1"/>
    <col min="5382" max="5382" width="25.5703125" style="71" customWidth="1"/>
    <col min="5383" max="5383" width="30.28515625" style="71" customWidth="1"/>
    <col min="5384" max="5384" width="25.140625" style="71" customWidth="1"/>
    <col min="5385" max="5632" width="9.140625" style="71"/>
    <col min="5633" max="5633" width="121.140625" style="71" customWidth="1"/>
    <col min="5634" max="5634" width="32.7109375" style="71" customWidth="1"/>
    <col min="5635" max="5637" width="32.85546875" style="71" customWidth="1"/>
    <col min="5638" max="5638" width="25.5703125" style="71" customWidth="1"/>
    <col min="5639" max="5639" width="30.28515625" style="71" customWidth="1"/>
    <col min="5640" max="5640" width="25.140625" style="71" customWidth="1"/>
    <col min="5641" max="5888" width="9.140625" style="71"/>
    <col min="5889" max="5889" width="121.140625" style="71" customWidth="1"/>
    <col min="5890" max="5890" width="32.7109375" style="71" customWidth="1"/>
    <col min="5891" max="5893" width="32.85546875" style="71" customWidth="1"/>
    <col min="5894" max="5894" width="25.5703125" style="71" customWidth="1"/>
    <col min="5895" max="5895" width="30.28515625" style="71" customWidth="1"/>
    <col min="5896" max="5896" width="25.140625" style="71" customWidth="1"/>
    <col min="5897" max="6144" width="9.140625" style="71"/>
    <col min="6145" max="6145" width="121.140625" style="71" customWidth="1"/>
    <col min="6146" max="6146" width="32.7109375" style="71" customWidth="1"/>
    <col min="6147" max="6149" width="32.85546875" style="71" customWidth="1"/>
    <col min="6150" max="6150" width="25.5703125" style="71" customWidth="1"/>
    <col min="6151" max="6151" width="30.28515625" style="71" customWidth="1"/>
    <col min="6152" max="6152" width="25.140625" style="71" customWidth="1"/>
    <col min="6153" max="6400" width="9.140625" style="71"/>
    <col min="6401" max="6401" width="121.140625" style="71" customWidth="1"/>
    <col min="6402" max="6402" width="32.7109375" style="71" customWidth="1"/>
    <col min="6403" max="6405" width="32.85546875" style="71" customWidth="1"/>
    <col min="6406" max="6406" width="25.5703125" style="71" customWidth="1"/>
    <col min="6407" max="6407" width="30.28515625" style="71" customWidth="1"/>
    <col min="6408" max="6408" width="25.140625" style="71" customWidth="1"/>
    <col min="6409" max="6656" width="9.140625" style="71"/>
    <col min="6657" max="6657" width="121.140625" style="71" customWidth="1"/>
    <col min="6658" max="6658" width="32.7109375" style="71" customWidth="1"/>
    <col min="6659" max="6661" width="32.85546875" style="71" customWidth="1"/>
    <col min="6662" max="6662" width="25.5703125" style="71" customWidth="1"/>
    <col min="6663" max="6663" width="30.28515625" style="71" customWidth="1"/>
    <col min="6664" max="6664" width="25.140625" style="71" customWidth="1"/>
    <col min="6665" max="6912" width="9.140625" style="71"/>
    <col min="6913" max="6913" width="121.140625" style="71" customWidth="1"/>
    <col min="6914" max="6914" width="32.7109375" style="71" customWidth="1"/>
    <col min="6915" max="6917" width="32.85546875" style="71" customWidth="1"/>
    <col min="6918" max="6918" width="25.5703125" style="71" customWidth="1"/>
    <col min="6919" max="6919" width="30.28515625" style="71" customWidth="1"/>
    <col min="6920" max="6920" width="25.140625" style="71" customWidth="1"/>
    <col min="6921" max="7168" width="9.140625" style="71"/>
    <col min="7169" max="7169" width="121.140625" style="71" customWidth="1"/>
    <col min="7170" max="7170" width="32.7109375" style="71" customWidth="1"/>
    <col min="7171" max="7173" width="32.85546875" style="71" customWidth="1"/>
    <col min="7174" max="7174" width="25.5703125" style="71" customWidth="1"/>
    <col min="7175" max="7175" width="30.28515625" style="71" customWidth="1"/>
    <col min="7176" max="7176" width="25.140625" style="71" customWidth="1"/>
    <col min="7177" max="7424" width="9.140625" style="71"/>
    <col min="7425" max="7425" width="121.140625" style="71" customWidth="1"/>
    <col min="7426" max="7426" width="32.7109375" style="71" customWidth="1"/>
    <col min="7427" max="7429" width="32.85546875" style="71" customWidth="1"/>
    <col min="7430" max="7430" width="25.5703125" style="71" customWidth="1"/>
    <col min="7431" max="7431" width="30.28515625" style="71" customWidth="1"/>
    <col min="7432" max="7432" width="25.140625" style="71" customWidth="1"/>
    <col min="7433" max="7680" width="9.140625" style="71"/>
    <col min="7681" max="7681" width="121.140625" style="71" customWidth="1"/>
    <col min="7682" max="7682" width="32.7109375" style="71" customWidth="1"/>
    <col min="7683" max="7685" width="32.85546875" style="71" customWidth="1"/>
    <col min="7686" max="7686" width="25.5703125" style="71" customWidth="1"/>
    <col min="7687" max="7687" width="30.28515625" style="71" customWidth="1"/>
    <col min="7688" max="7688" width="25.140625" style="71" customWidth="1"/>
    <col min="7689" max="7936" width="9.140625" style="71"/>
    <col min="7937" max="7937" width="121.140625" style="71" customWidth="1"/>
    <col min="7938" max="7938" width="32.7109375" style="71" customWidth="1"/>
    <col min="7939" max="7941" width="32.85546875" style="71" customWidth="1"/>
    <col min="7942" max="7942" width="25.5703125" style="71" customWidth="1"/>
    <col min="7943" max="7943" width="30.28515625" style="71" customWidth="1"/>
    <col min="7944" max="7944" width="25.140625" style="71" customWidth="1"/>
    <col min="7945" max="8192" width="9.140625" style="71"/>
    <col min="8193" max="8193" width="121.140625" style="71" customWidth="1"/>
    <col min="8194" max="8194" width="32.7109375" style="71" customWidth="1"/>
    <col min="8195" max="8197" width="32.85546875" style="71" customWidth="1"/>
    <col min="8198" max="8198" width="25.5703125" style="71" customWidth="1"/>
    <col min="8199" max="8199" width="30.28515625" style="71" customWidth="1"/>
    <col min="8200" max="8200" width="25.140625" style="71" customWidth="1"/>
    <col min="8201" max="8448" width="9.140625" style="71"/>
    <col min="8449" max="8449" width="121.140625" style="71" customWidth="1"/>
    <col min="8450" max="8450" width="32.7109375" style="71" customWidth="1"/>
    <col min="8451" max="8453" width="32.85546875" style="71" customWidth="1"/>
    <col min="8454" max="8454" width="25.5703125" style="71" customWidth="1"/>
    <col min="8455" max="8455" width="30.28515625" style="71" customWidth="1"/>
    <col min="8456" max="8456" width="25.140625" style="71" customWidth="1"/>
    <col min="8457" max="8704" width="9.140625" style="71"/>
    <col min="8705" max="8705" width="121.140625" style="71" customWidth="1"/>
    <col min="8706" max="8706" width="32.7109375" style="71" customWidth="1"/>
    <col min="8707" max="8709" width="32.85546875" style="71" customWidth="1"/>
    <col min="8710" max="8710" width="25.5703125" style="71" customWidth="1"/>
    <col min="8711" max="8711" width="30.28515625" style="71" customWidth="1"/>
    <col min="8712" max="8712" width="25.140625" style="71" customWidth="1"/>
    <col min="8713" max="8960" width="9.140625" style="71"/>
    <col min="8961" max="8961" width="121.140625" style="71" customWidth="1"/>
    <col min="8962" max="8962" width="32.7109375" style="71" customWidth="1"/>
    <col min="8963" max="8965" width="32.85546875" style="71" customWidth="1"/>
    <col min="8966" max="8966" width="25.5703125" style="71" customWidth="1"/>
    <col min="8967" max="8967" width="30.28515625" style="71" customWidth="1"/>
    <col min="8968" max="8968" width="25.140625" style="71" customWidth="1"/>
    <col min="8969" max="9216" width="9.140625" style="71"/>
    <col min="9217" max="9217" width="121.140625" style="71" customWidth="1"/>
    <col min="9218" max="9218" width="32.7109375" style="71" customWidth="1"/>
    <col min="9219" max="9221" width="32.85546875" style="71" customWidth="1"/>
    <col min="9222" max="9222" width="25.5703125" style="71" customWidth="1"/>
    <col min="9223" max="9223" width="30.28515625" style="71" customWidth="1"/>
    <col min="9224" max="9224" width="25.140625" style="71" customWidth="1"/>
    <col min="9225" max="9472" width="9.140625" style="71"/>
    <col min="9473" max="9473" width="121.140625" style="71" customWidth="1"/>
    <col min="9474" max="9474" width="32.7109375" style="71" customWidth="1"/>
    <col min="9475" max="9477" width="32.85546875" style="71" customWidth="1"/>
    <col min="9478" max="9478" width="25.5703125" style="71" customWidth="1"/>
    <col min="9479" max="9479" width="30.28515625" style="71" customWidth="1"/>
    <col min="9480" max="9480" width="25.140625" style="71" customWidth="1"/>
    <col min="9481" max="9728" width="9.140625" style="71"/>
    <col min="9729" max="9729" width="121.140625" style="71" customWidth="1"/>
    <col min="9730" max="9730" width="32.7109375" style="71" customWidth="1"/>
    <col min="9731" max="9733" width="32.85546875" style="71" customWidth="1"/>
    <col min="9734" max="9734" width="25.5703125" style="71" customWidth="1"/>
    <col min="9735" max="9735" width="30.28515625" style="71" customWidth="1"/>
    <col min="9736" max="9736" width="25.140625" style="71" customWidth="1"/>
    <col min="9737" max="9984" width="9.140625" style="71"/>
    <col min="9985" max="9985" width="121.140625" style="71" customWidth="1"/>
    <col min="9986" max="9986" width="32.7109375" style="71" customWidth="1"/>
    <col min="9987" max="9989" width="32.85546875" style="71" customWidth="1"/>
    <col min="9990" max="9990" width="25.5703125" style="71" customWidth="1"/>
    <col min="9991" max="9991" width="30.28515625" style="71" customWidth="1"/>
    <col min="9992" max="9992" width="25.140625" style="71" customWidth="1"/>
    <col min="9993" max="10240" width="9.140625" style="71"/>
    <col min="10241" max="10241" width="121.140625" style="71" customWidth="1"/>
    <col min="10242" max="10242" width="32.7109375" style="71" customWidth="1"/>
    <col min="10243" max="10245" width="32.85546875" style="71" customWidth="1"/>
    <col min="10246" max="10246" width="25.5703125" style="71" customWidth="1"/>
    <col min="10247" max="10247" width="30.28515625" style="71" customWidth="1"/>
    <col min="10248" max="10248" width="25.140625" style="71" customWidth="1"/>
    <col min="10249" max="10496" width="9.140625" style="71"/>
    <col min="10497" max="10497" width="121.140625" style="71" customWidth="1"/>
    <col min="10498" max="10498" width="32.7109375" style="71" customWidth="1"/>
    <col min="10499" max="10501" width="32.85546875" style="71" customWidth="1"/>
    <col min="10502" max="10502" width="25.5703125" style="71" customWidth="1"/>
    <col min="10503" max="10503" width="30.28515625" style="71" customWidth="1"/>
    <col min="10504" max="10504" width="25.140625" style="71" customWidth="1"/>
    <col min="10505" max="10752" width="9.140625" style="71"/>
    <col min="10753" max="10753" width="121.140625" style="71" customWidth="1"/>
    <col min="10754" max="10754" width="32.7109375" style="71" customWidth="1"/>
    <col min="10755" max="10757" width="32.85546875" style="71" customWidth="1"/>
    <col min="10758" max="10758" width="25.5703125" style="71" customWidth="1"/>
    <col min="10759" max="10759" width="30.28515625" style="71" customWidth="1"/>
    <col min="10760" max="10760" width="25.140625" style="71" customWidth="1"/>
    <col min="10761" max="11008" width="9.140625" style="71"/>
    <col min="11009" max="11009" width="121.140625" style="71" customWidth="1"/>
    <col min="11010" max="11010" width="32.7109375" style="71" customWidth="1"/>
    <col min="11011" max="11013" width="32.85546875" style="71" customWidth="1"/>
    <col min="11014" max="11014" width="25.5703125" style="71" customWidth="1"/>
    <col min="11015" max="11015" width="30.28515625" style="71" customWidth="1"/>
    <col min="11016" max="11016" width="25.140625" style="71" customWidth="1"/>
    <col min="11017" max="11264" width="9.140625" style="71"/>
    <col min="11265" max="11265" width="121.140625" style="71" customWidth="1"/>
    <col min="11266" max="11266" width="32.7109375" style="71" customWidth="1"/>
    <col min="11267" max="11269" width="32.85546875" style="71" customWidth="1"/>
    <col min="11270" max="11270" width="25.5703125" style="71" customWidth="1"/>
    <col min="11271" max="11271" width="30.28515625" style="71" customWidth="1"/>
    <col min="11272" max="11272" width="25.140625" style="71" customWidth="1"/>
    <col min="11273" max="11520" width="9.140625" style="71"/>
    <col min="11521" max="11521" width="121.140625" style="71" customWidth="1"/>
    <col min="11522" max="11522" width="32.7109375" style="71" customWidth="1"/>
    <col min="11523" max="11525" width="32.85546875" style="71" customWidth="1"/>
    <col min="11526" max="11526" width="25.5703125" style="71" customWidth="1"/>
    <col min="11527" max="11527" width="30.28515625" style="71" customWidth="1"/>
    <col min="11528" max="11528" width="25.140625" style="71" customWidth="1"/>
    <col min="11529" max="11776" width="9.140625" style="71"/>
    <col min="11777" max="11777" width="121.140625" style="71" customWidth="1"/>
    <col min="11778" max="11778" width="32.7109375" style="71" customWidth="1"/>
    <col min="11779" max="11781" width="32.85546875" style="71" customWidth="1"/>
    <col min="11782" max="11782" width="25.5703125" style="71" customWidth="1"/>
    <col min="11783" max="11783" width="30.28515625" style="71" customWidth="1"/>
    <col min="11784" max="11784" width="25.140625" style="71" customWidth="1"/>
    <col min="11785" max="12032" width="9.140625" style="71"/>
    <col min="12033" max="12033" width="121.140625" style="71" customWidth="1"/>
    <col min="12034" max="12034" width="32.7109375" style="71" customWidth="1"/>
    <col min="12035" max="12037" width="32.85546875" style="71" customWidth="1"/>
    <col min="12038" max="12038" width="25.5703125" style="71" customWidth="1"/>
    <col min="12039" max="12039" width="30.28515625" style="71" customWidth="1"/>
    <col min="12040" max="12040" width="25.140625" style="71" customWidth="1"/>
    <col min="12041" max="12288" width="9.140625" style="71"/>
    <col min="12289" max="12289" width="121.140625" style="71" customWidth="1"/>
    <col min="12290" max="12290" width="32.7109375" style="71" customWidth="1"/>
    <col min="12291" max="12293" width="32.85546875" style="71" customWidth="1"/>
    <col min="12294" max="12294" width="25.5703125" style="71" customWidth="1"/>
    <col min="12295" max="12295" width="30.28515625" style="71" customWidth="1"/>
    <col min="12296" max="12296" width="25.140625" style="71" customWidth="1"/>
    <col min="12297" max="12544" width="9.140625" style="71"/>
    <col min="12545" max="12545" width="121.140625" style="71" customWidth="1"/>
    <col min="12546" max="12546" width="32.7109375" style="71" customWidth="1"/>
    <col min="12547" max="12549" width="32.85546875" style="71" customWidth="1"/>
    <col min="12550" max="12550" width="25.5703125" style="71" customWidth="1"/>
    <col min="12551" max="12551" width="30.28515625" style="71" customWidth="1"/>
    <col min="12552" max="12552" width="25.140625" style="71" customWidth="1"/>
    <col min="12553" max="12800" width="9.140625" style="71"/>
    <col min="12801" max="12801" width="121.140625" style="71" customWidth="1"/>
    <col min="12802" max="12802" width="32.7109375" style="71" customWidth="1"/>
    <col min="12803" max="12805" width="32.85546875" style="71" customWidth="1"/>
    <col min="12806" max="12806" width="25.5703125" style="71" customWidth="1"/>
    <col min="12807" max="12807" width="30.28515625" style="71" customWidth="1"/>
    <col min="12808" max="12808" width="25.140625" style="71" customWidth="1"/>
    <col min="12809" max="13056" width="9.140625" style="71"/>
    <col min="13057" max="13057" width="121.140625" style="71" customWidth="1"/>
    <col min="13058" max="13058" width="32.7109375" style="71" customWidth="1"/>
    <col min="13059" max="13061" width="32.85546875" style="71" customWidth="1"/>
    <col min="13062" max="13062" width="25.5703125" style="71" customWidth="1"/>
    <col min="13063" max="13063" width="30.28515625" style="71" customWidth="1"/>
    <col min="13064" max="13064" width="25.140625" style="71" customWidth="1"/>
    <col min="13065" max="13312" width="9.140625" style="71"/>
    <col min="13313" max="13313" width="121.140625" style="71" customWidth="1"/>
    <col min="13314" max="13314" width="32.7109375" style="71" customWidth="1"/>
    <col min="13315" max="13317" width="32.85546875" style="71" customWidth="1"/>
    <col min="13318" max="13318" width="25.5703125" style="71" customWidth="1"/>
    <col min="13319" max="13319" width="30.28515625" style="71" customWidth="1"/>
    <col min="13320" max="13320" width="25.140625" style="71" customWidth="1"/>
    <col min="13321" max="13568" width="9.140625" style="71"/>
    <col min="13569" max="13569" width="121.140625" style="71" customWidth="1"/>
    <col min="13570" max="13570" width="32.7109375" style="71" customWidth="1"/>
    <col min="13571" max="13573" width="32.85546875" style="71" customWidth="1"/>
    <col min="13574" max="13574" width="25.5703125" style="71" customWidth="1"/>
    <col min="13575" max="13575" width="30.28515625" style="71" customWidth="1"/>
    <col min="13576" max="13576" width="25.140625" style="71" customWidth="1"/>
    <col min="13577" max="13824" width="9.140625" style="71"/>
    <col min="13825" max="13825" width="121.140625" style="71" customWidth="1"/>
    <col min="13826" max="13826" width="32.7109375" style="71" customWidth="1"/>
    <col min="13827" max="13829" width="32.85546875" style="71" customWidth="1"/>
    <col min="13830" max="13830" width="25.5703125" style="71" customWidth="1"/>
    <col min="13831" max="13831" width="30.28515625" style="71" customWidth="1"/>
    <col min="13832" max="13832" width="25.140625" style="71" customWidth="1"/>
    <col min="13833" max="14080" width="9.140625" style="71"/>
    <col min="14081" max="14081" width="121.140625" style="71" customWidth="1"/>
    <col min="14082" max="14082" width="32.7109375" style="71" customWidth="1"/>
    <col min="14083" max="14085" width="32.85546875" style="71" customWidth="1"/>
    <col min="14086" max="14086" width="25.5703125" style="71" customWidth="1"/>
    <col min="14087" max="14087" width="30.28515625" style="71" customWidth="1"/>
    <col min="14088" max="14088" width="25.140625" style="71" customWidth="1"/>
    <col min="14089" max="14336" width="9.140625" style="71"/>
    <col min="14337" max="14337" width="121.140625" style="71" customWidth="1"/>
    <col min="14338" max="14338" width="32.7109375" style="71" customWidth="1"/>
    <col min="14339" max="14341" width="32.85546875" style="71" customWidth="1"/>
    <col min="14342" max="14342" width="25.5703125" style="71" customWidth="1"/>
    <col min="14343" max="14343" width="30.28515625" style="71" customWidth="1"/>
    <col min="14344" max="14344" width="25.140625" style="71" customWidth="1"/>
    <col min="14345" max="14592" width="9.140625" style="71"/>
    <col min="14593" max="14593" width="121.140625" style="71" customWidth="1"/>
    <col min="14594" max="14594" width="32.7109375" style="71" customWidth="1"/>
    <col min="14595" max="14597" width="32.85546875" style="71" customWidth="1"/>
    <col min="14598" max="14598" width="25.5703125" style="71" customWidth="1"/>
    <col min="14599" max="14599" width="30.28515625" style="71" customWidth="1"/>
    <col min="14600" max="14600" width="25.140625" style="71" customWidth="1"/>
    <col min="14601" max="14848" width="9.140625" style="71"/>
    <col min="14849" max="14849" width="121.140625" style="71" customWidth="1"/>
    <col min="14850" max="14850" width="32.7109375" style="71" customWidth="1"/>
    <col min="14851" max="14853" width="32.85546875" style="71" customWidth="1"/>
    <col min="14854" max="14854" width="25.5703125" style="71" customWidth="1"/>
    <col min="14855" max="14855" width="30.28515625" style="71" customWidth="1"/>
    <col min="14856" max="14856" width="25.140625" style="71" customWidth="1"/>
    <col min="14857" max="15104" width="9.140625" style="71"/>
    <col min="15105" max="15105" width="121.140625" style="71" customWidth="1"/>
    <col min="15106" max="15106" width="32.7109375" style="71" customWidth="1"/>
    <col min="15107" max="15109" width="32.85546875" style="71" customWidth="1"/>
    <col min="15110" max="15110" width="25.5703125" style="71" customWidth="1"/>
    <col min="15111" max="15111" width="30.28515625" style="71" customWidth="1"/>
    <col min="15112" max="15112" width="25.140625" style="71" customWidth="1"/>
    <col min="15113" max="15360" width="9.140625" style="71"/>
    <col min="15361" max="15361" width="121.140625" style="71" customWidth="1"/>
    <col min="15362" max="15362" width="32.7109375" style="71" customWidth="1"/>
    <col min="15363" max="15365" width="32.85546875" style="71" customWidth="1"/>
    <col min="15366" max="15366" width="25.5703125" style="71" customWidth="1"/>
    <col min="15367" max="15367" width="30.28515625" style="71" customWidth="1"/>
    <col min="15368" max="15368" width="25.140625" style="71" customWidth="1"/>
    <col min="15369" max="15616" width="9.140625" style="71"/>
    <col min="15617" max="15617" width="121.140625" style="71" customWidth="1"/>
    <col min="15618" max="15618" width="32.7109375" style="71" customWidth="1"/>
    <col min="15619" max="15621" width="32.85546875" style="71" customWidth="1"/>
    <col min="15622" max="15622" width="25.5703125" style="71" customWidth="1"/>
    <col min="15623" max="15623" width="30.28515625" style="71" customWidth="1"/>
    <col min="15624" max="15624" width="25.140625" style="71" customWidth="1"/>
    <col min="15625" max="15872" width="9.140625" style="71"/>
    <col min="15873" max="15873" width="121.140625" style="71" customWidth="1"/>
    <col min="15874" max="15874" width="32.7109375" style="71" customWidth="1"/>
    <col min="15875" max="15877" width="32.85546875" style="71" customWidth="1"/>
    <col min="15878" max="15878" width="25.5703125" style="71" customWidth="1"/>
    <col min="15879" max="15879" width="30.28515625" style="71" customWidth="1"/>
    <col min="15880" max="15880" width="25.140625" style="71" customWidth="1"/>
    <col min="15881" max="16128" width="9.140625" style="71"/>
    <col min="16129" max="16129" width="121.140625" style="71" customWidth="1"/>
    <col min="16130" max="16130" width="32.7109375" style="71" customWidth="1"/>
    <col min="16131" max="16133" width="32.85546875" style="71" customWidth="1"/>
    <col min="16134" max="16134" width="25.5703125" style="71" customWidth="1"/>
    <col min="16135" max="16135" width="30.28515625" style="71" customWidth="1"/>
    <col min="16136" max="16136" width="25.140625" style="71" customWidth="1"/>
    <col min="16137" max="16384" width="9.140625" style="71"/>
  </cols>
  <sheetData>
    <row r="1" spans="1:8" s="7" customFormat="1" ht="46.5">
      <c r="A1" s="1" t="s">
        <v>0</v>
      </c>
      <c r="B1" s="2"/>
      <c r="C1" s="4" t="s">
        <v>1</v>
      </c>
      <c r="D1" s="5" t="s">
        <v>157</v>
      </c>
      <c r="E1" s="6"/>
      <c r="H1" s="3"/>
    </row>
    <row r="2" spans="1:8" s="7" customFormat="1" ht="46.5">
      <c r="A2" s="1" t="s">
        <v>2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3</v>
      </c>
      <c r="B3" s="10"/>
      <c r="C3" s="10"/>
      <c r="D3" s="10"/>
      <c r="E3" s="10"/>
      <c r="F3" s="11"/>
      <c r="G3" s="3"/>
      <c r="H3" s="3"/>
    </row>
    <row r="4" spans="1:8" s="16" customFormat="1" ht="27" thickTop="1">
      <c r="A4" s="12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20" customFormat="1" ht="52.5">
      <c r="A5" s="17"/>
      <c r="B5" s="18" t="s">
        <v>9</v>
      </c>
      <c r="C5" s="18" t="s">
        <v>9</v>
      </c>
      <c r="D5" s="18" t="s">
        <v>10</v>
      </c>
      <c r="E5" s="18" t="s">
        <v>11</v>
      </c>
      <c r="F5" s="19" t="s">
        <v>12</v>
      </c>
    </row>
    <row r="6" spans="1:8" s="16" customFormat="1" ht="26.25">
      <c r="A6" s="21" t="s">
        <v>13</v>
      </c>
      <c r="B6" s="22"/>
      <c r="C6" s="22"/>
      <c r="D6" s="22"/>
      <c r="E6" s="22"/>
      <c r="F6" s="23"/>
    </row>
    <row r="7" spans="1:8" s="16" customFormat="1" ht="26.25">
      <c r="A7" s="21" t="s">
        <v>14</v>
      </c>
      <c r="B7" s="22"/>
      <c r="C7" s="22"/>
      <c r="D7" s="22"/>
      <c r="E7" s="22"/>
      <c r="F7" s="24"/>
    </row>
    <row r="8" spans="1:8" s="16" customFormat="1" ht="26.25">
      <c r="A8" s="25" t="s">
        <v>15</v>
      </c>
      <c r="B8" s="26">
        <f>ULSystem!B8-ULBOS!B8+LSUBR!B8+LSUA!B8+LSUS!B8+SUBR!B8+SUNO!B8</f>
        <v>510161166.00999999</v>
      </c>
      <c r="C8" s="26">
        <f>ULSystem!C8-ULBOS!C8+LSUBR!C8+LSUA!C8+LSUS!C8+SUBR!C8+SUNO!C8</f>
        <v>510161167</v>
      </c>
      <c r="D8" s="26">
        <f>ULSystem!D8-ULBOS!D8+LSUBR!D8+LSUA!D8+LSUS!D8+SUBR!D8+SUNO!D8</f>
        <v>457530436</v>
      </c>
      <c r="E8" s="26">
        <f t="shared" ref="E8:E29" si="0">D8-C8</f>
        <v>-52630731</v>
      </c>
      <c r="F8" s="27">
        <f t="shared" ref="F8:F29" si="1">IF(ISBLANK(E8),"  ",IF(C8&gt;0,E8/C8,IF(E8&gt;0,1,0)))</f>
        <v>-0.10316491023708201</v>
      </c>
    </row>
    <row r="9" spans="1:8" s="16" customFormat="1" ht="26.25">
      <c r="A9" s="25" t="s">
        <v>16</v>
      </c>
      <c r="B9" s="26">
        <f>ULSystem!B9-ULBOS!B9+LSUBR!B9+LSUA!B9+LSUS!B9+SUBR!B9+SUNO!B9</f>
        <v>0</v>
      </c>
      <c r="C9" s="26">
        <f>ULSystem!C9-ULBOS!C9+LSUBR!C9+LSUA!C9+LSUS!C9+SUBR!C9+SUNO!C9</f>
        <v>0</v>
      </c>
      <c r="D9" s="26">
        <f>ULSystem!D9-ULBOS!D9+LSUBR!D9+LSUA!D9+LSUS!D9+SUBR!D9+SUNO!D9</f>
        <v>0</v>
      </c>
      <c r="E9" s="26">
        <f t="shared" si="0"/>
        <v>0</v>
      </c>
      <c r="F9" s="27">
        <f t="shared" si="1"/>
        <v>0</v>
      </c>
    </row>
    <row r="10" spans="1:8" s="16" customFormat="1" ht="26.25">
      <c r="A10" s="28" t="s">
        <v>17</v>
      </c>
      <c r="B10" s="29">
        <f>SUM(B11:B29)</f>
        <v>30929655.93</v>
      </c>
      <c r="C10" s="29">
        <f>SUM(C11:C29)</f>
        <v>32382130</v>
      </c>
      <c r="D10" s="29">
        <f>SUM(D11:D29)</f>
        <v>32688426</v>
      </c>
      <c r="E10" s="29">
        <f t="shared" si="0"/>
        <v>306296</v>
      </c>
      <c r="F10" s="27">
        <f t="shared" si="1"/>
        <v>9.4587971822730627E-3</v>
      </c>
    </row>
    <row r="11" spans="1:8" s="16" customFormat="1" ht="26.25">
      <c r="A11" s="30" t="s">
        <v>18</v>
      </c>
      <c r="B11" s="26">
        <f>ULSystem!B11-ULBOS!B11+LSUBR!B11+LSUA!B11+LSUS!B11+SUBR!B11+SUNO!B11</f>
        <v>0</v>
      </c>
      <c r="C11" s="26">
        <f>ULSystem!C11-ULBOS!C11+LSUBR!C11+LSUA!C11+LSUS!C11+SUBR!C11+SUNO!C11</f>
        <v>0</v>
      </c>
      <c r="D11" s="26">
        <f>ULSystem!D11-ULBOS!D11+LSUBR!D11+LSUA!D11+LSUS!D11+SUBR!D11+SUNO!D11</f>
        <v>0</v>
      </c>
      <c r="E11" s="29">
        <f t="shared" si="0"/>
        <v>0</v>
      </c>
      <c r="F11" s="27">
        <f t="shared" si="1"/>
        <v>0</v>
      </c>
    </row>
    <row r="12" spans="1:8" s="16" customFormat="1" ht="26.25">
      <c r="A12" s="32" t="s">
        <v>19</v>
      </c>
      <c r="B12" s="26">
        <f>ULSystem!B12-ULBOS!B12+LSUBR!B12+LSUA!B12+LSUS!B12+SUBR!B12+SUNO!B12</f>
        <v>26460416.93</v>
      </c>
      <c r="C12" s="26">
        <f>ULSystem!C12-ULBOS!C12+LSUBR!C12+LSUA!C12+LSUS!C12+SUBR!C12+SUNO!C12</f>
        <v>27646526</v>
      </c>
      <c r="D12" s="26">
        <f>ULSystem!D12-ULBOS!D12+LSUBR!D12+LSUA!D12+LSUS!D12+SUBR!D12+SUNO!D12</f>
        <v>28175223</v>
      </c>
      <c r="E12" s="29">
        <f t="shared" si="0"/>
        <v>528697</v>
      </c>
      <c r="F12" s="27">
        <f t="shared" si="1"/>
        <v>1.9123451532391447E-2</v>
      </c>
    </row>
    <row r="13" spans="1:8" s="16" customFormat="1" ht="26.25">
      <c r="A13" s="32" t="s">
        <v>20</v>
      </c>
      <c r="B13" s="26">
        <f>ULSystem!B13-ULBOS!B13+LSUBR!B13+LSUA!B13+LSUS!B13+SUBR!B13+SUNO!B13</f>
        <v>0</v>
      </c>
      <c r="C13" s="26">
        <f>ULSystem!C13-ULBOS!C13+LSUBR!C13+LSUA!C13+LSUS!C13+SUBR!C13+SUNO!C13</f>
        <v>0</v>
      </c>
      <c r="D13" s="26">
        <f>ULSystem!D13-ULBOS!D13+LSUBR!D13+LSUA!D13+LSUS!D13+SUBR!D13+SUNO!D13</f>
        <v>0</v>
      </c>
      <c r="E13" s="29">
        <f t="shared" si="0"/>
        <v>0</v>
      </c>
      <c r="F13" s="27">
        <f t="shared" si="1"/>
        <v>0</v>
      </c>
    </row>
    <row r="14" spans="1:8" s="16" customFormat="1" ht="26.25">
      <c r="A14" s="32" t="s">
        <v>21</v>
      </c>
      <c r="B14" s="26">
        <f>ULSystem!B14-ULBOS!B14+LSUBR!B14+LSUA!B14+LSUS!B14+SUBR!B14+SUNO!B14</f>
        <v>525604</v>
      </c>
      <c r="C14" s="26">
        <f>ULSystem!C14-ULBOS!C14+LSUBR!C14+LSUA!C14+LSUS!C14+SUBR!C14+SUNO!C14</f>
        <v>525604</v>
      </c>
      <c r="D14" s="26">
        <f>ULSystem!D14-ULBOS!D14+LSUBR!D14+LSUA!D14+LSUS!D14+SUBR!D14+SUNO!D14</f>
        <v>403203</v>
      </c>
      <c r="E14" s="29">
        <f t="shared" si="0"/>
        <v>-122401</v>
      </c>
      <c r="F14" s="27">
        <f t="shared" si="1"/>
        <v>-0.23287684264198902</v>
      </c>
    </row>
    <row r="15" spans="1:8" s="16" customFormat="1" ht="26.25">
      <c r="A15" s="32" t="s">
        <v>22</v>
      </c>
      <c r="B15" s="26">
        <f>ULSystem!B15-ULBOS!B15+LSUBR!B15+LSUA!B15+LSUS!B15+SUBR!B15+SUNO!B15</f>
        <v>0</v>
      </c>
      <c r="C15" s="26">
        <f>ULSystem!C15-ULBOS!C15+LSUBR!C15+LSUA!C15+LSUS!C15+SUBR!C15+SUNO!C15</f>
        <v>0</v>
      </c>
      <c r="D15" s="26">
        <f>ULSystem!D15-ULBOS!D15+LSUBR!D15+LSUA!D15+LSUS!D15+SUBR!D15+SUNO!D15</f>
        <v>0</v>
      </c>
      <c r="E15" s="29">
        <f t="shared" si="0"/>
        <v>0</v>
      </c>
      <c r="F15" s="27">
        <f t="shared" si="1"/>
        <v>0</v>
      </c>
    </row>
    <row r="16" spans="1:8" s="16" customFormat="1" ht="26.25">
      <c r="A16" s="32" t="s">
        <v>23</v>
      </c>
      <c r="B16" s="26">
        <f>ULSystem!B16-ULBOS!B16+LSUBR!B16+LSUA!B16+LSUS!B16+SUBR!B16+SUNO!B16</f>
        <v>50000</v>
      </c>
      <c r="C16" s="26">
        <f>ULSystem!C16-ULBOS!C16+LSUBR!C16+LSUA!C16+LSUS!C16+SUBR!C16+SUNO!C16</f>
        <v>50000</v>
      </c>
      <c r="D16" s="26">
        <f>ULSystem!D16-ULBOS!D16+LSUBR!D16+LSUA!D16+LSUS!D16+SUBR!D16+SUNO!D16</f>
        <v>50000</v>
      </c>
      <c r="E16" s="29">
        <f t="shared" si="0"/>
        <v>0</v>
      </c>
      <c r="F16" s="27">
        <f t="shared" si="1"/>
        <v>0</v>
      </c>
    </row>
    <row r="17" spans="1:6" s="16" customFormat="1" ht="26.25">
      <c r="A17" s="32" t="s">
        <v>24</v>
      </c>
      <c r="B17" s="26">
        <f>ULSystem!B17-ULBOS!B17+LSUBR!B17+LSUA!B17+LSUS!B17+SUBR!B17+SUNO!B17</f>
        <v>0</v>
      </c>
      <c r="C17" s="26">
        <f>ULSystem!C17-ULBOS!C17+LSUBR!C17+LSUA!C17+LSUS!C17+SUBR!C17+SUNO!C17</f>
        <v>0</v>
      </c>
      <c r="D17" s="26">
        <f>ULSystem!D17-ULBOS!D17+LSUBR!D17+LSUA!D17+LSUS!D17+SUBR!D17+SUNO!D17</f>
        <v>0</v>
      </c>
      <c r="E17" s="29">
        <f t="shared" si="0"/>
        <v>0</v>
      </c>
      <c r="F17" s="27">
        <f t="shared" si="1"/>
        <v>0</v>
      </c>
    </row>
    <row r="18" spans="1:6" s="16" customFormat="1" ht="26.25">
      <c r="A18" s="32" t="s">
        <v>25</v>
      </c>
      <c r="B18" s="26">
        <f>ULSystem!B18-ULBOS!B18+LSUBR!B18+LSUA!B18+LSUS!B18+SUBR!B18+SUNO!B18</f>
        <v>750000</v>
      </c>
      <c r="C18" s="26">
        <f>ULSystem!C18-ULBOS!C18+LSUBR!C18+LSUA!C18+LSUS!C18+SUBR!C18+SUNO!C18</f>
        <v>750000</v>
      </c>
      <c r="D18" s="26">
        <f>ULSystem!D18-ULBOS!D18+LSUBR!D18+LSUA!D18+LSUS!D18+SUBR!D18+SUNO!D18</f>
        <v>750000</v>
      </c>
      <c r="E18" s="29">
        <f t="shared" si="0"/>
        <v>0</v>
      </c>
      <c r="F18" s="27">
        <f t="shared" si="1"/>
        <v>0</v>
      </c>
    </row>
    <row r="19" spans="1:6" s="16" customFormat="1" ht="26.25">
      <c r="A19" s="32" t="s">
        <v>26</v>
      </c>
      <c r="B19" s="26">
        <f>ULSystem!B19-ULBOS!B19+LSUBR!B19+LSUA!B19+LSUS!B19+SUBR!B19+SUNO!B19</f>
        <v>2933635</v>
      </c>
      <c r="C19" s="26">
        <f>ULSystem!C19-ULBOS!C19+LSUBR!C19+LSUA!C19+LSUS!C19+SUBR!C19+SUNO!C19</f>
        <v>3200000</v>
      </c>
      <c r="D19" s="26">
        <f>ULSystem!D19-ULBOS!D19+LSUBR!D19+LSUA!D19+LSUS!D19+SUBR!D19+SUNO!D19</f>
        <v>3100000</v>
      </c>
      <c r="E19" s="29">
        <f t="shared" si="0"/>
        <v>-100000</v>
      </c>
      <c r="F19" s="27">
        <f t="shared" si="1"/>
        <v>-3.125E-2</v>
      </c>
    </row>
    <row r="20" spans="1:6" s="16" customFormat="1" ht="26.25">
      <c r="A20" s="32" t="s">
        <v>27</v>
      </c>
      <c r="B20" s="26">
        <f>ULSystem!B20-ULBOS!B20+LSUBR!B20+LSUA!B20+LSUS!B20+SUBR!B20+SUNO!B20</f>
        <v>210000</v>
      </c>
      <c r="C20" s="26">
        <f>ULSystem!C20-ULBOS!C20+LSUBR!C20+LSUA!C20+LSUS!C20+SUBR!C20+SUNO!C20</f>
        <v>210000</v>
      </c>
      <c r="D20" s="26">
        <f>ULSystem!D20-ULBOS!D20+LSUBR!D20+LSUA!D20+LSUS!D20+SUBR!D20+SUNO!D20</f>
        <v>210000</v>
      </c>
      <c r="E20" s="29">
        <f t="shared" si="0"/>
        <v>0</v>
      </c>
      <c r="F20" s="27">
        <f t="shared" si="1"/>
        <v>0</v>
      </c>
    </row>
    <row r="21" spans="1:6" s="16" customFormat="1" ht="26.25">
      <c r="A21" s="32" t="s">
        <v>28</v>
      </c>
      <c r="B21" s="26">
        <f>ULSystem!B21-ULBOS!B21+LSUBR!B21+LSUA!B21+LSUS!B21+SUBR!B21+SUNO!B21</f>
        <v>0</v>
      </c>
      <c r="C21" s="26">
        <f>ULSystem!C21-ULBOS!C21+LSUBR!C21+LSUA!C21+LSUS!C21+SUBR!C21+SUNO!C21</f>
        <v>0</v>
      </c>
      <c r="D21" s="26">
        <f>ULSystem!D21-ULBOS!D21+LSUBR!D21+LSUA!D21+LSUS!D21+SUBR!D21+SUNO!D21</f>
        <v>0</v>
      </c>
      <c r="E21" s="29">
        <f t="shared" si="0"/>
        <v>0</v>
      </c>
      <c r="F21" s="27">
        <f t="shared" si="1"/>
        <v>0</v>
      </c>
    </row>
    <row r="22" spans="1:6" s="16" customFormat="1" ht="26.25">
      <c r="A22" s="32" t="s">
        <v>29</v>
      </c>
      <c r="B22" s="26">
        <f>ULSystem!B22-ULBOS!B22+LSUBR!B22+LSUA!B22+LSUS!B22+SUBR!B22+SUNO!B22</f>
        <v>0</v>
      </c>
      <c r="C22" s="26">
        <f>ULSystem!C22-ULBOS!C22+LSUBR!C22+LSUA!C22+LSUS!C22+SUBR!C22+SUNO!C22</f>
        <v>0</v>
      </c>
      <c r="D22" s="26">
        <f>ULSystem!D22-ULBOS!D22+LSUBR!D22+LSUA!D22+LSUS!D22+SUBR!D22+SUNO!D22</f>
        <v>0</v>
      </c>
      <c r="E22" s="29">
        <f t="shared" si="0"/>
        <v>0</v>
      </c>
      <c r="F22" s="27">
        <f t="shared" si="1"/>
        <v>0</v>
      </c>
    </row>
    <row r="23" spans="1:6" s="16" customFormat="1" ht="26.25">
      <c r="A23" s="33" t="s">
        <v>30</v>
      </c>
      <c r="B23" s="26">
        <f>ULSystem!B23-ULBOS!B23+LSUBR!B23+LSUA!B23+LSUS!B23+SUBR!B23+SUNO!B23</f>
        <v>0</v>
      </c>
      <c r="C23" s="26">
        <f>ULSystem!C23-ULBOS!C23+LSUBR!C23+LSUA!C23+LSUS!C23+SUBR!C23+SUNO!C23</f>
        <v>0</v>
      </c>
      <c r="D23" s="26">
        <f>ULSystem!D23-ULBOS!D23+LSUBR!D23+LSUA!D23+LSUS!D23+SUBR!D23+SUNO!D23</f>
        <v>0</v>
      </c>
      <c r="E23" s="29">
        <f t="shared" si="0"/>
        <v>0</v>
      </c>
      <c r="F23" s="27">
        <f t="shared" si="1"/>
        <v>0</v>
      </c>
    </row>
    <row r="24" spans="1:6" s="16" customFormat="1" ht="26.25">
      <c r="A24" s="33" t="s">
        <v>31</v>
      </c>
      <c r="B24" s="26">
        <f>ULSystem!B24-ULBOS!B24+LSUBR!B24+LSUA!B24+LSUS!B24+SUBR!B24+SUNO!B24</f>
        <v>0</v>
      </c>
      <c r="C24" s="26">
        <f>ULSystem!C24-ULBOS!C24+LSUBR!C24+LSUA!C24+LSUS!C24+SUBR!C24+SUNO!C24</f>
        <v>0</v>
      </c>
      <c r="D24" s="26">
        <f>ULSystem!D24-ULBOS!D24+LSUBR!D24+LSUA!D24+LSUS!D24+SUBR!D24+SUNO!D24</f>
        <v>0</v>
      </c>
      <c r="E24" s="29">
        <f t="shared" si="0"/>
        <v>0</v>
      </c>
      <c r="F24" s="27">
        <f t="shared" si="1"/>
        <v>0</v>
      </c>
    </row>
    <row r="25" spans="1:6" s="16" customFormat="1" ht="26.25">
      <c r="A25" s="33" t="s">
        <v>32</v>
      </c>
      <c r="B25" s="26">
        <f>ULSystem!B25-ULBOS!B25+LSUBR!B25+LSUA!B25+LSUS!B25+SUBR!B25+SUNO!B25</f>
        <v>0</v>
      </c>
      <c r="C25" s="26">
        <f>ULSystem!C25-ULBOS!C25+LSUBR!C25+LSUA!C25+LSUS!C25+SUBR!C25+SUNO!C25</f>
        <v>0</v>
      </c>
      <c r="D25" s="26">
        <f>ULSystem!D25-ULBOS!D25+LSUBR!D25+LSUA!D25+LSUS!D25+SUBR!D25+SUNO!D25</f>
        <v>0</v>
      </c>
      <c r="E25" s="29">
        <f t="shared" si="0"/>
        <v>0</v>
      </c>
      <c r="F25" s="27">
        <f t="shared" si="1"/>
        <v>0</v>
      </c>
    </row>
    <row r="26" spans="1:6" s="16" customFormat="1" ht="26.25">
      <c r="A26" s="33" t="s">
        <v>33</v>
      </c>
      <c r="B26" s="26">
        <f>ULSystem!B26-ULBOS!B26+LSUBR!B26+LSUA!B26+LSUS!B26+SUBR!B26+SUNO!B26</f>
        <v>0</v>
      </c>
      <c r="C26" s="26">
        <f>ULSystem!C26-ULBOS!C26+LSUBR!C26+LSUA!C26+LSUS!C26+SUBR!C26+SUNO!C26</f>
        <v>0</v>
      </c>
      <c r="D26" s="26">
        <f>ULSystem!D26-ULBOS!D26+LSUBR!D26+LSUA!D26+LSUS!D26+SUBR!D26+SUNO!D26</f>
        <v>0</v>
      </c>
      <c r="E26" s="29">
        <f t="shared" si="0"/>
        <v>0</v>
      </c>
      <c r="F26" s="27">
        <f t="shared" si="1"/>
        <v>0</v>
      </c>
    </row>
    <row r="27" spans="1:6" s="16" customFormat="1" ht="26.25">
      <c r="A27" s="33" t="s">
        <v>34</v>
      </c>
      <c r="B27" s="26">
        <f>ULSystem!B27-ULBOS!B27+LSUBR!B27+LSUA!B27+LSUS!B27+SUBR!B27+SUNO!B27</f>
        <v>0</v>
      </c>
      <c r="C27" s="26">
        <f>ULSystem!C27-ULBOS!C27+LSUBR!C27+LSUA!C27+LSUS!C27+SUBR!C27+SUNO!C27</f>
        <v>0</v>
      </c>
      <c r="D27" s="26">
        <f>ULSystem!D27-ULBOS!D27+LSUBR!D27+LSUA!D27+LSUS!D27+SUBR!D27+SUNO!D27</f>
        <v>0</v>
      </c>
      <c r="E27" s="29">
        <f t="shared" si="0"/>
        <v>0</v>
      </c>
      <c r="F27" s="27">
        <f t="shared" si="1"/>
        <v>0</v>
      </c>
    </row>
    <row r="28" spans="1:6" s="16" customFormat="1" ht="26.25">
      <c r="A28" s="33" t="s">
        <v>89</v>
      </c>
      <c r="B28" s="26">
        <f>ULSystem!B28-ULBOS!B28+LSUBR!B28+LSUA!B28+LSUS!B28+SUBR!B28+SUNO!B28</f>
        <v>0</v>
      </c>
      <c r="C28" s="26">
        <f>ULSystem!C28-ULBOS!C28+LSUBR!C28+LSUA!C28+LSUS!C28+SUBR!C28+SUNO!C28</f>
        <v>0</v>
      </c>
      <c r="D28" s="26">
        <f>ULSystem!D28-ULBOS!D28+LSUBR!D28+LSUA!D28+LSUS!D28+SUBR!D28+SUNO!D28</f>
        <v>0</v>
      </c>
      <c r="E28" s="29">
        <f t="shared" si="0"/>
        <v>0</v>
      </c>
      <c r="F28" s="27">
        <f t="shared" si="1"/>
        <v>0</v>
      </c>
    </row>
    <row r="29" spans="1:6" s="16" customFormat="1" ht="26.25">
      <c r="A29" s="33" t="s">
        <v>35</v>
      </c>
      <c r="B29" s="26">
        <f>ULSystem!B29-ULBOS!B29+LSUBR!B29+LSUA!B29+LSUS!B29+SUBR!B29+SUNO!B29</f>
        <v>0</v>
      </c>
      <c r="C29" s="26">
        <f>ULSystem!C29-ULBOS!C29+LSUBR!C29+LSUA!C29+LSUS!C29+SUBR!C29+SUNO!C29</f>
        <v>0</v>
      </c>
      <c r="D29" s="26">
        <f>ULSystem!D29-ULBOS!D29+LSUBR!D29+LSUA!D29+LSUS!D29+SUBR!D29+SUNO!D29</f>
        <v>0</v>
      </c>
      <c r="E29" s="29">
        <f t="shared" si="0"/>
        <v>0</v>
      </c>
      <c r="F29" s="27">
        <f t="shared" si="1"/>
        <v>0</v>
      </c>
    </row>
    <row r="30" spans="1:6" s="16" customFormat="1" ht="26.25">
      <c r="A30" s="34" t="s">
        <v>36</v>
      </c>
      <c r="B30" s="31"/>
      <c r="C30" s="31"/>
      <c r="D30" s="31"/>
      <c r="E30" s="31"/>
      <c r="F30" s="23"/>
    </row>
    <row r="31" spans="1:6" s="16" customFormat="1" ht="26.25">
      <c r="A31" s="30" t="s">
        <v>37</v>
      </c>
      <c r="B31" s="26">
        <f>ULSystem!B31-ULBOS!B31+LSUBR!B31+LSUA!B31+LSUS!B31+SUBR!B31+SUNO!B31</f>
        <v>0</v>
      </c>
      <c r="C31" s="26">
        <f>ULSystem!C31-ULBOS!C31+LSUBR!C31+LSUA!C31+LSUS!C31+SUBR!C31+SUNO!C31</f>
        <v>0</v>
      </c>
      <c r="D31" s="26">
        <f>ULSystem!D31-ULBOS!D31+LSUBR!D31+LSUA!D31+LSUS!D31+SUBR!D31+SUNO!D31</f>
        <v>3750000</v>
      </c>
      <c r="E31" s="26">
        <f>D31-C31</f>
        <v>3750000</v>
      </c>
      <c r="F31" s="27">
        <f>IF(ISBLANK(E31),"  ",IF(C31&gt;0,E31/C31,IF(E31&gt;0,1,0)))</f>
        <v>1</v>
      </c>
    </row>
    <row r="32" spans="1:6" s="16" customFormat="1" ht="26.25">
      <c r="A32" s="35" t="s">
        <v>38</v>
      </c>
      <c r="B32" s="31"/>
      <c r="C32" s="31"/>
      <c r="D32" s="31"/>
      <c r="E32" s="31"/>
      <c r="F32" s="23"/>
    </row>
    <row r="33" spans="1:12" s="16" customFormat="1" ht="26.25">
      <c r="A33" s="30" t="s">
        <v>37</v>
      </c>
      <c r="B33" s="26">
        <f>ULSystem!B33-ULBOS!B33+LSUBR!B33+LSUA!B33+LSUS!B33+SUBR!B33+SUNO!B33</f>
        <v>0</v>
      </c>
      <c r="C33" s="26">
        <f>ULSystem!C33-ULBOS!C33+LSUBR!C33+LSUA!C33+LSUS!C33+SUBR!C33+SUNO!C33</f>
        <v>0</v>
      </c>
      <c r="D33" s="26">
        <f>ULSystem!D33-ULBOS!D33+LSUBR!D33+LSUA!D33+LSUS!D33+SUBR!D33+SUNO!D33</f>
        <v>0</v>
      </c>
      <c r="E33" s="26">
        <f>D33-C33</f>
        <v>0</v>
      </c>
      <c r="F33" s="27">
        <f>IF(ISBLANK(E33),"  ",IF(C33&gt;0,E33/C33,IF(E33&gt;0,1,0)))</f>
        <v>0</v>
      </c>
    </row>
    <row r="34" spans="1:12" s="16" customFormat="1" ht="26.25">
      <c r="A34" s="32" t="s">
        <v>39</v>
      </c>
      <c r="B34" s="31"/>
      <c r="C34" s="31"/>
      <c r="D34" s="31"/>
      <c r="E34" s="29"/>
      <c r="F34" s="27" t="str">
        <f>IF(ISBLANK(E34),"  ",IF(C34&gt;0,E34/C34,IF(E34&gt;0,1,0)))</f>
        <v xml:space="preserve">  </v>
      </c>
    </row>
    <row r="35" spans="1:12" s="39" customFormat="1" ht="26.25">
      <c r="A35" s="36" t="s">
        <v>40</v>
      </c>
      <c r="B35" s="37">
        <f>B34+B33+B31+B10+B9+B8</f>
        <v>541090821.93999994</v>
      </c>
      <c r="C35" s="37">
        <f>C34+C33+C31+C10+C9+C8</f>
        <v>542543297</v>
      </c>
      <c r="D35" s="37">
        <f>D34+D33+D31+D10+D9+D8</f>
        <v>493968862</v>
      </c>
      <c r="E35" s="37">
        <f>D35-C35</f>
        <v>-48574435</v>
      </c>
      <c r="F35" s="38">
        <f>IF(ISBLANK(E35),"  ",IF(C35&gt;0,E35/C35,IF(E35&gt;0,1,0)))</f>
        <v>-8.9530983552083221E-2</v>
      </c>
    </row>
    <row r="36" spans="1:12" s="16" customFormat="1" ht="26.25">
      <c r="A36" s="34" t="s">
        <v>41</v>
      </c>
      <c r="B36" s="31"/>
      <c r="C36" s="31"/>
      <c r="D36" s="31"/>
      <c r="E36" s="31"/>
      <c r="F36" s="23"/>
    </row>
    <row r="37" spans="1:12" s="16" customFormat="1" ht="26.25">
      <c r="A37" s="40" t="s">
        <v>42</v>
      </c>
      <c r="B37" s="26">
        <f>ULSystem!B37-ULBOS!B37+LSUBR!B37+LSUA!B37+LSUS!B37+SUBR!B37+SUNO!B37</f>
        <v>0</v>
      </c>
      <c r="C37" s="26">
        <f>ULSystem!C37-ULBOS!C37+LSUBR!C37+LSUA!C37+LSUS!C37+SUBR!C37+SUNO!C37</f>
        <v>0</v>
      </c>
      <c r="D37" s="26">
        <f>ULSystem!D37-ULBOS!D37+LSUBR!D37+LSUA!D37+LSUS!D37+SUBR!D37+SUNO!D37</f>
        <v>0</v>
      </c>
      <c r="E37" s="26">
        <f t="shared" ref="E37:E42" si="2">D37-C37</f>
        <v>0</v>
      </c>
      <c r="F37" s="27">
        <f t="shared" ref="F37:F42" si="3">IF(ISBLANK(E37),"  ",IF(C37&gt;0,E37/C37,IF(E37&gt;0,1,0)))</f>
        <v>0</v>
      </c>
    </row>
    <row r="38" spans="1:12" s="16" customFormat="1" ht="26.25">
      <c r="A38" s="41" t="s">
        <v>43</v>
      </c>
      <c r="B38" s="26">
        <f>ULSystem!B38-ULBOS!B38+LSUBR!B38+LSUA!B38+LSUS!B38+SUBR!B38+SUNO!B38</f>
        <v>0</v>
      </c>
      <c r="C38" s="26">
        <f>ULSystem!C38-ULBOS!C38+LSUBR!C38+LSUA!C38+LSUS!C38+SUBR!C38+SUNO!C38</f>
        <v>0</v>
      </c>
      <c r="D38" s="26">
        <f>ULSystem!D38-ULBOS!D38+LSUBR!D38+LSUA!D38+LSUS!D38+SUBR!D38+SUNO!D38</f>
        <v>0</v>
      </c>
      <c r="E38" s="29">
        <f t="shared" si="2"/>
        <v>0</v>
      </c>
      <c r="F38" s="27">
        <f t="shared" si="3"/>
        <v>0</v>
      </c>
    </row>
    <row r="39" spans="1:12" s="16" customFormat="1" ht="26.25">
      <c r="A39" s="41" t="s">
        <v>44</v>
      </c>
      <c r="B39" s="26">
        <f>ULSystem!B39-ULBOS!B39+LSUBR!B39+LSUA!B39+LSUS!B39+SUBR!B39+SUNO!B39</f>
        <v>2742</v>
      </c>
      <c r="C39" s="26">
        <f>ULSystem!C39-ULBOS!C39+LSUBR!C39+LSUA!C39+LSUS!C39+SUBR!C39+SUNO!C39</f>
        <v>0</v>
      </c>
      <c r="D39" s="26">
        <f>ULSystem!D39-ULBOS!D39+LSUBR!D39+LSUA!D39+LSUS!D39+SUBR!D39+SUNO!D39</f>
        <v>0</v>
      </c>
      <c r="E39" s="29">
        <f t="shared" si="2"/>
        <v>0</v>
      </c>
      <c r="F39" s="27">
        <f t="shared" si="3"/>
        <v>0</v>
      </c>
    </row>
    <row r="40" spans="1:12" s="16" customFormat="1" ht="26.25">
      <c r="A40" s="41" t="s">
        <v>45</v>
      </c>
      <c r="B40" s="26">
        <f>ULSystem!B40-ULBOS!B40+LSUBR!B40+LSUA!B40+LSUS!B40+SUBR!B40+SUNO!B40</f>
        <v>0</v>
      </c>
      <c r="C40" s="26">
        <f>ULSystem!C40-ULBOS!C40+LSUBR!C40+LSUA!C40+LSUS!C40+SUBR!C40+SUNO!C40</f>
        <v>0</v>
      </c>
      <c r="D40" s="26">
        <f>ULSystem!D40-ULBOS!D40+LSUBR!D40+LSUA!D40+LSUS!D40+SUBR!D40+SUNO!D40</f>
        <v>0</v>
      </c>
      <c r="E40" s="29">
        <f t="shared" si="2"/>
        <v>0</v>
      </c>
      <c r="F40" s="27">
        <f t="shared" si="3"/>
        <v>0</v>
      </c>
    </row>
    <row r="41" spans="1:12" s="16" customFormat="1" ht="26.25">
      <c r="A41" s="42" t="s">
        <v>46</v>
      </c>
      <c r="B41" s="26">
        <f>ULSystem!B41-ULBOS!B41+LSUBR!B41+LSUA!B41+LSUS!B41+SUBR!B41+SUNO!B41</f>
        <v>0</v>
      </c>
      <c r="C41" s="26">
        <f>ULSystem!C41-ULBOS!C41+LSUBR!C41+LSUA!C41+LSUS!C41+SUBR!C41+SUNO!C41</f>
        <v>0</v>
      </c>
      <c r="D41" s="26">
        <f>ULSystem!D41-ULBOS!D41+LSUBR!D41+LSUA!D41+LSUS!D41+SUBR!D41+SUNO!D41</f>
        <v>0</v>
      </c>
      <c r="E41" s="29">
        <f t="shared" si="2"/>
        <v>0</v>
      </c>
      <c r="F41" s="27">
        <f t="shared" si="3"/>
        <v>0</v>
      </c>
    </row>
    <row r="42" spans="1:12" s="39" customFormat="1" ht="26.25">
      <c r="A42" s="34" t="s">
        <v>47</v>
      </c>
      <c r="B42" s="43">
        <f>SUM(B37:B41)</f>
        <v>2742</v>
      </c>
      <c r="C42" s="43">
        <f>SUM(C37:C41)</f>
        <v>0</v>
      </c>
      <c r="D42" s="43">
        <f>SUM(D37:D41)</f>
        <v>0</v>
      </c>
      <c r="E42" s="43">
        <f t="shared" si="2"/>
        <v>0</v>
      </c>
      <c r="F42" s="38">
        <f t="shared" si="3"/>
        <v>0</v>
      </c>
      <c r="L42" s="39" t="s">
        <v>48</v>
      </c>
    </row>
    <row r="43" spans="1:12" s="16" customFormat="1" ht="26.25">
      <c r="A43" s="32" t="s">
        <v>48</v>
      </c>
      <c r="B43" s="31"/>
      <c r="C43" s="31"/>
      <c r="D43" s="31"/>
      <c r="E43" s="31"/>
      <c r="F43" s="23"/>
      <c r="J43" s="16" t="s">
        <v>48</v>
      </c>
    </row>
    <row r="44" spans="1:12" s="39" customFormat="1" ht="26.25">
      <c r="A44" s="44" t="s">
        <v>49</v>
      </c>
      <c r="B44" s="45">
        <f>ULSystem!B44-ULBOS!B44+LSUBR!B44+LSUA!B44+LSUS!B44+SUBR!B44+SUNO!B44</f>
        <v>8195889</v>
      </c>
      <c r="C44" s="45">
        <f>ULSystem!C44-ULBOS!C44+LSUBR!C44+LSUA!C44+LSUS!C44+SUBR!C44+SUNO!C44</f>
        <v>8366683</v>
      </c>
      <c r="D44" s="45">
        <f>ULSystem!D44-ULBOS!D44+LSUBR!D44+LSUA!D44+LSUS!D44+SUBR!D44+SUNO!D44</f>
        <v>8431170</v>
      </c>
      <c r="E44" s="45">
        <f>D44-C44</f>
        <v>64487</v>
      </c>
      <c r="F44" s="38">
        <f>IF(ISBLANK(E44),"  ",IF(C44&gt;0,E44/C44,IF(E44&gt;0,1,0)))</f>
        <v>7.7075945150545328E-3</v>
      </c>
    </row>
    <row r="45" spans="1:12" s="16" customFormat="1" ht="26.25">
      <c r="A45" s="32" t="s">
        <v>48</v>
      </c>
      <c r="B45" s="31"/>
      <c r="C45" s="31"/>
      <c r="D45" s="31"/>
      <c r="E45" s="31"/>
      <c r="F45" s="23"/>
    </row>
    <row r="46" spans="1:12" s="39" customFormat="1" ht="26.25">
      <c r="A46" s="44" t="s">
        <v>50</v>
      </c>
      <c r="B46" s="45">
        <f>ULSystem!B46-ULBOS!B46+LSUBR!B46+LSUA!B46+LSUS!B46+SUBR!B46+SUNO!B46</f>
        <v>59284755</v>
      </c>
      <c r="C46" s="45">
        <f>ULSystem!C46-ULBOS!C46+LSUBR!C46+LSUA!C46+LSUS!C46+SUBR!C46+SUNO!C46</f>
        <v>56675016</v>
      </c>
      <c r="D46" s="45">
        <f>ULSystem!D46-ULBOS!D46+LSUBR!D46+LSUA!D46+LSUS!D46+SUBR!D46+SUNO!D46</f>
        <v>0</v>
      </c>
      <c r="E46" s="45">
        <f>D46-C46</f>
        <v>-56675016</v>
      </c>
      <c r="F46" s="38">
        <f>IF(ISBLANK(E46),"  ",IF(C46&gt;0,E46/C46,IF(E46&gt;0,1,0)))</f>
        <v>-1</v>
      </c>
    </row>
    <row r="47" spans="1:12" s="16" customFormat="1" ht="26.25">
      <c r="A47" s="32" t="s">
        <v>48</v>
      </c>
      <c r="B47" s="31"/>
      <c r="C47" s="31"/>
      <c r="D47" s="31"/>
      <c r="E47" s="31"/>
      <c r="F47" s="23"/>
    </row>
    <row r="48" spans="1:12" s="39" customFormat="1" ht="26.25">
      <c r="A48" s="34" t="s">
        <v>51</v>
      </c>
      <c r="B48" s="45">
        <f>ULSystem!B48-ULBOS!B48+LSUBR!B48+LSUA!B48+LSUS!B48+SUBR!B48+SUNO!B48</f>
        <v>751201616.88999999</v>
      </c>
      <c r="C48" s="45">
        <f>ULSystem!C48-ULBOS!C48+LSUBR!C48+LSUA!C48+LSUS!C48+SUBR!C48+SUNO!C48</f>
        <v>774589121</v>
      </c>
      <c r="D48" s="45">
        <f>ULSystem!D48-ULBOS!D48+LSUBR!D48+LSUA!D48+LSUS!D48+SUBR!D48+SUNO!D48</f>
        <v>841953620.5</v>
      </c>
      <c r="E48" s="43">
        <f>D48-C48</f>
        <v>67364499.5</v>
      </c>
      <c r="F48" s="38">
        <f>IF(ISBLANK(E48),"  ",IF(C48&gt;0,E48/C48,IF(E48&gt;0,1,0)))</f>
        <v>8.6968042377140481E-2</v>
      </c>
    </row>
    <row r="49" spans="1:6" s="16" customFormat="1" ht="26.25">
      <c r="A49" s="32" t="s">
        <v>48</v>
      </c>
      <c r="B49" s="37"/>
      <c r="C49" s="37"/>
      <c r="D49" s="37"/>
      <c r="E49" s="31"/>
      <c r="F49" s="23"/>
    </row>
    <row r="50" spans="1:6" s="39" customFormat="1" ht="26.25">
      <c r="A50" s="46" t="s">
        <v>52</v>
      </c>
      <c r="B50" s="45">
        <f>ULSystem!B50-ULBOS!B50+LSUBR!B50+LSUA!B50+LSUS!B50+SUBR!B50+SUNO!B50</f>
        <v>0</v>
      </c>
      <c r="C50" s="45">
        <f>ULSystem!C50-ULBOS!C50+LSUBR!C50+LSUA!C50+LSUS!C50+SUBR!C50+SUNO!C50</f>
        <v>0</v>
      </c>
      <c r="D50" s="45">
        <f>ULSystem!D50-ULBOS!D50+LSUBR!D50+LSUA!D50+LSUS!D50+SUBR!D50+SUNO!D50</f>
        <v>0</v>
      </c>
      <c r="E50" s="47">
        <f>D50-C50</f>
        <v>0</v>
      </c>
      <c r="F50" s="38">
        <f>IF(ISBLANK(E50),"  ",IF(C50&gt;0,E50/C50,IF(E50&gt;0,1,0)))</f>
        <v>0</v>
      </c>
    </row>
    <row r="51" spans="1:6" s="16" customFormat="1" ht="26.25">
      <c r="A51" s="34"/>
      <c r="B51" s="22"/>
      <c r="C51" s="22"/>
      <c r="D51" s="22"/>
      <c r="E51" s="22"/>
      <c r="F51" s="48"/>
    </row>
    <row r="52" spans="1:6" s="39" customFormat="1" ht="26.25">
      <c r="A52" s="34" t="s">
        <v>53</v>
      </c>
      <c r="B52" s="45">
        <f>ULSystem!B52-ULBOS!B52+LSUBR!B52+LSUA!B52+LSUS!B52+SUBR!B52+SUNO!B52</f>
        <v>0</v>
      </c>
      <c r="C52" s="45">
        <f>ULSystem!C52-ULBOS!C52+LSUBR!C52+LSUA!C52+LSUS!C52+SUBR!C52+SUNO!C52</f>
        <v>0</v>
      </c>
      <c r="D52" s="45">
        <f>ULSystem!D52-ULBOS!D52+LSUBR!D52+LSUA!D52+LSUS!D52+SUBR!D52+SUNO!D52</f>
        <v>0</v>
      </c>
      <c r="E52" s="47">
        <f>D52-C52</f>
        <v>0</v>
      </c>
      <c r="F52" s="38">
        <f>IF(ISBLANK(E52),"  ",IF(C52&gt;0,E52/C52,IF(E52&gt;0,1,0)))</f>
        <v>0</v>
      </c>
    </row>
    <row r="53" spans="1:6" s="16" customFormat="1" ht="26.25">
      <c r="A53" s="32"/>
      <c r="B53" s="31"/>
      <c r="C53" s="31"/>
      <c r="D53" s="31"/>
      <c r="E53" s="31"/>
      <c r="F53" s="23"/>
    </row>
    <row r="54" spans="1:6" s="39" customFormat="1" ht="26.25">
      <c r="A54" s="49" t="s">
        <v>54</v>
      </c>
      <c r="B54" s="45">
        <f>B50+B48+B46+B44+B35-B42</f>
        <v>1359770340.8299999</v>
      </c>
      <c r="C54" s="45">
        <f>C50+C48+C46+C44+C35-C42</f>
        <v>1382174117</v>
      </c>
      <c r="D54" s="45">
        <f>D50+D48+D46+D44+D35-D42</f>
        <v>1344353652.5</v>
      </c>
      <c r="E54" s="43">
        <f>D54-C54</f>
        <v>-37820464.5</v>
      </c>
      <c r="F54" s="38">
        <f>IF(ISBLANK(E54),"  ",IF(C54&gt;0,E54/C54,IF(E54&gt;0,1,0)))</f>
        <v>-2.7363024697705289E-2</v>
      </c>
    </row>
    <row r="55" spans="1:6" s="16" customFormat="1" ht="26.25">
      <c r="A55" s="50"/>
      <c r="B55" s="31"/>
      <c r="C55" s="31"/>
      <c r="D55" s="31"/>
      <c r="E55" s="31"/>
      <c r="F55" s="23" t="s">
        <v>48</v>
      </c>
    </row>
    <row r="56" spans="1:6" s="16" customFormat="1" ht="26.25">
      <c r="A56" s="51"/>
      <c r="B56" s="22"/>
      <c r="C56" s="22"/>
      <c r="D56" s="22"/>
      <c r="E56" s="22"/>
      <c r="F56" s="24" t="s">
        <v>48</v>
      </c>
    </row>
    <row r="57" spans="1:6" s="16" customFormat="1" ht="26.25">
      <c r="A57" s="49" t="s">
        <v>55</v>
      </c>
      <c r="B57" s="22"/>
      <c r="C57" s="22"/>
      <c r="D57" s="22"/>
      <c r="E57" s="22"/>
      <c r="F57" s="24"/>
    </row>
    <row r="58" spans="1:6" s="16" customFormat="1" ht="26.25">
      <c r="A58" s="30" t="s">
        <v>56</v>
      </c>
      <c r="B58" s="26">
        <f>ULSystem!B58-ULBOS!B58+LSUBR!B58+LSUA!B58+LSUS!B58+SUBR!B58+SUNO!B58</f>
        <v>577426870.21000004</v>
      </c>
      <c r="C58" s="26">
        <f>ULSystem!C58-ULBOS!C58+LSUBR!C58+LSUA!C58+LSUS!C58+SUBR!C58+SUNO!C58</f>
        <v>590118694</v>
      </c>
      <c r="D58" s="26">
        <f>ULSystem!D58-ULBOS!D58+LSUBR!D58+LSUA!D58+LSUS!D58+SUBR!D58+SUNO!D58</f>
        <v>579245099.09299994</v>
      </c>
      <c r="E58" s="22">
        <f t="shared" ref="E58:E71" si="4">D58-C58</f>
        <v>-10873594.907000065</v>
      </c>
      <c r="F58" s="27">
        <f t="shared" ref="F58:F71" si="5">IF(ISBLANK(E58),"  ",IF(C58&gt;0,E58/C58,IF(E58&gt;0,1,0)))</f>
        <v>-1.8426114979167334E-2</v>
      </c>
    </row>
    <row r="59" spans="1:6" s="16" customFormat="1" ht="26.25">
      <c r="A59" s="32" t="s">
        <v>57</v>
      </c>
      <c r="B59" s="26">
        <f>ULSystem!B59-ULBOS!B59+LSUBR!B59+LSUA!B59+LSUS!B59+SUBR!B59+SUNO!B59</f>
        <v>96452420.739999995</v>
      </c>
      <c r="C59" s="26">
        <f>ULSystem!C59-ULBOS!C59+LSUBR!C59+LSUA!C59+LSUS!C59+SUBR!C59+SUNO!C59</f>
        <v>99392332.5</v>
      </c>
      <c r="D59" s="26">
        <f>ULSystem!D59-ULBOS!D59+LSUBR!D59+LSUA!D59+LSUS!D59+SUBR!D59+SUNO!D59</f>
        <v>90112562.560000002</v>
      </c>
      <c r="E59" s="31">
        <f t="shared" si="4"/>
        <v>-9279769.9399999976</v>
      </c>
      <c r="F59" s="27">
        <f t="shared" si="5"/>
        <v>-9.3365048455825272E-2</v>
      </c>
    </row>
    <row r="60" spans="1:6" s="16" customFormat="1" ht="26.25">
      <c r="A60" s="32" t="s">
        <v>58</v>
      </c>
      <c r="B60" s="26">
        <f>ULSystem!B60-ULBOS!B60+LSUBR!B60+LSUA!B60+LSUS!B60+SUBR!B60+SUNO!B60</f>
        <v>11632928.560000001</v>
      </c>
      <c r="C60" s="26">
        <f>ULSystem!C60-ULBOS!C60+LSUBR!C60+LSUA!C60+LSUS!C60+SUBR!C60+SUNO!C60</f>
        <v>11421607</v>
      </c>
      <c r="D60" s="26">
        <f>ULSystem!D60-ULBOS!D60+LSUBR!D60+LSUA!D60+LSUS!D60+SUBR!D60+SUNO!D60</f>
        <v>10715992.300000001</v>
      </c>
      <c r="E60" s="31">
        <f t="shared" si="4"/>
        <v>-705614.69999999925</v>
      </c>
      <c r="F60" s="27">
        <f t="shared" si="5"/>
        <v>-6.1778933559874655E-2</v>
      </c>
    </row>
    <row r="61" spans="1:6" s="16" customFormat="1" ht="26.25">
      <c r="A61" s="32" t="s">
        <v>59</v>
      </c>
      <c r="B61" s="26">
        <f>ULSystem!B61-ULBOS!B61+LSUBR!B61+LSUA!B61+LSUS!B61+SUBR!B61+SUNO!B61</f>
        <v>141131797.63</v>
      </c>
      <c r="C61" s="26">
        <f>ULSystem!C61-ULBOS!C61+LSUBR!C61+LSUA!C61+LSUS!C61+SUBR!C61+SUNO!C61</f>
        <v>138050278.5</v>
      </c>
      <c r="D61" s="26">
        <f>ULSystem!D61-ULBOS!D61+LSUBR!D61+LSUA!D61+LSUS!D61+SUBR!D61+SUNO!D61</f>
        <v>140169170.71799999</v>
      </c>
      <c r="E61" s="31">
        <f t="shared" si="4"/>
        <v>2118892.2179999948</v>
      </c>
      <c r="F61" s="27">
        <f t="shared" si="5"/>
        <v>1.5348699336379787E-2</v>
      </c>
    </row>
    <row r="62" spans="1:6" s="16" customFormat="1" ht="26.25">
      <c r="A62" s="32" t="s">
        <v>60</v>
      </c>
      <c r="B62" s="26">
        <f>ULSystem!B62-ULBOS!B62+LSUBR!B62+LSUA!B62+LSUS!B62+SUBR!B62+SUNO!B62</f>
        <v>59818764.109999999</v>
      </c>
      <c r="C62" s="26">
        <f>ULSystem!C62-ULBOS!C62+LSUBR!C62+LSUA!C62+LSUS!C62+SUBR!C62+SUNO!C62</f>
        <v>59482603</v>
      </c>
      <c r="D62" s="26">
        <f>ULSystem!D62-ULBOS!D62+LSUBR!D62+LSUA!D62+LSUS!D62+SUBR!D62+SUNO!D62</f>
        <v>59298088.542999998</v>
      </c>
      <c r="E62" s="31">
        <f t="shared" si="4"/>
        <v>-184514.45700000226</v>
      </c>
      <c r="F62" s="27">
        <f t="shared" si="5"/>
        <v>-3.1019902911781157E-3</v>
      </c>
    </row>
    <row r="63" spans="1:6" s="16" customFormat="1" ht="26.25">
      <c r="A63" s="32" t="s">
        <v>61</v>
      </c>
      <c r="B63" s="26">
        <f>ULSystem!B63-ULBOS!B63+LSUBR!B63+LSUA!B63+LSUS!B63+SUBR!B63+SUNO!B63</f>
        <v>144940002.79000002</v>
      </c>
      <c r="C63" s="26">
        <f>ULSystem!C63-ULBOS!C63+LSUBR!C63+LSUA!C63+LSUS!C63+SUBR!C63+SUNO!C63</f>
        <v>149044455</v>
      </c>
      <c r="D63" s="26">
        <f>ULSystem!D63-ULBOS!D63+LSUBR!D63+LSUA!D63+LSUS!D63+SUBR!D63+SUNO!D63</f>
        <v>140486523.373</v>
      </c>
      <c r="E63" s="31">
        <f t="shared" si="4"/>
        <v>-8557931.6270000041</v>
      </c>
      <c r="F63" s="27">
        <f t="shared" si="5"/>
        <v>-5.7418651549297851E-2</v>
      </c>
    </row>
    <row r="64" spans="1:6" s="16" customFormat="1" ht="26.25">
      <c r="A64" s="32" t="s">
        <v>62</v>
      </c>
      <c r="B64" s="26">
        <f>ULSystem!B64-ULBOS!B64+LSUBR!B64+LSUA!B64+LSUS!B64+SUBR!B64+SUNO!B64</f>
        <v>137100971.53</v>
      </c>
      <c r="C64" s="26">
        <f>ULSystem!C64-ULBOS!C64+LSUBR!C64+LSUA!C64+LSUS!C64+SUBR!C64+SUNO!C64</f>
        <v>136720464</v>
      </c>
      <c r="D64" s="26">
        <f>ULSystem!D64-ULBOS!D64+LSUBR!D64+LSUA!D64+LSUS!D64+SUBR!D64+SUNO!D64</f>
        <v>143331326</v>
      </c>
      <c r="E64" s="31">
        <f t="shared" si="4"/>
        <v>6610862</v>
      </c>
      <c r="F64" s="27">
        <f t="shared" si="5"/>
        <v>4.8353127297754053E-2</v>
      </c>
    </row>
    <row r="65" spans="1:6" s="16" customFormat="1" ht="26.25">
      <c r="A65" s="32" t="s">
        <v>63</v>
      </c>
      <c r="B65" s="26">
        <f>ULSystem!B65-ULBOS!B65+LSUBR!B65+LSUA!B65+LSUS!B65+SUBR!B65+SUNO!B65</f>
        <v>161796351.45999998</v>
      </c>
      <c r="C65" s="26">
        <f>ULSystem!C65-ULBOS!C65+LSUBR!C65+LSUA!C65+LSUS!C65+SUBR!C65+SUNO!C65-6</f>
        <v>164538347</v>
      </c>
      <c r="D65" s="26">
        <f>ULSystem!D65-ULBOS!D65+LSUBR!D65+LSUA!D65+LSUS!D65+SUBR!D65+SUNO!D65+1</f>
        <v>155307474.04799998</v>
      </c>
      <c r="E65" s="31">
        <f t="shared" si="4"/>
        <v>-9230872.9520000219</v>
      </c>
      <c r="F65" s="27">
        <f t="shared" si="5"/>
        <v>-5.6101651197456248E-2</v>
      </c>
    </row>
    <row r="66" spans="1:6" s="39" customFormat="1" ht="26.25">
      <c r="A66" s="52" t="s">
        <v>64</v>
      </c>
      <c r="B66" s="236">
        <f>SUM(B58:B65)</f>
        <v>1330300107.03</v>
      </c>
      <c r="C66" s="236">
        <f>SUM(C58:C65)</f>
        <v>1348768781</v>
      </c>
      <c r="D66" s="236">
        <f>SUM(D58:D65)</f>
        <v>1318666236.6349998</v>
      </c>
      <c r="E66" s="37">
        <f t="shared" si="4"/>
        <v>-30102544.365000248</v>
      </c>
      <c r="F66" s="38">
        <f t="shared" si="5"/>
        <v>-2.2318535829900892E-2</v>
      </c>
    </row>
    <row r="67" spans="1:6" s="16" customFormat="1" ht="26.25">
      <c r="A67" s="32" t="s">
        <v>65</v>
      </c>
      <c r="B67" s="26">
        <f>ULSystem!B67-ULBOS!B67+LSUBR!B67+LSUA!B67+LSUS!B67+SUBR!B67+SUNO!B67</f>
        <v>0</v>
      </c>
      <c r="C67" s="26">
        <f>ULSystem!C67-ULBOS!C67+LSUBR!C67+LSUA!C67+LSUS!C67+SUBR!C67+SUNO!C67</f>
        <v>0</v>
      </c>
      <c r="D67" s="26">
        <f>ULSystem!D67-ULBOS!D67+LSUBR!D67+LSUA!D67+LSUS!D67+SUBR!D67+SUNO!D67</f>
        <v>0</v>
      </c>
      <c r="E67" s="31">
        <f t="shared" si="4"/>
        <v>0</v>
      </c>
      <c r="F67" s="27">
        <f t="shared" si="5"/>
        <v>0</v>
      </c>
    </row>
    <row r="68" spans="1:6" s="16" customFormat="1" ht="26.25">
      <c r="A68" s="32" t="s">
        <v>66</v>
      </c>
      <c r="B68" s="26">
        <f>ULSystem!B68-ULBOS!B68+LSUBR!B68+LSUA!B68+LSUS!B68+SUBR!B68+SUNO!B68</f>
        <v>-1104206.9699999997</v>
      </c>
      <c r="C68" s="26">
        <f>ULSystem!C68-ULBOS!C68+LSUBR!C68+LSUA!C68+LSUS!C68+SUBR!C68+SUNO!C68</f>
        <v>3516726</v>
      </c>
      <c r="D68" s="26">
        <f>ULSystem!D68-ULBOS!D68+LSUBR!D68+LSUA!D68+LSUS!D68+SUBR!D68+SUNO!D68</f>
        <v>1049247</v>
      </c>
      <c r="E68" s="31">
        <f t="shared" si="4"/>
        <v>-2467479</v>
      </c>
      <c r="F68" s="27">
        <f t="shared" si="5"/>
        <v>-0.70164095809568328</v>
      </c>
    </row>
    <row r="69" spans="1:6" s="16" customFormat="1" ht="26.25">
      <c r="A69" s="32" t="s">
        <v>67</v>
      </c>
      <c r="B69" s="26">
        <f>ULSystem!B69-ULBOS!B69+LSUBR!B69+LSUA!B69+LSUS!B69+SUBR!B69+SUNO!B69</f>
        <v>29866789.609999999</v>
      </c>
      <c r="C69" s="26">
        <f>ULSystem!C69-ULBOS!C69+LSUBR!C69+LSUA!C69+LSUS!C69+SUBR!C69+SUNO!C69</f>
        <v>29082006</v>
      </c>
      <c r="D69" s="26">
        <f>ULSystem!D69-ULBOS!D69+LSUBR!D69+LSUA!D69+LSUS!D69+SUBR!D69+SUNO!D69</f>
        <v>24228807</v>
      </c>
      <c r="E69" s="31">
        <f t="shared" si="4"/>
        <v>-4853199</v>
      </c>
      <c r="F69" s="27">
        <f t="shared" si="5"/>
        <v>-0.16687978814116192</v>
      </c>
    </row>
    <row r="70" spans="1:6" s="16" customFormat="1" ht="26.25">
      <c r="A70" s="32" t="s">
        <v>68</v>
      </c>
      <c r="B70" s="26">
        <f>ULSystem!B70-ULBOS!B70+LSUBR!B70+LSUA!B70+LSUS!B70+SUBR!B70+SUNO!B70</f>
        <v>707654.5</v>
      </c>
      <c r="C70" s="26">
        <f>ULSystem!C70-ULBOS!C70+LSUBR!C70+LSUA!C70+LSUS!C70+SUBR!C70+SUNO!C70</f>
        <v>806604</v>
      </c>
      <c r="D70" s="26">
        <f>ULSystem!D70-ULBOS!D70+LSUBR!D70+LSUA!D70+LSUS!D70+SUBR!D70+SUNO!D70</f>
        <v>409362</v>
      </c>
      <c r="E70" s="31">
        <f t="shared" si="4"/>
        <v>-397242</v>
      </c>
      <c r="F70" s="27">
        <f t="shared" si="5"/>
        <v>-0.49248701965276642</v>
      </c>
    </row>
    <row r="71" spans="1:6" s="39" customFormat="1" ht="26.25">
      <c r="A71" s="53" t="s">
        <v>69</v>
      </c>
      <c r="B71" s="54">
        <f>B70+B69+B68+B67+B66</f>
        <v>1359770344.1700001</v>
      </c>
      <c r="C71" s="54">
        <f>C70+C69+C68+C67+C66</f>
        <v>1382174117</v>
      </c>
      <c r="D71" s="54">
        <f>D70+D69+D68+D67+D66</f>
        <v>1344353652.6349998</v>
      </c>
      <c r="E71" s="54">
        <f t="shared" si="4"/>
        <v>-37820464.365000248</v>
      </c>
      <c r="F71" s="38">
        <f t="shared" si="5"/>
        <v>-2.7363024600033259E-2</v>
      </c>
    </row>
    <row r="72" spans="1:6" s="16" customFormat="1" ht="26.25">
      <c r="A72" s="51"/>
      <c r="B72" s="22"/>
      <c r="C72" s="22"/>
      <c r="D72" s="22"/>
      <c r="E72" s="22"/>
      <c r="F72" s="24"/>
    </row>
    <row r="73" spans="1:6" s="16" customFormat="1" ht="26.25">
      <c r="A73" s="49" t="s">
        <v>70</v>
      </c>
      <c r="B73" s="22"/>
      <c r="C73" s="22"/>
      <c r="D73" s="22"/>
      <c r="E73" s="22"/>
      <c r="F73" s="24"/>
    </row>
    <row r="74" spans="1:6" s="16" customFormat="1" ht="26.25">
      <c r="A74" s="30" t="s">
        <v>71</v>
      </c>
      <c r="B74" s="26">
        <f>ULSystem!B74-ULBOS!B74+LSUBR!B74+LSUA!B74+LSUS!B74+SUBR!B74+SUNO!B74</f>
        <v>685412826.92999995</v>
      </c>
      <c r="C74" s="26">
        <f>ULSystem!C74-ULBOS!C74+LSUBR!C74+LSUA!C74+LSUS!C74+SUBR!C74+SUNO!C74</f>
        <v>706025550.5</v>
      </c>
      <c r="D74" s="26">
        <f>ULSystem!D74-ULBOS!D74+LSUBR!D74+LSUA!D74+LSUS!D74+SUBR!D74+SUNO!D74</f>
        <v>683138032.5</v>
      </c>
      <c r="E74" s="22">
        <f t="shared" ref="E74:E92" si="6">D74-C74</f>
        <v>-22887518</v>
      </c>
      <c r="F74" s="27">
        <f t="shared" ref="F74:F92" si="7">IF(ISBLANK(E74),"  ",IF(C74&gt;0,E74/C74,IF(E74&gt;0,1,0)))</f>
        <v>-3.2417407534035131E-2</v>
      </c>
    </row>
    <row r="75" spans="1:6" s="16" customFormat="1" ht="26.25">
      <c r="A75" s="32" t="s">
        <v>72</v>
      </c>
      <c r="B75" s="26">
        <f>ULSystem!B75-ULBOS!B75+LSUBR!B75+LSUA!B75+LSUS!B75+SUBR!B75+SUNO!B75</f>
        <v>40993719.629999995</v>
      </c>
      <c r="C75" s="26">
        <f>ULSystem!C75-ULBOS!C75+LSUBR!C75+LSUA!C75+LSUS!C75+SUBR!C75+SUNO!C75</f>
        <v>37777733</v>
      </c>
      <c r="D75" s="26">
        <f>ULSystem!D75-ULBOS!D75+LSUBR!D75+LSUA!D75+LSUS!D75+SUBR!D75+SUNO!D75</f>
        <v>38237092</v>
      </c>
      <c r="E75" s="31">
        <f t="shared" si="6"/>
        <v>459359</v>
      </c>
      <c r="F75" s="27">
        <f t="shared" si="7"/>
        <v>1.2159517353780864E-2</v>
      </c>
    </row>
    <row r="76" spans="1:6" s="16" customFormat="1" ht="26.25">
      <c r="A76" s="32" t="s">
        <v>73</v>
      </c>
      <c r="B76" s="26">
        <f>ULSystem!B76-ULBOS!B76+LSUBR!B76+LSUA!B76+LSUS!B76+SUBR!B76+SUNO!B76</f>
        <v>270257494.17999995</v>
      </c>
      <c r="C76" s="26">
        <f>ULSystem!C76-ULBOS!C76+LSUBR!C76+LSUA!C76+LSUS!C76+SUBR!C76+SUNO!C76</f>
        <v>272876848.5</v>
      </c>
      <c r="D76" s="26">
        <f>ULSystem!D76-ULBOS!D76+LSUBR!D76+LSUA!D76+LSUS!D76+SUBR!D76+SUNO!D76</f>
        <v>275966509.13499999</v>
      </c>
      <c r="E76" s="31">
        <f t="shared" si="6"/>
        <v>3089660.6349999905</v>
      </c>
      <c r="F76" s="27">
        <f t="shared" si="7"/>
        <v>1.1322545873656227E-2</v>
      </c>
    </row>
    <row r="77" spans="1:6" s="39" customFormat="1" ht="26.25">
      <c r="A77" s="52" t="s">
        <v>74</v>
      </c>
      <c r="B77" s="54">
        <f>SUM(B74:B76)</f>
        <v>996664040.73999989</v>
      </c>
      <c r="C77" s="54">
        <f>SUM(C74:C76)</f>
        <v>1016680132</v>
      </c>
      <c r="D77" s="54">
        <f>SUM(D74:D76)</f>
        <v>997341633.63499999</v>
      </c>
      <c r="E77" s="37">
        <f t="shared" si="6"/>
        <v>-19338498.36500001</v>
      </c>
      <c r="F77" s="38">
        <f t="shared" si="7"/>
        <v>-1.9021221873351223E-2</v>
      </c>
    </row>
    <row r="78" spans="1:6" s="16" customFormat="1" ht="26.25">
      <c r="A78" s="32" t="s">
        <v>75</v>
      </c>
      <c r="B78" s="26">
        <f>ULSystem!B78-ULBOS!B78+LSUBR!B78+LSUA!B78+LSUS!B78+SUBR!B78+SUNO!B78</f>
        <v>7049611.1799999997</v>
      </c>
      <c r="C78" s="26">
        <f>ULSystem!C78-ULBOS!C78+LSUBR!C78+LSUA!C78+LSUS!C78+SUBR!C78+SUNO!C78</f>
        <v>6085007</v>
      </c>
      <c r="D78" s="26">
        <f>ULSystem!D78-ULBOS!D78+LSUBR!D78+LSUA!D78+LSUS!D78+SUBR!D78+SUNO!D78</f>
        <v>6064883</v>
      </c>
      <c r="E78" s="31">
        <f t="shared" si="6"/>
        <v>-20124</v>
      </c>
      <c r="F78" s="27">
        <f t="shared" si="7"/>
        <v>-3.3071449219368196E-3</v>
      </c>
    </row>
    <row r="79" spans="1:6" s="16" customFormat="1" ht="26.25">
      <c r="A79" s="32" t="s">
        <v>76</v>
      </c>
      <c r="B79" s="26">
        <f>ULSystem!B79-ULBOS!B79+LSUBR!B79+LSUA!B79+LSUS!B79+SUBR!B79+SUNO!B79</f>
        <v>87324757.520000011</v>
      </c>
      <c r="C79" s="26">
        <f>ULSystem!C79-ULBOS!C79+LSUBR!C79+LSUA!C79+LSUS!C79+SUBR!C79+SUNO!C79</f>
        <v>96220149</v>
      </c>
      <c r="D79" s="26">
        <f>ULSystem!D79-ULBOS!D79+LSUBR!D79+LSUA!D79+LSUS!D79+SUBR!D79+SUNO!D79</f>
        <v>93352450</v>
      </c>
      <c r="E79" s="31">
        <f t="shared" si="6"/>
        <v>-2867699</v>
      </c>
      <c r="F79" s="27">
        <f t="shared" si="7"/>
        <v>-2.9803518595673761E-2</v>
      </c>
    </row>
    <row r="80" spans="1:6" s="16" customFormat="1" ht="26.25">
      <c r="A80" s="32" t="s">
        <v>77</v>
      </c>
      <c r="B80" s="26">
        <f>ULSystem!B80-ULBOS!B80+LSUBR!B80+LSUA!B80+LSUS!B80+SUBR!B80+SUNO!B80</f>
        <v>30671739.030000001</v>
      </c>
      <c r="C80" s="26">
        <f>ULSystem!C80-ULBOS!C80+LSUBR!C80+LSUA!C80+LSUS!C80+SUBR!C80+SUNO!C80</f>
        <v>27653950</v>
      </c>
      <c r="D80" s="26">
        <f>ULSystem!D80-ULBOS!D80+LSUBR!D80+LSUA!D80+LSUS!D80+SUBR!D80+SUNO!D80</f>
        <v>25319640</v>
      </c>
      <c r="E80" s="31">
        <f t="shared" si="6"/>
        <v>-2334310</v>
      </c>
      <c r="F80" s="27">
        <f t="shared" si="7"/>
        <v>-8.441144935895234E-2</v>
      </c>
    </row>
    <row r="81" spans="1:8" s="39" customFormat="1" ht="26.25">
      <c r="A81" s="35" t="s">
        <v>78</v>
      </c>
      <c r="B81" s="54">
        <f>SUM(B78:B80)</f>
        <v>125046107.73000002</v>
      </c>
      <c r="C81" s="54">
        <f>SUM(C78:C80)</f>
        <v>129959106</v>
      </c>
      <c r="D81" s="54">
        <f>SUM(D78:D80)</f>
        <v>124736973</v>
      </c>
      <c r="E81" s="37">
        <f t="shared" si="6"/>
        <v>-5222133</v>
      </c>
      <c r="F81" s="38">
        <f t="shared" si="7"/>
        <v>-4.0182894148256147E-2</v>
      </c>
    </row>
    <row r="82" spans="1:8" s="16" customFormat="1" ht="26.25">
      <c r="A82" s="32" t="s">
        <v>79</v>
      </c>
      <c r="B82" s="26">
        <f>ULSystem!B82-ULBOS!B82+LSUBR!B82+LSUA!B82+LSUS!B82+SUBR!B82+SUNO!B82</f>
        <v>9477943.0100000016</v>
      </c>
      <c r="C82" s="26">
        <f>ULSystem!C82-ULBOS!C82+LSUBR!C82+LSUA!C82+LSUS!C82+SUBR!C82+SUNO!C82</f>
        <v>7924692</v>
      </c>
      <c r="D82" s="26">
        <f>ULSystem!D82-ULBOS!D82+LSUBR!D82+LSUA!D82+LSUS!D82+SUBR!D82+SUNO!D82</f>
        <v>8712519</v>
      </c>
      <c r="E82" s="31">
        <f t="shared" si="6"/>
        <v>787827</v>
      </c>
      <c r="F82" s="27">
        <f t="shared" si="7"/>
        <v>9.9414210672162398E-2</v>
      </c>
    </row>
    <row r="83" spans="1:8" s="16" customFormat="1" ht="26.25">
      <c r="A83" s="32" t="s">
        <v>80</v>
      </c>
      <c r="B83" s="26">
        <f>ULSystem!B83-ULBOS!B83+LSUBR!B83+LSUA!B83+LSUS!B83+SUBR!B83+SUNO!B83</f>
        <v>187716173.03999999</v>
      </c>
      <c r="C83" s="26">
        <f>ULSystem!C83-ULBOS!C83+LSUBR!C83+LSUA!C83+LSUS!C83+SUBR!C83+SUNO!C83-1</f>
        <v>189180265</v>
      </c>
      <c r="D83" s="26">
        <f>ULSystem!D83-ULBOS!D83+LSUBR!D83+LSUA!D83+LSUS!D83+SUBR!D83+SUNO!D83+6</f>
        <v>177429995</v>
      </c>
      <c r="E83" s="31">
        <f t="shared" si="6"/>
        <v>-11750270</v>
      </c>
      <c r="F83" s="27">
        <f t="shared" si="7"/>
        <v>-6.2111499843812992E-2</v>
      </c>
    </row>
    <row r="84" spans="1:8" s="16" customFormat="1" ht="26.25">
      <c r="A84" s="32" t="s">
        <v>81</v>
      </c>
      <c r="B84" s="26">
        <f>ULSystem!B84-ULBOS!B84+LSUBR!B84+LSUA!B84+LSUS!B84+SUBR!B84+SUNO!B84</f>
        <v>0</v>
      </c>
      <c r="C84" s="26">
        <f>ULSystem!C84-ULBOS!C84+LSUBR!C84+LSUA!C84+LSUS!C84+SUBR!C84+SUNO!C84</f>
        <v>0</v>
      </c>
      <c r="D84" s="26">
        <f>ULSystem!D84-ULBOS!D84+LSUBR!D84+LSUA!D84+LSUS!D84+SUBR!D84+SUNO!D84</f>
        <v>0</v>
      </c>
      <c r="E84" s="31">
        <f t="shared" si="6"/>
        <v>0</v>
      </c>
      <c r="F84" s="27">
        <f t="shared" si="7"/>
        <v>0</v>
      </c>
    </row>
    <row r="85" spans="1:8" s="16" customFormat="1" ht="26.25">
      <c r="A85" s="32" t="s">
        <v>82</v>
      </c>
      <c r="B85" s="26">
        <f>ULSystem!B85-ULBOS!B85+LSUBR!B85+LSUA!B85+LSUS!B85+SUBR!B85+SUNO!B85</f>
        <v>21251827.880000003</v>
      </c>
      <c r="C85" s="26">
        <f>ULSystem!C85-ULBOS!C85+LSUBR!C85+LSUA!C85+LSUS!C85+SUBR!C85+SUNO!C85</f>
        <v>19663239</v>
      </c>
      <c r="D85" s="26">
        <f>ULSystem!D85-ULBOS!D85+LSUBR!D85+LSUA!D85+LSUS!D85+SUBR!D85+SUNO!D85</f>
        <v>22927827</v>
      </c>
      <c r="E85" s="31">
        <f t="shared" si="6"/>
        <v>3264588</v>
      </c>
      <c r="F85" s="27">
        <f t="shared" si="7"/>
        <v>0.1660249361765882</v>
      </c>
    </row>
    <row r="86" spans="1:8" s="39" customFormat="1" ht="26.25">
      <c r="A86" s="35" t="s">
        <v>83</v>
      </c>
      <c r="B86" s="54">
        <f>SUM(B82:B85)</f>
        <v>218445943.92999998</v>
      </c>
      <c r="C86" s="54">
        <f>SUM(C82:C85)</f>
        <v>216768196</v>
      </c>
      <c r="D86" s="54">
        <f>SUM(D82:D85)</f>
        <v>209070341</v>
      </c>
      <c r="E86" s="37">
        <f t="shared" si="6"/>
        <v>-7697855</v>
      </c>
      <c r="F86" s="38">
        <f t="shared" si="7"/>
        <v>-3.5511920761660071E-2</v>
      </c>
    </row>
    <row r="87" spans="1:8" s="16" customFormat="1" ht="26.25">
      <c r="A87" s="32" t="s">
        <v>84</v>
      </c>
      <c r="B87" s="26">
        <f>ULSystem!B87-ULBOS!B87+LSUBR!B87+LSUA!B87+LSUS!B87+SUBR!B87+SUNO!B87</f>
        <v>10447441.950000001</v>
      </c>
      <c r="C87" s="26">
        <f>ULSystem!C87-ULBOS!C87+LSUBR!C87+LSUA!C87+LSUS!C87+SUBR!C87+SUNO!C87</f>
        <v>7918459</v>
      </c>
      <c r="D87" s="26">
        <f>ULSystem!D87-ULBOS!D87+LSUBR!D87+LSUA!D87+LSUS!D87+SUBR!D87+SUNO!D87</f>
        <v>7137551</v>
      </c>
      <c r="E87" s="31">
        <f t="shared" si="6"/>
        <v>-780908</v>
      </c>
      <c r="F87" s="27">
        <f t="shared" si="7"/>
        <v>-9.8618683256426531E-2</v>
      </c>
    </row>
    <row r="88" spans="1:8" s="16" customFormat="1" ht="26.25">
      <c r="A88" s="32" t="s">
        <v>85</v>
      </c>
      <c r="B88" s="26">
        <f>ULSystem!B88-ULBOS!B88+LSUBR!B88+LSUA!B88+LSUS!B88+SUBR!B88+SUNO!B88</f>
        <v>6773852.5000000009</v>
      </c>
      <c r="C88" s="26">
        <f>ULSystem!C88-ULBOS!C88+LSUBR!C88+LSUA!C88+LSUS!C88+SUBR!C88+SUNO!C88</f>
        <v>8463185</v>
      </c>
      <c r="D88" s="26">
        <f>ULSystem!D88-ULBOS!D88+LSUBR!D88+LSUA!D88+LSUS!D88+SUBR!D88+SUNO!D88</f>
        <v>5498082</v>
      </c>
      <c r="E88" s="31">
        <f t="shared" si="6"/>
        <v>-2965103</v>
      </c>
      <c r="F88" s="27">
        <f t="shared" si="7"/>
        <v>-0.35035308811044541</v>
      </c>
    </row>
    <row r="89" spans="1:8" s="16" customFormat="1" ht="26.25">
      <c r="A89" s="41" t="s">
        <v>86</v>
      </c>
      <c r="B89" s="26">
        <f>ULSystem!B89-ULBOS!B89+LSUBR!B89+LSUA!B89+LSUS!B89+SUBR!B89+SUNO!B89</f>
        <v>2386393.3200000003</v>
      </c>
      <c r="C89" s="26">
        <f>ULSystem!C89-ULBOS!C89+LSUBR!C89+LSUA!C89+LSUS!C89+SUBR!C89+SUNO!C89</f>
        <v>2385039</v>
      </c>
      <c r="D89" s="26">
        <f>ULSystem!D89-ULBOS!D89+LSUBR!D89+LSUA!D89+LSUS!D89+SUBR!D89+SUNO!D89</f>
        <v>569072</v>
      </c>
      <c r="E89" s="31">
        <f t="shared" si="6"/>
        <v>-1815967</v>
      </c>
      <c r="F89" s="27">
        <f t="shared" si="7"/>
        <v>-0.76139928948750946</v>
      </c>
    </row>
    <row r="90" spans="1:8" s="39" customFormat="1" ht="26.25">
      <c r="A90" s="55" t="s">
        <v>87</v>
      </c>
      <c r="B90" s="54">
        <f>SUM(B87:B89)</f>
        <v>19607687.770000003</v>
      </c>
      <c r="C90" s="54">
        <f>SUM(C87:C89)</f>
        <v>18766683</v>
      </c>
      <c r="D90" s="54">
        <f>SUM(D87:D89)</f>
        <v>13204705</v>
      </c>
      <c r="E90" s="54">
        <f t="shared" si="6"/>
        <v>-5561978</v>
      </c>
      <c r="F90" s="38">
        <f t="shared" si="7"/>
        <v>-0.29637512393639304</v>
      </c>
    </row>
    <row r="91" spans="1:8" s="16" customFormat="1" ht="26.25">
      <c r="A91" s="41" t="s">
        <v>88</v>
      </c>
      <c r="B91" s="26">
        <f>ULSystem!B91-ULBOS!B91+LSUBR!B91+LSUA!B91+LSUS!B91+SUBR!B91+SUNO!B91</f>
        <v>6563</v>
      </c>
      <c r="C91" s="26">
        <f>ULSystem!C91-ULBOS!C91+LSUBR!C91+LSUA!C91+LSUS!C91+SUBR!C91+SUNO!C91</f>
        <v>0</v>
      </c>
      <c r="D91" s="26">
        <f>ULSystem!D91-ULBOS!D91+LSUBR!D91+LSUA!D91+LSUS!D91+SUBR!D91+SUNO!D91</f>
        <v>0</v>
      </c>
      <c r="E91" s="31">
        <f t="shared" si="6"/>
        <v>0</v>
      </c>
      <c r="F91" s="27">
        <f t="shared" si="7"/>
        <v>0</v>
      </c>
    </row>
    <row r="92" spans="1:8" s="39" customFormat="1" ht="27" thickBot="1">
      <c r="A92" s="56" t="s">
        <v>69</v>
      </c>
      <c r="B92" s="57">
        <f>B90+B86+B81+B77+B91</f>
        <v>1359770343.1699998</v>
      </c>
      <c r="C92" s="57">
        <f>C90+C86+C81+C77+C91</f>
        <v>1382174117</v>
      </c>
      <c r="D92" s="57">
        <f>D90+D86+D81+D77+D91</f>
        <v>1344353652.635</v>
      </c>
      <c r="E92" s="57">
        <f t="shared" si="6"/>
        <v>-37820464.36500001</v>
      </c>
      <c r="F92" s="59">
        <f t="shared" si="7"/>
        <v>-2.7363024600033085E-2</v>
      </c>
    </row>
    <row r="93" spans="1:8" s="64" customFormat="1" ht="31.5">
      <c r="A93" s="60"/>
      <c r="B93" s="61"/>
      <c r="C93" s="61"/>
      <c r="D93" s="61"/>
      <c r="E93" s="61"/>
      <c r="F93" s="62" t="s">
        <v>48</v>
      </c>
      <c r="G93" s="63"/>
      <c r="H93" s="63"/>
    </row>
    <row r="94" spans="1:8">
      <c r="A94" s="68" t="s">
        <v>48</v>
      </c>
      <c r="B94" s="69"/>
      <c r="C94" s="69"/>
      <c r="D94" s="69"/>
      <c r="E94" s="69"/>
      <c r="F94" s="70"/>
    </row>
  </sheetData>
  <pageMargins left="0.7" right="0.7" top="0.75" bottom="0.75" header="0.3" footer="0.3"/>
  <pageSetup scale="2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topLeftCell="A19" zoomScale="60" zoomScaleNormal="60" workbookViewId="0">
      <selection activeCell="B8" sqref="B8:B92"/>
    </sheetView>
  </sheetViews>
  <sheetFormatPr defaultRowHeight="15.75"/>
  <cols>
    <col min="1" max="1" width="121.140625" style="170" customWidth="1"/>
    <col min="2" max="2" width="32.7109375" style="171" customWidth="1"/>
    <col min="3" max="4" width="32.85546875" style="171" customWidth="1"/>
    <col min="5" max="5" width="29.85546875" style="171" customWidth="1"/>
    <col min="6" max="6" width="25.5703125" style="172" customWidth="1"/>
    <col min="7" max="7" width="30.28515625" style="170" customWidth="1"/>
    <col min="8" max="8" width="25.140625" style="170" customWidth="1"/>
    <col min="9" max="256" width="9.140625" style="170"/>
    <col min="257" max="257" width="121.140625" style="170" customWidth="1"/>
    <col min="258" max="258" width="32.7109375" style="170" customWidth="1"/>
    <col min="259" max="260" width="32.85546875" style="170" customWidth="1"/>
    <col min="261" max="261" width="29.85546875" style="170" customWidth="1"/>
    <col min="262" max="262" width="25.5703125" style="170" customWidth="1"/>
    <col min="263" max="263" width="30.28515625" style="170" customWidth="1"/>
    <col min="264" max="264" width="25.140625" style="170" customWidth="1"/>
    <col min="265" max="512" width="9.140625" style="170"/>
    <col min="513" max="513" width="121.140625" style="170" customWidth="1"/>
    <col min="514" max="514" width="32.7109375" style="170" customWidth="1"/>
    <col min="515" max="516" width="32.85546875" style="170" customWidth="1"/>
    <col min="517" max="517" width="29.85546875" style="170" customWidth="1"/>
    <col min="518" max="518" width="25.5703125" style="170" customWidth="1"/>
    <col min="519" max="519" width="30.28515625" style="170" customWidth="1"/>
    <col min="520" max="520" width="25.140625" style="170" customWidth="1"/>
    <col min="521" max="768" width="9.140625" style="170"/>
    <col min="769" max="769" width="121.140625" style="170" customWidth="1"/>
    <col min="770" max="770" width="32.7109375" style="170" customWidth="1"/>
    <col min="771" max="772" width="32.85546875" style="170" customWidth="1"/>
    <col min="773" max="773" width="29.85546875" style="170" customWidth="1"/>
    <col min="774" max="774" width="25.5703125" style="170" customWidth="1"/>
    <col min="775" max="775" width="30.28515625" style="170" customWidth="1"/>
    <col min="776" max="776" width="25.140625" style="170" customWidth="1"/>
    <col min="777" max="1024" width="9.140625" style="170"/>
    <col min="1025" max="1025" width="121.140625" style="170" customWidth="1"/>
    <col min="1026" max="1026" width="32.7109375" style="170" customWidth="1"/>
    <col min="1027" max="1028" width="32.85546875" style="170" customWidth="1"/>
    <col min="1029" max="1029" width="29.85546875" style="170" customWidth="1"/>
    <col min="1030" max="1030" width="25.5703125" style="170" customWidth="1"/>
    <col min="1031" max="1031" width="30.28515625" style="170" customWidth="1"/>
    <col min="1032" max="1032" width="25.140625" style="170" customWidth="1"/>
    <col min="1033" max="1280" width="9.140625" style="170"/>
    <col min="1281" max="1281" width="121.140625" style="170" customWidth="1"/>
    <col min="1282" max="1282" width="32.7109375" style="170" customWidth="1"/>
    <col min="1283" max="1284" width="32.85546875" style="170" customWidth="1"/>
    <col min="1285" max="1285" width="29.85546875" style="170" customWidth="1"/>
    <col min="1286" max="1286" width="25.5703125" style="170" customWidth="1"/>
    <col min="1287" max="1287" width="30.28515625" style="170" customWidth="1"/>
    <col min="1288" max="1288" width="25.140625" style="170" customWidth="1"/>
    <col min="1289" max="1536" width="9.140625" style="170"/>
    <col min="1537" max="1537" width="121.140625" style="170" customWidth="1"/>
    <col min="1538" max="1538" width="32.7109375" style="170" customWidth="1"/>
    <col min="1539" max="1540" width="32.85546875" style="170" customWidth="1"/>
    <col min="1541" max="1541" width="29.85546875" style="170" customWidth="1"/>
    <col min="1542" max="1542" width="25.5703125" style="170" customWidth="1"/>
    <col min="1543" max="1543" width="30.28515625" style="170" customWidth="1"/>
    <col min="1544" max="1544" width="25.140625" style="170" customWidth="1"/>
    <col min="1545" max="1792" width="9.140625" style="170"/>
    <col min="1793" max="1793" width="121.140625" style="170" customWidth="1"/>
    <col min="1794" max="1794" width="32.7109375" style="170" customWidth="1"/>
    <col min="1795" max="1796" width="32.85546875" style="170" customWidth="1"/>
    <col min="1797" max="1797" width="29.85546875" style="170" customWidth="1"/>
    <col min="1798" max="1798" width="25.5703125" style="170" customWidth="1"/>
    <col min="1799" max="1799" width="30.28515625" style="170" customWidth="1"/>
    <col min="1800" max="1800" width="25.140625" style="170" customWidth="1"/>
    <col min="1801" max="2048" width="9.140625" style="170"/>
    <col min="2049" max="2049" width="121.140625" style="170" customWidth="1"/>
    <col min="2050" max="2050" width="32.7109375" style="170" customWidth="1"/>
    <col min="2051" max="2052" width="32.85546875" style="170" customWidth="1"/>
    <col min="2053" max="2053" width="29.85546875" style="170" customWidth="1"/>
    <col min="2054" max="2054" width="25.5703125" style="170" customWidth="1"/>
    <col min="2055" max="2055" width="30.28515625" style="170" customWidth="1"/>
    <col min="2056" max="2056" width="25.140625" style="170" customWidth="1"/>
    <col min="2057" max="2304" width="9.140625" style="170"/>
    <col min="2305" max="2305" width="121.140625" style="170" customWidth="1"/>
    <col min="2306" max="2306" width="32.7109375" style="170" customWidth="1"/>
    <col min="2307" max="2308" width="32.85546875" style="170" customWidth="1"/>
    <col min="2309" max="2309" width="29.85546875" style="170" customWidth="1"/>
    <col min="2310" max="2310" width="25.5703125" style="170" customWidth="1"/>
    <col min="2311" max="2311" width="30.28515625" style="170" customWidth="1"/>
    <col min="2312" max="2312" width="25.140625" style="170" customWidth="1"/>
    <col min="2313" max="2560" width="9.140625" style="170"/>
    <col min="2561" max="2561" width="121.140625" style="170" customWidth="1"/>
    <col min="2562" max="2562" width="32.7109375" style="170" customWidth="1"/>
    <col min="2563" max="2564" width="32.85546875" style="170" customWidth="1"/>
    <col min="2565" max="2565" width="29.85546875" style="170" customWidth="1"/>
    <col min="2566" max="2566" width="25.5703125" style="170" customWidth="1"/>
    <col min="2567" max="2567" width="30.28515625" style="170" customWidth="1"/>
    <col min="2568" max="2568" width="25.140625" style="170" customWidth="1"/>
    <col min="2569" max="2816" width="9.140625" style="170"/>
    <col min="2817" max="2817" width="121.140625" style="170" customWidth="1"/>
    <col min="2818" max="2818" width="32.7109375" style="170" customWidth="1"/>
    <col min="2819" max="2820" width="32.85546875" style="170" customWidth="1"/>
    <col min="2821" max="2821" width="29.85546875" style="170" customWidth="1"/>
    <col min="2822" max="2822" width="25.5703125" style="170" customWidth="1"/>
    <col min="2823" max="2823" width="30.28515625" style="170" customWidth="1"/>
    <col min="2824" max="2824" width="25.140625" style="170" customWidth="1"/>
    <col min="2825" max="3072" width="9.140625" style="170"/>
    <col min="3073" max="3073" width="121.140625" style="170" customWidth="1"/>
    <col min="3074" max="3074" width="32.7109375" style="170" customWidth="1"/>
    <col min="3075" max="3076" width="32.85546875" style="170" customWidth="1"/>
    <col min="3077" max="3077" width="29.85546875" style="170" customWidth="1"/>
    <col min="3078" max="3078" width="25.5703125" style="170" customWidth="1"/>
    <col min="3079" max="3079" width="30.28515625" style="170" customWidth="1"/>
    <col min="3080" max="3080" width="25.140625" style="170" customWidth="1"/>
    <col min="3081" max="3328" width="9.140625" style="170"/>
    <col min="3329" max="3329" width="121.140625" style="170" customWidth="1"/>
    <col min="3330" max="3330" width="32.7109375" style="170" customWidth="1"/>
    <col min="3331" max="3332" width="32.85546875" style="170" customWidth="1"/>
    <col min="3333" max="3333" width="29.85546875" style="170" customWidth="1"/>
    <col min="3334" max="3334" width="25.5703125" style="170" customWidth="1"/>
    <col min="3335" max="3335" width="30.28515625" style="170" customWidth="1"/>
    <col min="3336" max="3336" width="25.140625" style="170" customWidth="1"/>
    <col min="3337" max="3584" width="9.140625" style="170"/>
    <col min="3585" max="3585" width="121.140625" style="170" customWidth="1"/>
    <col min="3586" max="3586" width="32.7109375" style="170" customWidth="1"/>
    <col min="3587" max="3588" width="32.85546875" style="170" customWidth="1"/>
    <col min="3589" max="3589" width="29.85546875" style="170" customWidth="1"/>
    <col min="3590" max="3590" width="25.5703125" style="170" customWidth="1"/>
    <col min="3591" max="3591" width="30.28515625" style="170" customWidth="1"/>
    <col min="3592" max="3592" width="25.140625" style="170" customWidth="1"/>
    <col min="3593" max="3840" width="9.140625" style="170"/>
    <col min="3841" max="3841" width="121.140625" style="170" customWidth="1"/>
    <col min="3842" max="3842" width="32.7109375" style="170" customWidth="1"/>
    <col min="3843" max="3844" width="32.85546875" style="170" customWidth="1"/>
    <col min="3845" max="3845" width="29.85546875" style="170" customWidth="1"/>
    <col min="3846" max="3846" width="25.5703125" style="170" customWidth="1"/>
    <col min="3847" max="3847" width="30.28515625" style="170" customWidth="1"/>
    <col min="3848" max="3848" width="25.140625" style="170" customWidth="1"/>
    <col min="3849" max="4096" width="9.140625" style="170"/>
    <col min="4097" max="4097" width="121.140625" style="170" customWidth="1"/>
    <col min="4098" max="4098" width="32.7109375" style="170" customWidth="1"/>
    <col min="4099" max="4100" width="32.85546875" style="170" customWidth="1"/>
    <col min="4101" max="4101" width="29.85546875" style="170" customWidth="1"/>
    <col min="4102" max="4102" width="25.5703125" style="170" customWidth="1"/>
    <col min="4103" max="4103" width="30.28515625" style="170" customWidth="1"/>
    <col min="4104" max="4104" width="25.140625" style="170" customWidth="1"/>
    <col min="4105" max="4352" width="9.140625" style="170"/>
    <col min="4353" max="4353" width="121.140625" style="170" customWidth="1"/>
    <col min="4354" max="4354" width="32.7109375" style="170" customWidth="1"/>
    <col min="4355" max="4356" width="32.85546875" style="170" customWidth="1"/>
    <col min="4357" max="4357" width="29.85546875" style="170" customWidth="1"/>
    <col min="4358" max="4358" width="25.5703125" style="170" customWidth="1"/>
    <col min="4359" max="4359" width="30.28515625" style="170" customWidth="1"/>
    <col min="4360" max="4360" width="25.140625" style="170" customWidth="1"/>
    <col min="4361" max="4608" width="9.140625" style="170"/>
    <col min="4609" max="4609" width="121.140625" style="170" customWidth="1"/>
    <col min="4610" max="4610" width="32.7109375" style="170" customWidth="1"/>
    <col min="4611" max="4612" width="32.85546875" style="170" customWidth="1"/>
    <col min="4613" max="4613" width="29.85546875" style="170" customWidth="1"/>
    <col min="4614" max="4614" width="25.5703125" style="170" customWidth="1"/>
    <col min="4615" max="4615" width="30.28515625" style="170" customWidth="1"/>
    <col min="4616" max="4616" width="25.140625" style="170" customWidth="1"/>
    <col min="4617" max="4864" width="9.140625" style="170"/>
    <col min="4865" max="4865" width="121.140625" style="170" customWidth="1"/>
    <col min="4866" max="4866" width="32.7109375" style="170" customWidth="1"/>
    <col min="4867" max="4868" width="32.85546875" style="170" customWidth="1"/>
    <col min="4869" max="4869" width="29.85546875" style="170" customWidth="1"/>
    <col min="4870" max="4870" width="25.5703125" style="170" customWidth="1"/>
    <col min="4871" max="4871" width="30.28515625" style="170" customWidth="1"/>
    <col min="4872" max="4872" width="25.140625" style="170" customWidth="1"/>
    <col min="4873" max="5120" width="9.140625" style="170"/>
    <col min="5121" max="5121" width="121.140625" style="170" customWidth="1"/>
    <col min="5122" max="5122" width="32.7109375" style="170" customWidth="1"/>
    <col min="5123" max="5124" width="32.85546875" style="170" customWidth="1"/>
    <col min="5125" max="5125" width="29.85546875" style="170" customWidth="1"/>
    <col min="5126" max="5126" width="25.5703125" style="170" customWidth="1"/>
    <col min="5127" max="5127" width="30.28515625" style="170" customWidth="1"/>
    <col min="5128" max="5128" width="25.140625" style="170" customWidth="1"/>
    <col min="5129" max="5376" width="9.140625" style="170"/>
    <col min="5377" max="5377" width="121.140625" style="170" customWidth="1"/>
    <col min="5378" max="5378" width="32.7109375" style="170" customWidth="1"/>
    <col min="5379" max="5380" width="32.85546875" style="170" customWidth="1"/>
    <col min="5381" max="5381" width="29.85546875" style="170" customWidth="1"/>
    <col min="5382" max="5382" width="25.5703125" style="170" customWidth="1"/>
    <col min="5383" max="5383" width="30.28515625" style="170" customWidth="1"/>
    <col min="5384" max="5384" width="25.140625" style="170" customWidth="1"/>
    <col min="5385" max="5632" width="9.140625" style="170"/>
    <col min="5633" max="5633" width="121.140625" style="170" customWidth="1"/>
    <col min="5634" max="5634" width="32.7109375" style="170" customWidth="1"/>
    <col min="5635" max="5636" width="32.85546875" style="170" customWidth="1"/>
    <col min="5637" max="5637" width="29.85546875" style="170" customWidth="1"/>
    <col min="5638" max="5638" width="25.5703125" style="170" customWidth="1"/>
    <col min="5639" max="5639" width="30.28515625" style="170" customWidth="1"/>
    <col min="5640" max="5640" width="25.140625" style="170" customWidth="1"/>
    <col min="5641" max="5888" width="9.140625" style="170"/>
    <col min="5889" max="5889" width="121.140625" style="170" customWidth="1"/>
    <col min="5890" max="5890" width="32.7109375" style="170" customWidth="1"/>
    <col min="5891" max="5892" width="32.85546875" style="170" customWidth="1"/>
    <col min="5893" max="5893" width="29.85546875" style="170" customWidth="1"/>
    <col min="5894" max="5894" width="25.5703125" style="170" customWidth="1"/>
    <col min="5895" max="5895" width="30.28515625" style="170" customWidth="1"/>
    <col min="5896" max="5896" width="25.140625" style="170" customWidth="1"/>
    <col min="5897" max="6144" width="9.140625" style="170"/>
    <col min="6145" max="6145" width="121.140625" style="170" customWidth="1"/>
    <col min="6146" max="6146" width="32.7109375" style="170" customWidth="1"/>
    <col min="6147" max="6148" width="32.85546875" style="170" customWidth="1"/>
    <col min="6149" max="6149" width="29.85546875" style="170" customWidth="1"/>
    <col min="6150" max="6150" width="25.5703125" style="170" customWidth="1"/>
    <col min="6151" max="6151" width="30.28515625" style="170" customWidth="1"/>
    <col min="6152" max="6152" width="25.140625" style="170" customWidth="1"/>
    <col min="6153" max="6400" width="9.140625" style="170"/>
    <col min="6401" max="6401" width="121.140625" style="170" customWidth="1"/>
    <col min="6402" max="6402" width="32.7109375" style="170" customWidth="1"/>
    <col min="6403" max="6404" width="32.85546875" style="170" customWidth="1"/>
    <col min="6405" max="6405" width="29.85546875" style="170" customWidth="1"/>
    <col min="6406" max="6406" width="25.5703125" style="170" customWidth="1"/>
    <col min="6407" max="6407" width="30.28515625" style="170" customWidth="1"/>
    <col min="6408" max="6408" width="25.140625" style="170" customWidth="1"/>
    <col min="6409" max="6656" width="9.140625" style="170"/>
    <col min="6657" max="6657" width="121.140625" style="170" customWidth="1"/>
    <col min="6658" max="6658" width="32.7109375" style="170" customWidth="1"/>
    <col min="6659" max="6660" width="32.85546875" style="170" customWidth="1"/>
    <col min="6661" max="6661" width="29.85546875" style="170" customWidth="1"/>
    <col min="6662" max="6662" width="25.5703125" style="170" customWidth="1"/>
    <col min="6663" max="6663" width="30.28515625" style="170" customWidth="1"/>
    <col min="6664" max="6664" width="25.140625" style="170" customWidth="1"/>
    <col min="6665" max="6912" width="9.140625" style="170"/>
    <col min="6913" max="6913" width="121.140625" style="170" customWidth="1"/>
    <col min="6914" max="6914" width="32.7109375" style="170" customWidth="1"/>
    <col min="6915" max="6916" width="32.85546875" style="170" customWidth="1"/>
    <col min="6917" max="6917" width="29.85546875" style="170" customWidth="1"/>
    <col min="6918" max="6918" width="25.5703125" style="170" customWidth="1"/>
    <col min="6919" max="6919" width="30.28515625" style="170" customWidth="1"/>
    <col min="6920" max="6920" width="25.140625" style="170" customWidth="1"/>
    <col min="6921" max="7168" width="9.140625" style="170"/>
    <col min="7169" max="7169" width="121.140625" style="170" customWidth="1"/>
    <col min="7170" max="7170" width="32.7109375" style="170" customWidth="1"/>
    <col min="7171" max="7172" width="32.85546875" style="170" customWidth="1"/>
    <col min="7173" max="7173" width="29.85546875" style="170" customWidth="1"/>
    <col min="7174" max="7174" width="25.5703125" style="170" customWidth="1"/>
    <col min="7175" max="7175" width="30.28515625" style="170" customWidth="1"/>
    <col min="7176" max="7176" width="25.140625" style="170" customWidth="1"/>
    <col min="7177" max="7424" width="9.140625" style="170"/>
    <col min="7425" max="7425" width="121.140625" style="170" customWidth="1"/>
    <col min="7426" max="7426" width="32.7109375" style="170" customWidth="1"/>
    <col min="7427" max="7428" width="32.85546875" style="170" customWidth="1"/>
    <col min="7429" max="7429" width="29.85546875" style="170" customWidth="1"/>
    <col min="7430" max="7430" width="25.5703125" style="170" customWidth="1"/>
    <col min="7431" max="7431" width="30.28515625" style="170" customWidth="1"/>
    <col min="7432" max="7432" width="25.140625" style="170" customWidth="1"/>
    <col min="7433" max="7680" width="9.140625" style="170"/>
    <col min="7681" max="7681" width="121.140625" style="170" customWidth="1"/>
    <col min="7682" max="7682" width="32.7109375" style="170" customWidth="1"/>
    <col min="7683" max="7684" width="32.85546875" style="170" customWidth="1"/>
    <col min="7685" max="7685" width="29.85546875" style="170" customWidth="1"/>
    <col min="7686" max="7686" width="25.5703125" style="170" customWidth="1"/>
    <col min="7687" max="7687" width="30.28515625" style="170" customWidth="1"/>
    <col min="7688" max="7688" width="25.140625" style="170" customWidth="1"/>
    <col min="7689" max="7936" width="9.140625" style="170"/>
    <col min="7937" max="7937" width="121.140625" style="170" customWidth="1"/>
    <col min="7938" max="7938" width="32.7109375" style="170" customWidth="1"/>
    <col min="7939" max="7940" width="32.85546875" style="170" customWidth="1"/>
    <col min="7941" max="7941" width="29.85546875" style="170" customWidth="1"/>
    <col min="7942" max="7942" width="25.5703125" style="170" customWidth="1"/>
    <col min="7943" max="7943" width="30.28515625" style="170" customWidth="1"/>
    <col min="7944" max="7944" width="25.140625" style="170" customWidth="1"/>
    <col min="7945" max="8192" width="9.140625" style="170"/>
    <col min="8193" max="8193" width="121.140625" style="170" customWidth="1"/>
    <col min="8194" max="8194" width="32.7109375" style="170" customWidth="1"/>
    <col min="8195" max="8196" width="32.85546875" style="170" customWidth="1"/>
    <col min="8197" max="8197" width="29.85546875" style="170" customWidth="1"/>
    <col min="8198" max="8198" width="25.5703125" style="170" customWidth="1"/>
    <col min="8199" max="8199" width="30.28515625" style="170" customWidth="1"/>
    <col min="8200" max="8200" width="25.140625" style="170" customWidth="1"/>
    <col min="8201" max="8448" width="9.140625" style="170"/>
    <col min="8449" max="8449" width="121.140625" style="170" customWidth="1"/>
    <col min="8450" max="8450" width="32.7109375" style="170" customWidth="1"/>
    <col min="8451" max="8452" width="32.85546875" style="170" customWidth="1"/>
    <col min="8453" max="8453" width="29.85546875" style="170" customWidth="1"/>
    <col min="8454" max="8454" width="25.5703125" style="170" customWidth="1"/>
    <col min="8455" max="8455" width="30.28515625" style="170" customWidth="1"/>
    <col min="8456" max="8456" width="25.140625" style="170" customWidth="1"/>
    <col min="8457" max="8704" width="9.140625" style="170"/>
    <col min="8705" max="8705" width="121.140625" style="170" customWidth="1"/>
    <col min="8706" max="8706" width="32.7109375" style="170" customWidth="1"/>
    <col min="8707" max="8708" width="32.85546875" style="170" customWidth="1"/>
    <col min="8709" max="8709" width="29.85546875" style="170" customWidth="1"/>
    <col min="8710" max="8710" width="25.5703125" style="170" customWidth="1"/>
    <col min="8711" max="8711" width="30.28515625" style="170" customWidth="1"/>
    <col min="8712" max="8712" width="25.140625" style="170" customWidth="1"/>
    <col min="8713" max="8960" width="9.140625" style="170"/>
    <col min="8961" max="8961" width="121.140625" style="170" customWidth="1"/>
    <col min="8962" max="8962" width="32.7109375" style="170" customWidth="1"/>
    <col min="8963" max="8964" width="32.85546875" style="170" customWidth="1"/>
    <col min="8965" max="8965" width="29.85546875" style="170" customWidth="1"/>
    <col min="8966" max="8966" width="25.5703125" style="170" customWidth="1"/>
    <col min="8967" max="8967" width="30.28515625" style="170" customWidth="1"/>
    <col min="8968" max="8968" width="25.140625" style="170" customWidth="1"/>
    <col min="8969" max="9216" width="9.140625" style="170"/>
    <col min="9217" max="9217" width="121.140625" style="170" customWidth="1"/>
    <col min="9218" max="9218" width="32.7109375" style="170" customWidth="1"/>
    <col min="9219" max="9220" width="32.85546875" style="170" customWidth="1"/>
    <col min="9221" max="9221" width="29.85546875" style="170" customWidth="1"/>
    <col min="9222" max="9222" width="25.5703125" style="170" customWidth="1"/>
    <col min="9223" max="9223" width="30.28515625" style="170" customWidth="1"/>
    <col min="9224" max="9224" width="25.140625" style="170" customWidth="1"/>
    <col min="9225" max="9472" width="9.140625" style="170"/>
    <col min="9473" max="9473" width="121.140625" style="170" customWidth="1"/>
    <col min="9474" max="9474" width="32.7109375" style="170" customWidth="1"/>
    <col min="9475" max="9476" width="32.85546875" style="170" customWidth="1"/>
    <col min="9477" max="9477" width="29.85546875" style="170" customWidth="1"/>
    <col min="9478" max="9478" width="25.5703125" style="170" customWidth="1"/>
    <col min="9479" max="9479" width="30.28515625" style="170" customWidth="1"/>
    <col min="9480" max="9480" width="25.140625" style="170" customWidth="1"/>
    <col min="9481" max="9728" width="9.140625" style="170"/>
    <col min="9729" max="9729" width="121.140625" style="170" customWidth="1"/>
    <col min="9730" max="9730" width="32.7109375" style="170" customWidth="1"/>
    <col min="9731" max="9732" width="32.85546875" style="170" customWidth="1"/>
    <col min="9733" max="9733" width="29.85546875" style="170" customWidth="1"/>
    <col min="9734" max="9734" width="25.5703125" style="170" customWidth="1"/>
    <col min="9735" max="9735" width="30.28515625" style="170" customWidth="1"/>
    <col min="9736" max="9736" width="25.140625" style="170" customWidth="1"/>
    <col min="9737" max="9984" width="9.140625" style="170"/>
    <col min="9985" max="9985" width="121.140625" style="170" customWidth="1"/>
    <col min="9986" max="9986" width="32.7109375" style="170" customWidth="1"/>
    <col min="9987" max="9988" width="32.85546875" style="170" customWidth="1"/>
    <col min="9989" max="9989" width="29.85546875" style="170" customWidth="1"/>
    <col min="9990" max="9990" width="25.5703125" style="170" customWidth="1"/>
    <col min="9991" max="9991" width="30.28515625" style="170" customWidth="1"/>
    <col min="9992" max="9992" width="25.140625" style="170" customWidth="1"/>
    <col min="9993" max="10240" width="9.140625" style="170"/>
    <col min="10241" max="10241" width="121.140625" style="170" customWidth="1"/>
    <col min="10242" max="10242" width="32.7109375" style="170" customWidth="1"/>
    <col min="10243" max="10244" width="32.85546875" style="170" customWidth="1"/>
    <col min="10245" max="10245" width="29.85546875" style="170" customWidth="1"/>
    <col min="10246" max="10246" width="25.5703125" style="170" customWidth="1"/>
    <col min="10247" max="10247" width="30.28515625" style="170" customWidth="1"/>
    <col min="10248" max="10248" width="25.140625" style="170" customWidth="1"/>
    <col min="10249" max="10496" width="9.140625" style="170"/>
    <col min="10497" max="10497" width="121.140625" style="170" customWidth="1"/>
    <col min="10498" max="10498" width="32.7109375" style="170" customWidth="1"/>
    <col min="10499" max="10500" width="32.85546875" style="170" customWidth="1"/>
    <col min="10501" max="10501" width="29.85546875" style="170" customWidth="1"/>
    <col min="10502" max="10502" width="25.5703125" style="170" customWidth="1"/>
    <col min="10503" max="10503" width="30.28515625" style="170" customWidth="1"/>
    <col min="10504" max="10504" width="25.140625" style="170" customWidth="1"/>
    <col min="10505" max="10752" width="9.140625" style="170"/>
    <col min="10753" max="10753" width="121.140625" style="170" customWidth="1"/>
    <col min="10754" max="10754" width="32.7109375" style="170" customWidth="1"/>
    <col min="10755" max="10756" width="32.85546875" style="170" customWidth="1"/>
    <col min="10757" max="10757" width="29.85546875" style="170" customWidth="1"/>
    <col min="10758" max="10758" width="25.5703125" style="170" customWidth="1"/>
    <col min="10759" max="10759" width="30.28515625" style="170" customWidth="1"/>
    <col min="10760" max="10760" width="25.140625" style="170" customWidth="1"/>
    <col min="10761" max="11008" width="9.140625" style="170"/>
    <col min="11009" max="11009" width="121.140625" style="170" customWidth="1"/>
    <col min="11010" max="11010" width="32.7109375" style="170" customWidth="1"/>
    <col min="11011" max="11012" width="32.85546875" style="170" customWidth="1"/>
    <col min="11013" max="11013" width="29.85546875" style="170" customWidth="1"/>
    <col min="11014" max="11014" width="25.5703125" style="170" customWidth="1"/>
    <col min="11015" max="11015" width="30.28515625" style="170" customWidth="1"/>
    <col min="11016" max="11016" width="25.140625" style="170" customWidth="1"/>
    <col min="11017" max="11264" width="9.140625" style="170"/>
    <col min="11265" max="11265" width="121.140625" style="170" customWidth="1"/>
    <col min="11266" max="11266" width="32.7109375" style="170" customWidth="1"/>
    <col min="11267" max="11268" width="32.85546875" style="170" customWidth="1"/>
    <col min="11269" max="11269" width="29.85546875" style="170" customWidth="1"/>
    <col min="11270" max="11270" width="25.5703125" style="170" customWidth="1"/>
    <col min="11271" max="11271" width="30.28515625" style="170" customWidth="1"/>
    <col min="11272" max="11272" width="25.140625" style="170" customWidth="1"/>
    <col min="11273" max="11520" width="9.140625" style="170"/>
    <col min="11521" max="11521" width="121.140625" style="170" customWidth="1"/>
    <col min="11522" max="11522" width="32.7109375" style="170" customWidth="1"/>
    <col min="11523" max="11524" width="32.85546875" style="170" customWidth="1"/>
    <col min="11525" max="11525" width="29.85546875" style="170" customWidth="1"/>
    <col min="11526" max="11526" width="25.5703125" style="170" customWidth="1"/>
    <col min="11527" max="11527" width="30.28515625" style="170" customWidth="1"/>
    <col min="11528" max="11528" width="25.140625" style="170" customWidth="1"/>
    <col min="11529" max="11776" width="9.140625" style="170"/>
    <col min="11777" max="11777" width="121.140625" style="170" customWidth="1"/>
    <col min="11778" max="11778" width="32.7109375" style="170" customWidth="1"/>
    <col min="11779" max="11780" width="32.85546875" style="170" customWidth="1"/>
    <col min="11781" max="11781" width="29.85546875" style="170" customWidth="1"/>
    <col min="11782" max="11782" width="25.5703125" style="170" customWidth="1"/>
    <col min="11783" max="11783" width="30.28515625" style="170" customWidth="1"/>
    <col min="11784" max="11784" width="25.140625" style="170" customWidth="1"/>
    <col min="11785" max="12032" width="9.140625" style="170"/>
    <col min="12033" max="12033" width="121.140625" style="170" customWidth="1"/>
    <col min="12034" max="12034" width="32.7109375" style="170" customWidth="1"/>
    <col min="12035" max="12036" width="32.85546875" style="170" customWidth="1"/>
    <col min="12037" max="12037" width="29.85546875" style="170" customWidth="1"/>
    <col min="12038" max="12038" width="25.5703125" style="170" customWidth="1"/>
    <col min="12039" max="12039" width="30.28515625" style="170" customWidth="1"/>
    <col min="12040" max="12040" width="25.140625" style="170" customWidth="1"/>
    <col min="12041" max="12288" width="9.140625" style="170"/>
    <col min="12289" max="12289" width="121.140625" style="170" customWidth="1"/>
    <col min="12290" max="12290" width="32.7109375" style="170" customWidth="1"/>
    <col min="12291" max="12292" width="32.85546875" style="170" customWidth="1"/>
    <col min="12293" max="12293" width="29.85546875" style="170" customWidth="1"/>
    <col min="12294" max="12294" width="25.5703125" style="170" customWidth="1"/>
    <col min="12295" max="12295" width="30.28515625" style="170" customWidth="1"/>
    <col min="12296" max="12296" width="25.140625" style="170" customWidth="1"/>
    <col min="12297" max="12544" width="9.140625" style="170"/>
    <col min="12545" max="12545" width="121.140625" style="170" customWidth="1"/>
    <col min="12546" max="12546" width="32.7109375" style="170" customWidth="1"/>
    <col min="12547" max="12548" width="32.85546875" style="170" customWidth="1"/>
    <col min="12549" max="12549" width="29.85546875" style="170" customWidth="1"/>
    <col min="12550" max="12550" width="25.5703125" style="170" customWidth="1"/>
    <col min="12551" max="12551" width="30.28515625" style="170" customWidth="1"/>
    <col min="12552" max="12552" width="25.140625" style="170" customWidth="1"/>
    <col min="12553" max="12800" width="9.140625" style="170"/>
    <col min="12801" max="12801" width="121.140625" style="170" customWidth="1"/>
    <col min="12802" max="12802" width="32.7109375" style="170" customWidth="1"/>
    <col min="12803" max="12804" width="32.85546875" style="170" customWidth="1"/>
    <col min="12805" max="12805" width="29.85546875" style="170" customWidth="1"/>
    <col min="12806" max="12806" width="25.5703125" style="170" customWidth="1"/>
    <col min="12807" max="12807" width="30.28515625" style="170" customWidth="1"/>
    <col min="12808" max="12808" width="25.140625" style="170" customWidth="1"/>
    <col min="12809" max="13056" width="9.140625" style="170"/>
    <col min="13057" max="13057" width="121.140625" style="170" customWidth="1"/>
    <col min="13058" max="13058" width="32.7109375" style="170" customWidth="1"/>
    <col min="13059" max="13060" width="32.85546875" style="170" customWidth="1"/>
    <col min="13061" max="13061" width="29.85546875" style="170" customWidth="1"/>
    <col min="13062" max="13062" width="25.5703125" style="170" customWidth="1"/>
    <col min="13063" max="13063" width="30.28515625" style="170" customWidth="1"/>
    <col min="13064" max="13064" width="25.140625" style="170" customWidth="1"/>
    <col min="13065" max="13312" width="9.140625" style="170"/>
    <col min="13313" max="13313" width="121.140625" style="170" customWidth="1"/>
    <col min="13314" max="13314" width="32.7109375" style="170" customWidth="1"/>
    <col min="13315" max="13316" width="32.85546875" style="170" customWidth="1"/>
    <col min="13317" max="13317" width="29.85546875" style="170" customWidth="1"/>
    <col min="13318" max="13318" width="25.5703125" style="170" customWidth="1"/>
    <col min="13319" max="13319" width="30.28515625" style="170" customWidth="1"/>
    <col min="13320" max="13320" width="25.140625" style="170" customWidth="1"/>
    <col min="13321" max="13568" width="9.140625" style="170"/>
    <col min="13569" max="13569" width="121.140625" style="170" customWidth="1"/>
    <col min="13570" max="13570" width="32.7109375" style="170" customWidth="1"/>
    <col min="13571" max="13572" width="32.85546875" style="170" customWidth="1"/>
    <col min="13573" max="13573" width="29.85546875" style="170" customWidth="1"/>
    <col min="13574" max="13574" width="25.5703125" style="170" customWidth="1"/>
    <col min="13575" max="13575" width="30.28515625" style="170" customWidth="1"/>
    <col min="13576" max="13576" width="25.140625" style="170" customWidth="1"/>
    <col min="13577" max="13824" width="9.140625" style="170"/>
    <col min="13825" max="13825" width="121.140625" style="170" customWidth="1"/>
    <col min="13826" max="13826" width="32.7109375" style="170" customWidth="1"/>
    <col min="13827" max="13828" width="32.85546875" style="170" customWidth="1"/>
    <col min="13829" max="13829" width="29.85546875" style="170" customWidth="1"/>
    <col min="13830" max="13830" width="25.5703125" style="170" customWidth="1"/>
    <col min="13831" max="13831" width="30.28515625" style="170" customWidth="1"/>
    <col min="13832" max="13832" width="25.140625" style="170" customWidth="1"/>
    <col min="13833" max="14080" width="9.140625" style="170"/>
    <col min="14081" max="14081" width="121.140625" style="170" customWidth="1"/>
    <col min="14082" max="14082" width="32.7109375" style="170" customWidth="1"/>
    <col min="14083" max="14084" width="32.85546875" style="170" customWidth="1"/>
    <col min="14085" max="14085" width="29.85546875" style="170" customWidth="1"/>
    <col min="14086" max="14086" width="25.5703125" style="170" customWidth="1"/>
    <col min="14087" max="14087" width="30.28515625" style="170" customWidth="1"/>
    <col min="14088" max="14088" width="25.140625" style="170" customWidth="1"/>
    <col min="14089" max="14336" width="9.140625" style="170"/>
    <col min="14337" max="14337" width="121.140625" style="170" customWidth="1"/>
    <col min="14338" max="14338" width="32.7109375" style="170" customWidth="1"/>
    <col min="14339" max="14340" width="32.85546875" style="170" customWidth="1"/>
    <col min="14341" max="14341" width="29.85546875" style="170" customWidth="1"/>
    <col min="14342" max="14342" width="25.5703125" style="170" customWidth="1"/>
    <col min="14343" max="14343" width="30.28515625" style="170" customWidth="1"/>
    <col min="14344" max="14344" width="25.140625" style="170" customWidth="1"/>
    <col min="14345" max="14592" width="9.140625" style="170"/>
    <col min="14593" max="14593" width="121.140625" style="170" customWidth="1"/>
    <col min="14594" max="14594" width="32.7109375" style="170" customWidth="1"/>
    <col min="14595" max="14596" width="32.85546875" style="170" customWidth="1"/>
    <col min="14597" max="14597" width="29.85546875" style="170" customWidth="1"/>
    <col min="14598" max="14598" width="25.5703125" style="170" customWidth="1"/>
    <col min="14599" max="14599" width="30.28515625" style="170" customWidth="1"/>
    <col min="14600" max="14600" width="25.140625" style="170" customWidth="1"/>
    <col min="14601" max="14848" width="9.140625" style="170"/>
    <col min="14849" max="14849" width="121.140625" style="170" customWidth="1"/>
    <col min="14850" max="14850" width="32.7109375" style="170" customWidth="1"/>
    <col min="14851" max="14852" width="32.85546875" style="170" customWidth="1"/>
    <col min="14853" max="14853" width="29.85546875" style="170" customWidth="1"/>
    <col min="14854" max="14854" width="25.5703125" style="170" customWidth="1"/>
    <col min="14855" max="14855" width="30.28515625" style="170" customWidth="1"/>
    <col min="14856" max="14856" width="25.140625" style="170" customWidth="1"/>
    <col min="14857" max="15104" width="9.140625" style="170"/>
    <col min="15105" max="15105" width="121.140625" style="170" customWidth="1"/>
    <col min="15106" max="15106" width="32.7109375" style="170" customWidth="1"/>
    <col min="15107" max="15108" width="32.85546875" style="170" customWidth="1"/>
    <col min="15109" max="15109" width="29.85546875" style="170" customWidth="1"/>
    <col min="15110" max="15110" width="25.5703125" style="170" customWidth="1"/>
    <col min="15111" max="15111" width="30.28515625" style="170" customWidth="1"/>
    <col min="15112" max="15112" width="25.140625" style="170" customWidth="1"/>
    <col min="15113" max="15360" width="9.140625" style="170"/>
    <col min="15361" max="15361" width="121.140625" style="170" customWidth="1"/>
    <col min="15362" max="15362" width="32.7109375" style="170" customWidth="1"/>
    <col min="15363" max="15364" width="32.85546875" style="170" customWidth="1"/>
    <col min="15365" max="15365" width="29.85546875" style="170" customWidth="1"/>
    <col min="15366" max="15366" width="25.5703125" style="170" customWidth="1"/>
    <col min="15367" max="15367" width="30.28515625" style="170" customWidth="1"/>
    <col min="15368" max="15368" width="25.140625" style="170" customWidth="1"/>
    <col min="15369" max="15616" width="9.140625" style="170"/>
    <col min="15617" max="15617" width="121.140625" style="170" customWidth="1"/>
    <col min="15618" max="15618" width="32.7109375" style="170" customWidth="1"/>
    <col min="15619" max="15620" width="32.85546875" style="170" customWidth="1"/>
    <col min="15621" max="15621" width="29.85546875" style="170" customWidth="1"/>
    <col min="15622" max="15622" width="25.5703125" style="170" customWidth="1"/>
    <col min="15623" max="15623" width="30.28515625" style="170" customWidth="1"/>
    <col min="15624" max="15624" width="25.140625" style="170" customWidth="1"/>
    <col min="15625" max="15872" width="9.140625" style="170"/>
    <col min="15873" max="15873" width="121.140625" style="170" customWidth="1"/>
    <col min="15874" max="15874" width="32.7109375" style="170" customWidth="1"/>
    <col min="15875" max="15876" width="32.85546875" style="170" customWidth="1"/>
    <col min="15877" max="15877" width="29.85546875" style="170" customWidth="1"/>
    <col min="15878" max="15878" width="25.5703125" style="170" customWidth="1"/>
    <col min="15879" max="15879" width="30.28515625" style="170" customWidth="1"/>
    <col min="15880" max="15880" width="25.140625" style="170" customWidth="1"/>
    <col min="15881" max="16128" width="9.140625" style="170"/>
    <col min="16129" max="16129" width="121.140625" style="170" customWidth="1"/>
    <col min="16130" max="16130" width="32.7109375" style="170" customWidth="1"/>
    <col min="16131" max="16132" width="32.85546875" style="170" customWidth="1"/>
    <col min="16133" max="16133" width="29.85546875" style="170" customWidth="1"/>
    <col min="16134" max="16134" width="25.5703125" style="170" customWidth="1"/>
    <col min="16135" max="16135" width="30.28515625" style="170" customWidth="1"/>
    <col min="16136" max="16136" width="25.140625" style="170" customWidth="1"/>
    <col min="16137" max="16384" width="9.140625" style="170"/>
  </cols>
  <sheetData>
    <row r="1" spans="1:8" s="162" customFormat="1" ht="46.5">
      <c r="A1" s="1" t="s">
        <v>0</v>
      </c>
      <c r="B1" s="2"/>
      <c r="C1" s="4" t="s">
        <v>1</v>
      </c>
      <c r="D1" s="179" t="s">
        <v>112</v>
      </c>
      <c r="E1" s="163"/>
      <c r="F1" s="180"/>
    </row>
    <row r="2" spans="1:8" s="162" customFormat="1" ht="46.5">
      <c r="A2" s="1" t="s">
        <v>2</v>
      </c>
      <c r="B2" s="2"/>
      <c r="C2" s="2"/>
      <c r="D2" s="8"/>
      <c r="E2" s="164"/>
      <c r="F2" s="164"/>
    </row>
    <row r="3" spans="1:8" s="162" customFormat="1" ht="47.25" thickBot="1">
      <c r="A3" s="9" t="s">
        <v>3</v>
      </c>
      <c r="B3" s="10"/>
      <c r="C3" s="10"/>
      <c r="D3" s="10"/>
      <c r="E3" s="10"/>
      <c r="F3" s="11"/>
      <c r="G3" s="164"/>
      <c r="H3" s="164"/>
    </row>
    <row r="4" spans="1:8" s="165" customFormat="1" ht="27" thickTop="1">
      <c r="A4" s="12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166" customFormat="1" ht="52.5">
      <c r="A5" s="17"/>
      <c r="B5" s="18" t="s">
        <v>9</v>
      </c>
      <c r="C5" s="18" t="s">
        <v>9</v>
      </c>
      <c r="D5" s="18" t="s">
        <v>10</v>
      </c>
      <c r="E5" s="18" t="s">
        <v>11</v>
      </c>
      <c r="F5" s="19" t="s">
        <v>12</v>
      </c>
    </row>
    <row r="6" spans="1:8" s="165" customFormat="1" ht="26.25">
      <c r="A6" s="21" t="s">
        <v>13</v>
      </c>
      <c r="B6" s="22"/>
      <c r="C6" s="22"/>
      <c r="D6" s="22"/>
      <c r="E6" s="22"/>
      <c r="F6" s="23"/>
    </row>
    <row r="7" spans="1:8" s="165" customFormat="1" ht="26.25">
      <c r="A7" s="21" t="s">
        <v>14</v>
      </c>
      <c r="B7" s="22"/>
      <c r="C7" s="22"/>
      <c r="D7" s="22"/>
      <c r="E7" s="22"/>
      <c r="F7" s="24"/>
    </row>
    <row r="8" spans="1:8" s="165" customFormat="1" ht="26.25">
      <c r="A8" s="25" t="s">
        <v>15</v>
      </c>
      <c r="B8" s="255">
        <v>9753684</v>
      </c>
      <c r="C8" s="26">
        <v>9753684</v>
      </c>
      <c r="D8" s="26">
        <v>8794375</v>
      </c>
      <c r="E8" s="26">
        <v>-959309</v>
      </c>
      <c r="F8" s="27">
        <v>-9.8353504173397457E-2</v>
      </c>
    </row>
    <row r="9" spans="1:8" s="165" customFormat="1" ht="26.25">
      <c r="A9" s="25" t="s">
        <v>16</v>
      </c>
      <c r="B9" s="255">
        <v>0</v>
      </c>
      <c r="C9" s="26">
        <v>0</v>
      </c>
      <c r="D9" s="26">
        <v>0</v>
      </c>
      <c r="E9" s="26">
        <v>0</v>
      </c>
      <c r="F9" s="27">
        <v>0</v>
      </c>
    </row>
    <row r="10" spans="1:8" s="165" customFormat="1" ht="26.25">
      <c r="A10" s="28" t="s">
        <v>17</v>
      </c>
      <c r="B10" s="256">
        <v>0</v>
      </c>
      <c r="C10" s="29">
        <v>0</v>
      </c>
      <c r="D10" s="29">
        <v>0</v>
      </c>
      <c r="E10" s="29">
        <v>0</v>
      </c>
      <c r="F10" s="27">
        <v>0</v>
      </c>
    </row>
    <row r="11" spans="1:8" s="165" customFormat="1" ht="26.25">
      <c r="A11" s="30" t="s">
        <v>18</v>
      </c>
      <c r="B11" s="257">
        <v>0</v>
      </c>
      <c r="C11" s="31">
        <v>0</v>
      </c>
      <c r="D11" s="31">
        <v>0</v>
      </c>
      <c r="E11" s="29">
        <v>0</v>
      </c>
      <c r="F11" s="27">
        <v>0</v>
      </c>
    </row>
    <row r="12" spans="1:8" s="165" customFormat="1" ht="26.25">
      <c r="A12" s="32" t="s">
        <v>19</v>
      </c>
      <c r="B12" s="257">
        <v>0</v>
      </c>
      <c r="C12" s="31">
        <v>0</v>
      </c>
      <c r="D12" s="31">
        <v>0</v>
      </c>
      <c r="E12" s="29">
        <v>0</v>
      </c>
      <c r="F12" s="27">
        <v>0</v>
      </c>
    </row>
    <row r="13" spans="1:8" s="165" customFormat="1" ht="26.25">
      <c r="A13" s="32" t="s">
        <v>20</v>
      </c>
      <c r="B13" s="257">
        <v>0</v>
      </c>
      <c r="C13" s="31">
        <v>0</v>
      </c>
      <c r="D13" s="31">
        <v>0</v>
      </c>
      <c r="E13" s="29">
        <v>0</v>
      </c>
      <c r="F13" s="27">
        <v>0</v>
      </c>
    </row>
    <row r="14" spans="1:8" s="165" customFormat="1" ht="26.25">
      <c r="A14" s="32" t="s">
        <v>21</v>
      </c>
      <c r="B14" s="257">
        <v>0</v>
      </c>
      <c r="C14" s="31">
        <v>0</v>
      </c>
      <c r="D14" s="31">
        <v>0</v>
      </c>
      <c r="E14" s="29">
        <v>0</v>
      </c>
      <c r="F14" s="27">
        <v>0</v>
      </c>
    </row>
    <row r="15" spans="1:8" s="165" customFormat="1" ht="26.25">
      <c r="A15" s="32" t="s">
        <v>22</v>
      </c>
      <c r="B15" s="257">
        <v>0</v>
      </c>
      <c r="C15" s="31">
        <v>0</v>
      </c>
      <c r="D15" s="31">
        <v>0</v>
      </c>
      <c r="E15" s="29">
        <v>0</v>
      </c>
      <c r="F15" s="27">
        <v>0</v>
      </c>
    </row>
    <row r="16" spans="1:8" s="165" customFormat="1" ht="26.25">
      <c r="A16" s="32" t="s">
        <v>23</v>
      </c>
      <c r="B16" s="257">
        <v>0</v>
      </c>
      <c r="C16" s="31">
        <v>0</v>
      </c>
      <c r="D16" s="31">
        <v>0</v>
      </c>
      <c r="E16" s="29">
        <v>0</v>
      </c>
      <c r="F16" s="27">
        <v>0</v>
      </c>
    </row>
    <row r="17" spans="1:6" s="165" customFormat="1" ht="26.25">
      <c r="A17" s="32" t="s">
        <v>24</v>
      </c>
      <c r="B17" s="257">
        <v>0</v>
      </c>
      <c r="C17" s="31">
        <v>0</v>
      </c>
      <c r="D17" s="31">
        <v>0</v>
      </c>
      <c r="E17" s="29">
        <v>0</v>
      </c>
      <c r="F17" s="27">
        <v>0</v>
      </c>
    </row>
    <row r="18" spans="1:6" s="165" customFormat="1" ht="26.25">
      <c r="A18" s="32" t="s">
        <v>25</v>
      </c>
      <c r="B18" s="257">
        <v>0</v>
      </c>
      <c r="C18" s="31">
        <v>0</v>
      </c>
      <c r="D18" s="31">
        <v>0</v>
      </c>
      <c r="E18" s="29">
        <v>0</v>
      </c>
      <c r="F18" s="27">
        <v>0</v>
      </c>
    </row>
    <row r="19" spans="1:6" s="165" customFormat="1" ht="26.25">
      <c r="A19" s="32" t="s">
        <v>26</v>
      </c>
      <c r="B19" s="257">
        <v>0</v>
      </c>
      <c r="C19" s="31">
        <v>0</v>
      </c>
      <c r="D19" s="31">
        <v>0</v>
      </c>
      <c r="E19" s="29">
        <v>0</v>
      </c>
      <c r="F19" s="27">
        <v>0</v>
      </c>
    </row>
    <row r="20" spans="1:6" s="165" customFormat="1" ht="26.25">
      <c r="A20" s="32" t="s">
        <v>27</v>
      </c>
      <c r="B20" s="257">
        <v>0</v>
      </c>
      <c r="C20" s="31">
        <v>0</v>
      </c>
      <c r="D20" s="31">
        <v>0</v>
      </c>
      <c r="E20" s="29">
        <v>0</v>
      </c>
      <c r="F20" s="27">
        <v>0</v>
      </c>
    </row>
    <row r="21" spans="1:6" s="165" customFormat="1" ht="26.25">
      <c r="A21" s="32" t="s">
        <v>28</v>
      </c>
      <c r="B21" s="257">
        <v>0</v>
      </c>
      <c r="C21" s="31">
        <v>0</v>
      </c>
      <c r="D21" s="31">
        <v>0</v>
      </c>
      <c r="E21" s="29">
        <v>0</v>
      </c>
      <c r="F21" s="27">
        <v>0</v>
      </c>
    </row>
    <row r="22" spans="1:6" s="165" customFormat="1" ht="26.25">
      <c r="A22" s="32" t="s">
        <v>29</v>
      </c>
      <c r="B22" s="257">
        <v>0</v>
      </c>
      <c r="C22" s="31">
        <v>0</v>
      </c>
      <c r="D22" s="31">
        <v>0</v>
      </c>
      <c r="E22" s="29">
        <v>0</v>
      </c>
      <c r="F22" s="27">
        <v>0</v>
      </c>
    </row>
    <row r="23" spans="1:6" s="165" customFormat="1" ht="26.25">
      <c r="A23" s="33" t="s">
        <v>30</v>
      </c>
      <c r="B23" s="257">
        <v>0</v>
      </c>
      <c r="C23" s="31">
        <v>0</v>
      </c>
      <c r="D23" s="31">
        <v>0</v>
      </c>
      <c r="E23" s="29">
        <v>0</v>
      </c>
      <c r="F23" s="27">
        <v>0</v>
      </c>
    </row>
    <row r="24" spans="1:6" s="165" customFormat="1" ht="26.25">
      <c r="A24" s="33" t="s">
        <v>31</v>
      </c>
      <c r="B24" s="257">
        <v>0</v>
      </c>
      <c r="C24" s="31">
        <v>0</v>
      </c>
      <c r="D24" s="31">
        <v>0</v>
      </c>
      <c r="E24" s="29">
        <v>0</v>
      </c>
      <c r="F24" s="27">
        <v>0</v>
      </c>
    </row>
    <row r="25" spans="1:6" s="165" customFormat="1" ht="26.25">
      <c r="A25" s="33" t="s">
        <v>32</v>
      </c>
      <c r="B25" s="257">
        <v>0</v>
      </c>
      <c r="C25" s="31">
        <v>0</v>
      </c>
      <c r="D25" s="31">
        <v>0</v>
      </c>
      <c r="E25" s="29">
        <v>0</v>
      </c>
      <c r="F25" s="27">
        <v>0</v>
      </c>
    </row>
    <row r="26" spans="1:6" s="165" customFormat="1" ht="26.25">
      <c r="A26" s="33" t="s">
        <v>33</v>
      </c>
      <c r="B26" s="257">
        <v>0</v>
      </c>
      <c r="C26" s="31">
        <v>0</v>
      </c>
      <c r="D26" s="31">
        <v>0</v>
      </c>
      <c r="E26" s="29">
        <v>0</v>
      </c>
      <c r="F26" s="27">
        <v>0</v>
      </c>
    </row>
    <row r="27" spans="1:6" s="165" customFormat="1" ht="26.25">
      <c r="A27" s="33" t="s">
        <v>34</v>
      </c>
      <c r="B27" s="257">
        <v>0</v>
      </c>
      <c r="C27" s="31">
        <v>0</v>
      </c>
      <c r="D27" s="31">
        <v>0</v>
      </c>
      <c r="E27" s="29">
        <v>0</v>
      </c>
      <c r="F27" s="27">
        <v>0</v>
      </c>
    </row>
    <row r="28" spans="1:6" s="16" customFormat="1" ht="26.25">
      <c r="A28" s="33" t="s">
        <v>89</v>
      </c>
      <c r="B28" s="257">
        <v>0</v>
      </c>
      <c r="C28" s="31">
        <v>0</v>
      </c>
      <c r="D28" s="31">
        <v>0</v>
      </c>
      <c r="E28" s="29">
        <f t="shared" ref="E28" si="0">D28-C28</f>
        <v>0</v>
      </c>
      <c r="F28" s="27">
        <f t="shared" ref="F28" si="1">IF(ISBLANK(E28),"  ",IF(C28&gt;0,E28/C28,IF(E28&gt;0,1,0)))</f>
        <v>0</v>
      </c>
    </row>
    <row r="29" spans="1:6" s="165" customFormat="1" ht="26.25">
      <c r="A29" s="33" t="s">
        <v>35</v>
      </c>
      <c r="B29" s="257">
        <v>0</v>
      </c>
      <c r="C29" s="31">
        <v>0</v>
      </c>
      <c r="D29" s="31">
        <v>0</v>
      </c>
      <c r="E29" s="29">
        <v>0</v>
      </c>
      <c r="F29" s="27">
        <v>0</v>
      </c>
    </row>
    <row r="30" spans="1:6" s="165" customFormat="1" ht="26.25">
      <c r="A30" s="34" t="s">
        <v>36</v>
      </c>
      <c r="B30" s="257"/>
      <c r="C30" s="31"/>
      <c r="D30" s="31"/>
      <c r="E30" s="31"/>
      <c r="F30" s="23"/>
    </row>
    <row r="31" spans="1:6" s="165" customFormat="1" ht="26.25">
      <c r="A31" s="30" t="s">
        <v>37</v>
      </c>
      <c r="B31" s="255">
        <v>0</v>
      </c>
      <c r="C31" s="26">
        <v>0</v>
      </c>
      <c r="D31" s="26">
        <v>0</v>
      </c>
      <c r="E31" s="26">
        <v>0</v>
      </c>
      <c r="F31" s="27">
        <v>0</v>
      </c>
    </row>
    <row r="32" spans="1:6" s="165" customFormat="1" ht="26.25">
      <c r="A32" s="35" t="s">
        <v>38</v>
      </c>
      <c r="B32" s="257"/>
      <c r="C32" s="31"/>
      <c r="D32" s="31"/>
      <c r="E32" s="31"/>
      <c r="F32" s="23"/>
    </row>
    <row r="33" spans="1:12" s="165" customFormat="1" ht="26.25">
      <c r="A33" s="30" t="s">
        <v>37</v>
      </c>
      <c r="B33" s="254">
        <v>0</v>
      </c>
      <c r="C33" s="22">
        <v>0</v>
      </c>
      <c r="D33" s="22">
        <v>0</v>
      </c>
      <c r="E33" s="26">
        <v>0</v>
      </c>
      <c r="F33" s="27">
        <v>0</v>
      </c>
    </row>
    <row r="34" spans="1:12" s="165" customFormat="1" ht="26.25">
      <c r="A34" s="32" t="s">
        <v>39</v>
      </c>
      <c r="B34" s="257"/>
      <c r="C34" s="31"/>
      <c r="D34" s="31"/>
      <c r="E34" s="29"/>
      <c r="F34" s="27" t="s">
        <v>91</v>
      </c>
    </row>
    <row r="35" spans="1:12" s="167" customFormat="1" ht="26.25">
      <c r="A35" s="36" t="s">
        <v>40</v>
      </c>
      <c r="B35" s="258">
        <v>9753684</v>
      </c>
      <c r="C35" s="37">
        <v>9753684</v>
      </c>
      <c r="D35" s="37">
        <v>8794375</v>
      </c>
      <c r="E35" s="37">
        <v>-959309</v>
      </c>
      <c r="F35" s="38">
        <v>-9.8353504173397457E-2</v>
      </c>
    </row>
    <row r="36" spans="1:12" s="165" customFormat="1" ht="26.25">
      <c r="A36" s="34" t="s">
        <v>41</v>
      </c>
      <c r="B36" s="257"/>
      <c r="C36" s="31"/>
      <c r="D36" s="31"/>
      <c r="E36" s="31"/>
      <c r="F36" s="23"/>
    </row>
    <row r="37" spans="1:12" s="165" customFormat="1" ht="26.25">
      <c r="A37" s="40" t="s">
        <v>42</v>
      </c>
      <c r="B37" s="255">
        <v>0</v>
      </c>
      <c r="C37" s="26">
        <v>0</v>
      </c>
      <c r="D37" s="26">
        <v>0</v>
      </c>
      <c r="E37" s="26">
        <v>0</v>
      </c>
      <c r="F37" s="27">
        <v>0</v>
      </c>
    </row>
    <row r="38" spans="1:12" s="165" customFormat="1" ht="26.25">
      <c r="A38" s="41" t="s">
        <v>43</v>
      </c>
      <c r="B38" s="255">
        <v>0</v>
      </c>
      <c r="C38" s="26">
        <v>0</v>
      </c>
      <c r="D38" s="26">
        <v>0</v>
      </c>
      <c r="E38" s="29">
        <v>0</v>
      </c>
      <c r="F38" s="27">
        <v>0</v>
      </c>
    </row>
    <row r="39" spans="1:12" s="165" customFormat="1" ht="26.25">
      <c r="A39" s="41" t="s">
        <v>44</v>
      </c>
      <c r="B39" s="255">
        <v>0</v>
      </c>
      <c r="C39" s="26">
        <v>0</v>
      </c>
      <c r="D39" s="26">
        <v>0</v>
      </c>
      <c r="E39" s="29">
        <v>0</v>
      </c>
      <c r="F39" s="27">
        <v>0</v>
      </c>
    </row>
    <row r="40" spans="1:12" s="165" customFormat="1" ht="26.25">
      <c r="A40" s="41" t="s">
        <v>45</v>
      </c>
      <c r="B40" s="255">
        <v>0</v>
      </c>
      <c r="C40" s="26">
        <v>0</v>
      </c>
      <c r="D40" s="26">
        <v>0</v>
      </c>
      <c r="E40" s="29">
        <v>0</v>
      </c>
      <c r="F40" s="27">
        <v>0</v>
      </c>
    </row>
    <row r="41" spans="1:12" s="165" customFormat="1" ht="26.25">
      <c r="A41" s="42" t="s">
        <v>46</v>
      </c>
      <c r="B41" s="255">
        <v>0</v>
      </c>
      <c r="C41" s="26">
        <v>0</v>
      </c>
      <c r="D41" s="26">
        <v>0</v>
      </c>
      <c r="E41" s="29">
        <v>0</v>
      </c>
      <c r="F41" s="27">
        <v>0</v>
      </c>
    </row>
    <row r="42" spans="1:12" s="167" customFormat="1" ht="26.25">
      <c r="A42" s="34" t="s">
        <v>47</v>
      </c>
      <c r="B42" s="259">
        <v>0</v>
      </c>
      <c r="C42" s="43">
        <v>0</v>
      </c>
      <c r="D42" s="43">
        <v>0</v>
      </c>
      <c r="E42" s="43">
        <v>0</v>
      </c>
      <c r="F42" s="38">
        <v>0</v>
      </c>
      <c r="L42" s="167" t="s">
        <v>48</v>
      </c>
    </row>
    <row r="43" spans="1:12" s="165" customFormat="1" ht="26.25">
      <c r="A43" s="32" t="s">
        <v>48</v>
      </c>
      <c r="B43" s="257"/>
      <c r="C43" s="31"/>
      <c r="D43" s="31"/>
      <c r="E43" s="31"/>
      <c r="F43" s="23"/>
    </row>
    <row r="44" spans="1:12" s="167" customFormat="1" ht="26.25">
      <c r="A44" s="44" t="s">
        <v>49</v>
      </c>
      <c r="B44" s="260">
        <v>97376619</v>
      </c>
      <c r="C44" s="45">
        <v>102584279</v>
      </c>
      <c r="D44" s="45">
        <v>79263491</v>
      </c>
      <c r="E44" s="45">
        <v>-23320788</v>
      </c>
      <c r="F44" s="38">
        <v>-0.22733296200288156</v>
      </c>
    </row>
    <row r="45" spans="1:12" s="165" customFormat="1" ht="26.25">
      <c r="A45" s="32" t="s">
        <v>48</v>
      </c>
      <c r="B45" s="257"/>
      <c r="C45" s="31"/>
      <c r="D45" s="31"/>
      <c r="E45" s="31"/>
      <c r="F45" s="23"/>
    </row>
    <row r="46" spans="1:12" s="167" customFormat="1" ht="26.25">
      <c r="A46" s="44" t="s">
        <v>50</v>
      </c>
      <c r="B46" s="260">
        <v>0</v>
      </c>
      <c r="C46" s="45">
        <v>0</v>
      </c>
      <c r="D46" s="45">
        <v>0</v>
      </c>
      <c r="E46" s="45">
        <v>0</v>
      </c>
      <c r="F46" s="38">
        <v>0</v>
      </c>
    </row>
    <row r="47" spans="1:12" s="165" customFormat="1" ht="26.25">
      <c r="A47" s="32" t="s">
        <v>48</v>
      </c>
      <c r="B47" s="257"/>
      <c r="C47" s="31"/>
      <c r="D47" s="31"/>
      <c r="E47" s="31"/>
      <c r="F47" s="23"/>
    </row>
    <row r="48" spans="1:12" s="167" customFormat="1" ht="26.25">
      <c r="A48" s="34" t="s">
        <v>51</v>
      </c>
      <c r="B48" s="259">
        <v>4391815.33</v>
      </c>
      <c r="C48" s="43">
        <v>2799145</v>
      </c>
      <c r="D48" s="43">
        <v>8750286</v>
      </c>
      <c r="E48" s="43">
        <v>5951141</v>
      </c>
      <c r="F48" s="38">
        <v>2.1260567066014802</v>
      </c>
    </row>
    <row r="49" spans="1:6" s="165" customFormat="1" ht="26.25">
      <c r="A49" s="32" t="s">
        <v>48</v>
      </c>
      <c r="B49" s="257"/>
      <c r="C49" s="31"/>
      <c r="D49" s="31"/>
      <c r="E49" s="31"/>
      <c r="F49" s="23"/>
    </row>
    <row r="50" spans="1:6" s="167" customFormat="1" ht="26.25">
      <c r="A50" s="46" t="s">
        <v>52</v>
      </c>
      <c r="B50" s="261">
        <v>7712040.3899999997</v>
      </c>
      <c r="C50" s="47">
        <v>8058474</v>
      </c>
      <c r="D50" s="47">
        <v>8058474</v>
      </c>
      <c r="E50" s="47">
        <v>0</v>
      </c>
      <c r="F50" s="38">
        <v>0</v>
      </c>
    </row>
    <row r="51" spans="1:6" s="165" customFormat="1" ht="26.25">
      <c r="A51" s="34"/>
      <c r="B51" s="254"/>
      <c r="C51" s="22"/>
      <c r="D51" s="22"/>
      <c r="E51" s="22"/>
      <c r="F51" s="48"/>
    </row>
    <row r="52" spans="1:6" s="167" customFormat="1" ht="26.25">
      <c r="A52" s="34" t="s">
        <v>53</v>
      </c>
      <c r="B52" s="259">
        <v>0</v>
      </c>
      <c r="C52" s="43">
        <v>0</v>
      </c>
      <c r="D52" s="43">
        <v>0</v>
      </c>
      <c r="E52" s="47">
        <v>0</v>
      </c>
      <c r="F52" s="38">
        <v>0</v>
      </c>
    </row>
    <row r="53" spans="1:6" s="165" customFormat="1" ht="26.25">
      <c r="A53" s="32"/>
      <c r="B53" s="257"/>
      <c r="C53" s="31"/>
      <c r="D53" s="31"/>
      <c r="E53" s="31"/>
      <c r="F53" s="23"/>
    </row>
    <row r="54" spans="1:6" s="167" customFormat="1" ht="26.25">
      <c r="A54" s="49" t="s">
        <v>54</v>
      </c>
      <c r="B54" s="259">
        <v>119234158.72</v>
      </c>
      <c r="C54" s="43">
        <v>123195582</v>
      </c>
      <c r="D54" s="43">
        <v>104866626</v>
      </c>
      <c r="E54" s="43">
        <v>-18328956</v>
      </c>
      <c r="F54" s="38">
        <v>-0.14877932879118994</v>
      </c>
    </row>
    <row r="55" spans="1:6" s="165" customFormat="1" ht="26.25">
      <c r="A55" s="50"/>
      <c r="B55" s="257"/>
      <c r="C55" s="31"/>
      <c r="D55" s="31"/>
      <c r="E55" s="31"/>
      <c r="F55" s="23" t="s">
        <v>48</v>
      </c>
    </row>
    <row r="56" spans="1:6" s="165" customFormat="1" ht="26.25">
      <c r="A56" s="51"/>
      <c r="B56" s="254"/>
      <c r="C56" s="22"/>
      <c r="D56" s="22"/>
      <c r="E56" s="22"/>
      <c r="F56" s="24" t="s">
        <v>48</v>
      </c>
    </row>
    <row r="57" spans="1:6" s="165" customFormat="1" ht="26.25">
      <c r="A57" s="49" t="s">
        <v>55</v>
      </c>
      <c r="B57" s="254"/>
      <c r="C57" s="22"/>
      <c r="D57" s="22"/>
      <c r="E57" s="22"/>
      <c r="F57" s="24"/>
    </row>
    <row r="58" spans="1:6" s="165" customFormat="1" ht="26.25">
      <c r="A58" s="30" t="s">
        <v>56</v>
      </c>
      <c r="B58" s="254">
        <v>0</v>
      </c>
      <c r="C58" s="22">
        <v>0</v>
      </c>
      <c r="D58" s="22">
        <v>0</v>
      </c>
      <c r="E58" s="22">
        <v>0</v>
      </c>
      <c r="F58" s="27">
        <v>0</v>
      </c>
    </row>
    <row r="59" spans="1:6" s="165" customFormat="1" ht="26.25">
      <c r="A59" s="32" t="s">
        <v>57</v>
      </c>
      <c r="B59" s="257">
        <v>0</v>
      </c>
      <c r="C59" s="31">
        <v>0</v>
      </c>
      <c r="D59" s="31">
        <v>0</v>
      </c>
      <c r="E59" s="31">
        <v>0</v>
      </c>
      <c r="F59" s="27">
        <v>0</v>
      </c>
    </row>
    <row r="60" spans="1:6" s="165" customFormat="1" ht="26.25">
      <c r="A60" s="32" t="s">
        <v>58</v>
      </c>
      <c r="B60" s="257">
        <v>0</v>
      </c>
      <c r="C60" s="31">
        <v>0</v>
      </c>
      <c r="D60" s="31">
        <v>0</v>
      </c>
      <c r="E60" s="31">
        <v>0</v>
      </c>
      <c r="F60" s="27">
        <v>0</v>
      </c>
    </row>
    <row r="61" spans="1:6" s="165" customFormat="1" ht="26.25">
      <c r="A61" s="32" t="s">
        <v>59</v>
      </c>
      <c r="B61" s="257">
        <v>0</v>
      </c>
      <c r="C61" s="31">
        <v>0</v>
      </c>
      <c r="D61" s="31">
        <v>0</v>
      </c>
      <c r="E61" s="31">
        <v>0</v>
      </c>
      <c r="F61" s="27">
        <v>0</v>
      </c>
    </row>
    <row r="62" spans="1:6" s="165" customFormat="1" ht="26.25">
      <c r="A62" s="32" t="s">
        <v>60</v>
      </c>
      <c r="B62" s="257">
        <v>0</v>
      </c>
      <c r="C62" s="31">
        <v>0</v>
      </c>
      <c r="D62" s="31">
        <v>0</v>
      </c>
      <c r="E62" s="31">
        <v>0</v>
      </c>
      <c r="F62" s="27">
        <v>0</v>
      </c>
    </row>
    <row r="63" spans="1:6" s="165" customFormat="1" ht="26.25">
      <c r="A63" s="32" t="s">
        <v>61</v>
      </c>
      <c r="B63" s="257">
        <v>0</v>
      </c>
      <c r="C63" s="31">
        <v>0</v>
      </c>
      <c r="D63" s="31">
        <v>0</v>
      </c>
      <c r="E63" s="31">
        <v>0</v>
      </c>
      <c r="F63" s="27">
        <v>0</v>
      </c>
    </row>
    <row r="64" spans="1:6" s="165" customFormat="1" ht="26.25">
      <c r="A64" s="32" t="s">
        <v>62</v>
      </c>
      <c r="B64" s="257">
        <v>0</v>
      </c>
      <c r="C64" s="31">
        <v>0</v>
      </c>
      <c r="D64" s="31">
        <v>0</v>
      </c>
      <c r="E64" s="31">
        <v>0</v>
      </c>
      <c r="F64" s="27">
        <v>0</v>
      </c>
    </row>
    <row r="65" spans="1:6" s="165" customFormat="1" ht="26.25">
      <c r="A65" s="32" t="s">
        <v>63</v>
      </c>
      <c r="B65" s="257">
        <v>0</v>
      </c>
      <c r="C65" s="31">
        <v>0</v>
      </c>
      <c r="D65" s="31">
        <v>0</v>
      </c>
      <c r="E65" s="31">
        <v>0</v>
      </c>
      <c r="F65" s="27">
        <v>0</v>
      </c>
    </row>
    <row r="66" spans="1:6" s="167" customFormat="1" ht="26.25">
      <c r="A66" s="52" t="s">
        <v>64</v>
      </c>
      <c r="B66" s="258">
        <v>0</v>
      </c>
      <c r="C66" s="37">
        <v>0</v>
      </c>
      <c r="D66" s="37">
        <v>0</v>
      </c>
      <c r="E66" s="37">
        <v>0</v>
      </c>
      <c r="F66" s="38">
        <v>0</v>
      </c>
    </row>
    <row r="67" spans="1:6" s="165" customFormat="1" ht="26.25">
      <c r="A67" s="32" t="s">
        <v>65</v>
      </c>
      <c r="B67" s="257">
        <v>119190766.72</v>
      </c>
      <c r="C67" s="31">
        <v>123152190</v>
      </c>
      <c r="D67" s="31">
        <v>104866626</v>
      </c>
      <c r="E67" s="31">
        <v>-18285564</v>
      </c>
      <c r="F67" s="27">
        <v>-0.14847940584735034</v>
      </c>
    </row>
    <row r="68" spans="1:6" s="165" customFormat="1" ht="26.25">
      <c r="A68" s="32" t="s">
        <v>66</v>
      </c>
      <c r="B68" s="257">
        <v>0</v>
      </c>
      <c r="C68" s="31">
        <v>0</v>
      </c>
      <c r="D68" s="31">
        <v>0</v>
      </c>
      <c r="E68" s="31">
        <v>0</v>
      </c>
      <c r="F68" s="27">
        <v>0</v>
      </c>
    </row>
    <row r="69" spans="1:6" s="165" customFormat="1" ht="26.25">
      <c r="A69" s="32" t="s">
        <v>67</v>
      </c>
      <c r="B69" s="257">
        <v>0</v>
      </c>
      <c r="C69" s="31">
        <v>0</v>
      </c>
      <c r="D69" s="31">
        <v>0</v>
      </c>
      <c r="E69" s="31">
        <v>0</v>
      </c>
      <c r="F69" s="27">
        <v>0</v>
      </c>
    </row>
    <row r="70" spans="1:6" s="165" customFormat="1" ht="26.25">
      <c r="A70" s="32" t="s">
        <v>68</v>
      </c>
      <c r="B70" s="257">
        <v>43392</v>
      </c>
      <c r="C70" s="31">
        <v>43392</v>
      </c>
      <c r="D70" s="31">
        <v>0</v>
      </c>
      <c r="E70" s="31">
        <v>-43392</v>
      </c>
      <c r="F70" s="27">
        <v>-1</v>
      </c>
    </row>
    <row r="71" spans="1:6" s="167" customFormat="1" ht="26.25">
      <c r="A71" s="53" t="s">
        <v>69</v>
      </c>
      <c r="B71" s="262">
        <v>119234158.72</v>
      </c>
      <c r="C71" s="54">
        <v>123195582</v>
      </c>
      <c r="D71" s="54">
        <v>104866626</v>
      </c>
      <c r="E71" s="54">
        <v>-18328956</v>
      </c>
      <c r="F71" s="38">
        <v>-0.14877932879118994</v>
      </c>
    </row>
    <row r="72" spans="1:6" s="165" customFormat="1" ht="26.25">
      <c r="A72" s="51"/>
      <c r="B72" s="254"/>
      <c r="C72" s="22"/>
      <c r="D72" s="22"/>
      <c r="E72" s="22"/>
      <c r="F72" s="24"/>
    </row>
    <row r="73" spans="1:6" s="165" customFormat="1" ht="26.25">
      <c r="A73" s="49" t="s">
        <v>70</v>
      </c>
      <c r="B73" s="254"/>
      <c r="C73" s="22"/>
      <c r="D73" s="22"/>
      <c r="E73" s="22"/>
      <c r="F73" s="24"/>
    </row>
    <row r="74" spans="1:6" s="165" customFormat="1" ht="26.25">
      <c r="A74" s="30" t="s">
        <v>71</v>
      </c>
      <c r="B74" s="255">
        <v>32596566.829999998</v>
      </c>
      <c r="C74" s="26">
        <v>32384118</v>
      </c>
      <c r="D74" s="26">
        <v>32355849</v>
      </c>
      <c r="E74" s="22">
        <v>-28269</v>
      </c>
      <c r="F74" s="27">
        <v>-8.7292789632251221E-4</v>
      </c>
    </row>
    <row r="75" spans="1:6" s="165" customFormat="1" ht="26.25">
      <c r="A75" s="32" t="s">
        <v>72</v>
      </c>
      <c r="B75" s="256">
        <v>1723047.54</v>
      </c>
      <c r="C75" s="26">
        <v>1612209</v>
      </c>
      <c r="D75" s="26">
        <v>1612209</v>
      </c>
      <c r="E75" s="31">
        <v>0</v>
      </c>
      <c r="F75" s="27">
        <v>0</v>
      </c>
    </row>
    <row r="76" spans="1:6" s="165" customFormat="1" ht="26.25">
      <c r="A76" s="32" t="s">
        <v>73</v>
      </c>
      <c r="B76" s="254">
        <v>12268990.810000001</v>
      </c>
      <c r="C76" s="26">
        <v>10976836</v>
      </c>
      <c r="D76" s="26">
        <v>10576389</v>
      </c>
      <c r="E76" s="31">
        <v>-400447</v>
      </c>
      <c r="F76" s="27">
        <v>-3.6481095281008118E-2</v>
      </c>
    </row>
    <row r="77" spans="1:6" s="167" customFormat="1" ht="26.25">
      <c r="A77" s="52" t="s">
        <v>74</v>
      </c>
      <c r="B77" s="262">
        <v>46588605.18</v>
      </c>
      <c r="C77" s="54">
        <v>44973163</v>
      </c>
      <c r="D77" s="54">
        <v>44544447</v>
      </c>
      <c r="E77" s="37">
        <v>-428716</v>
      </c>
      <c r="F77" s="38">
        <v>-9.5327073170281568E-3</v>
      </c>
    </row>
    <row r="78" spans="1:6" s="165" customFormat="1" ht="26.25">
      <c r="A78" s="32" t="s">
        <v>75</v>
      </c>
      <c r="B78" s="256">
        <v>14595.59</v>
      </c>
      <c r="C78" s="29">
        <v>20000</v>
      </c>
      <c r="D78" s="29">
        <v>20000</v>
      </c>
      <c r="E78" s="31">
        <v>0</v>
      </c>
      <c r="F78" s="27">
        <v>0</v>
      </c>
    </row>
    <row r="79" spans="1:6" s="165" customFormat="1" ht="26.25">
      <c r="A79" s="32" t="s">
        <v>76</v>
      </c>
      <c r="B79" s="255">
        <v>4827341.01</v>
      </c>
      <c r="C79" s="26">
        <v>6587849</v>
      </c>
      <c r="D79" s="26">
        <v>6587849</v>
      </c>
      <c r="E79" s="31">
        <v>0</v>
      </c>
      <c r="F79" s="27">
        <v>0</v>
      </c>
    </row>
    <row r="80" spans="1:6" s="165" customFormat="1" ht="26.25">
      <c r="A80" s="32" t="s">
        <v>77</v>
      </c>
      <c r="B80" s="254">
        <v>10494514.02</v>
      </c>
      <c r="C80" s="22">
        <v>9015238</v>
      </c>
      <c r="D80" s="22">
        <v>8182841</v>
      </c>
      <c r="E80" s="31">
        <v>-832397</v>
      </c>
      <c r="F80" s="27">
        <v>-9.2332226836385242E-2</v>
      </c>
    </row>
    <row r="81" spans="1:8" s="167" customFormat="1" ht="26.25">
      <c r="A81" s="35" t="s">
        <v>78</v>
      </c>
      <c r="B81" s="262">
        <v>15336450.619999999</v>
      </c>
      <c r="C81" s="54">
        <v>15623087</v>
      </c>
      <c r="D81" s="54">
        <v>14790690</v>
      </c>
      <c r="E81" s="37">
        <v>-832397</v>
      </c>
      <c r="F81" s="38">
        <v>-5.3279931168532829E-2</v>
      </c>
    </row>
    <row r="82" spans="1:8" s="165" customFormat="1" ht="26.25">
      <c r="A82" s="32" t="s">
        <v>79</v>
      </c>
      <c r="B82" s="254">
        <v>1476468.8800000001</v>
      </c>
      <c r="C82" s="22">
        <v>1632212</v>
      </c>
      <c r="D82" s="22">
        <v>1432848</v>
      </c>
      <c r="E82" s="31">
        <v>-199364</v>
      </c>
      <c r="F82" s="27">
        <v>-0.12214344705222116</v>
      </c>
    </row>
    <row r="83" spans="1:8" s="165" customFormat="1" ht="26.25">
      <c r="A83" s="32" t="s">
        <v>80</v>
      </c>
      <c r="B83" s="257">
        <v>42325716</v>
      </c>
      <c r="C83" s="31">
        <v>46922848</v>
      </c>
      <c r="D83" s="31">
        <v>30354369</v>
      </c>
      <c r="E83" s="31">
        <v>-16568479</v>
      </c>
      <c r="F83" s="27">
        <v>-0.3531004554540253</v>
      </c>
    </row>
    <row r="84" spans="1:8" s="165" customFormat="1" ht="26.25">
      <c r="A84" s="32" t="s">
        <v>81</v>
      </c>
      <c r="B84" s="257">
        <v>0</v>
      </c>
      <c r="C84" s="31">
        <v>0</v>
      </c>
      <c r="D84" s="31">
        <v>0</v>
      </c>
      <c r="E84" s="31">
        <v>0</v>
      </c>
      <c r="F84" s="27">
        <v>0</v>
      </c>
    </row>
    <row r="85" spans="1:8" s="165" customFormat="1" ht="26.25">
      <c r="A85" s="32" t="s">
        <v>82</v>
      </c>
      <c r="B85" s="257">
        <v>13506918.039999999</v>
      </c>
      <c r="C85" s="31">
        <v>14044272</v>
      </c>
      <c r="D85" s="31">
        <v>13744272</v>
      </c>
      <c r="E85" s="31">
        <v>-300000</v>
      </c>
      <c r="F85" s="27">
        <v>-2.1361021774571155E-2</v>
      </c>
    </row>
    <row r="86" spans="1:8" s="167" customFormat="1" ht="26.25">
      <c r="A86" s="35" t="s">
        <v>83</v>
      </c>
      <c r="B86" s="258">
        <v>57309102.920000002</v>
      </c>
      <c r="C86" s="37">
        <v>62599332</v>
      </c>
      <c r="D86" s="37">
        <v>45531489</v>
      </c>
      <c r="E86" s="37">
        <v>-17067843</v>
      </c>
      <c r="F86" s="38">
        <v>-0.27265215865242781</v>
      </c>
    </row>
    <row r="87" spans="1:8" s="165" customFormat="1" ht="26.25">
      <c r="A87" s="32" t="s">
        <v>84</v>
      </c>
      <c r="B87" s="257">
        <v>0</v>
      </c>
      <c r="C87" s="31">
        <v>0</v>
      </c>
      <c r="D87" s="31">
        <v>0</v>
      </c>
      <c r="E87" s="31">
        <v>0</v>
      </c>
      <c r="F87" s="27">
        <v>0</v>
      </c>
    </row>
    <row r="88" spans="1:8" s="165" customFormat="1" ht="26.25">
      <c r="A88" s="32" t="s">
        <v>85</v>
      </c>
      <c r="B88" s="257">
        <v>0</v>
      </c>
      <c r="C88" s="31">
        <v>0</v>
      </c>
      <c r="D88" s="31">
        <v>0</v>
      </c>
      <c r="E88" s="31">
        <v>0</v>
      </c>
      <c r="F88" s="27">
        <v>0</v>
      </c>
    </row>
    <row r="89" spans="1:8" s="165" customFormat="1" ht="26.25">
      <c r="A89" s="41" t="s">
        <v>86</v>
      </c>
      <c r="B89" s="257">
        <v>0</v>
      </c>
      <c r="C89" s="31">
        <v>0</v>
      </c>
      <c r="D89" s="31">
        <v>0</v>
      </c>
      <c r="E89" s="31">
        <v>0</v>
      </c>
      <c r="F89" s="27">
        <v>0</v>
      </c>
    </row>
    <row r="90" spans="1:8" s="167" customFormat="1" ht="26.25">
      <c r="A90" s="55" t="s">
        <v>87</v>
      </c>
      <c r="B90" s="262">
        <v>0</v>
      </c>
      <c r="C90" s="54">
        <v>0</v>
      </c>
      <c r="D90" s="54">
        <v>0</v>
      </c>
      <c r="E90" s="54">
        <v>0</v>
      </c>
      <c r="F90" s="38">
        <v>0</v>
      </c>
    </row>
    <row r="91" spans="1:8" s="165" customFormat="1" ht="26.25">
      <c r="A91" s="41" t="s">
        <v>88</v>
      </c>
      <c r="B91" s="257">
        <v>0</v>
      </c>
      <c r="C91" s="31">
        <v>0</v>
      </c>
      <c r="D91" s="29">
        <v>0</v>
      </c>
      <c r="E91" s="31">
        <v>0</v>
      </c>
      <c r="F91" s="27">
        <v>0</v>
      </c>
    </row>
    <row r="92" spans="1:8" s="167" customFormat="1" ht="27" thickBot="1">
      <c r="A92" s="56" t="s">
        <v>69</v>
      </c>
      <c r="B92" s="263">
        <v>119234158.72</v>
      </c>
      <c r="C92" s="57">
        <v>123195582</v>
      </c>
      <c r="D92" s="58">
        <v>104866626</v>
      </c>
      <c r="E92" s="57">
        <v>-18328956</v>
      </c>
      <c r="F92" s="59">
        <v>-0.14877932879118994</v>
      </c>
    </row>
    <row r="93" spans="1:8" s="169" customFormat="1" ht="31.5">
      <c r="A93" s="60"/>
      <c r="B93" s="61"/>
      <c r="C93" s="61"/>
      <c r="D93" s="61"/>
      <c r="E93" s="61"/>
      <c r="F93" s="62" t="s">
        <v>48</v>
      </c>
      <c r="G93" s="168"/>
      <c r="H93" s="168"/>
    </row>
    <row r="94" spans="1:8">
      <c r="A94" s="68" t="s">
        <v>48</v>
      </c>
      <c r="B94" s="69"/>
      <c r="C94" s="69"/>
      <c r="D94" s="69"/>
      <c r="E94" s="69"/>
      <c r="F94" s="70"/>
    </row>
  </sheetData>
  <pageMargins left="0.7" right="0.7" top="0.75" bottom="0.75" header="0.3" footer="0.3"/>
  <pageSetup scale="27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topLeftCell="A25" zoomScale="60" zoomScaleNormal="60" workbookViewId="0">
      <selection activeCell="K22" sqref="K22"/>
    </sheetView>
  </sheetViews>
  <sheetFormatPr defaultRowHeight="15.75"/>
  <cols>
    <col min="1" max="1" width="121.140625" style="170" customWidth="1"/>
    <col min="2" max="2" width="32.7109375" style="171" customWidth="1"/>
    <col min="3" max="5" width="32.85546875" style="171" customWidth="1"/>
    <col min="6" max="6" width="25.5703125" style="172" customWidth="1"/>
    <col min="7" max="7" width="30.28515625" style="170" customWidth="1"/>
    <col min="8" max="8" width="25.140625" style="170" customWidth="1"/>
    <col min="9" max="256" width="9.140625" style="170"/>
    <col min="257" max="257" width="121.140625" style="170" customWidth="1"/>
    <col min="258" max="258" width="32.7109375" style="170" customWidth="1"/>
    <col min="259" max="261" width="32.85546875" style="170" customWidth="1"/>
    <col min="262" max="262" width="25.5703125" style="170" customWidth="1"/>
    <col min="263" max="263" width="30.28515625" style="170" customWidth="1"/>
    <col min="264" max="264" width="25.140625" style="170" customWidth="1"/>
    <col min="265" max="512" width="9.140625" style="170"/>
    <col min="513" max="513" width="121.140625" style="170" customWidth="1"/>
    <col min="514" max="514" width="32.7109375" style="170" customWidth="1"/>
    <col min="515" max="517" width="32.85546875" style="170" customWidth="1"/>
    <col min="518" max="518" width="25.5703125" style="170" customWidth="1"/>
    <col min="519" max="519" width="30.28515625" style="170" customWidth="1"/>
    <col min="520" max="520" width="25.140625" style="170" customWidth="1"/>
    <col min="521" max="768" width="9.140625" style="170"/>
    <col min="769" max="769" width="121.140625" style="170" customWidth="1"/>
    <col min="770" max="770" width="32.7109375" style="170" customWidth="1"/>
    <col min="771" max="773" width="32.85546875" style="170" customWidth="1"/>
    <col min="774" max="774" width="25.5703125" style="170" customWidth="1"/>
    <col min="775" max="775" width="30.28515625" style="170" customWidth="1"/>
    <col min="776" max="776" width="25.140625" style="170" customWidth="1"/>
    <col min="777" max="1024" width="9.140625" style="170"/>
    <col min="1025" max="1025" width="121.140625" style="170" customWidth="1"/>
    <col min="1026" max="1026" width="32.7109375" style="170" customWidth="1"/>
    <col min="1027" max="1029" width="32.85546875" style="170" customWidth="1"/>
    <col min="1030" max="1030" width="25.5703125" style="170" customWidth="1"/>
    <col min="1031" max="1031" width="30.28515625" style="170" customWidth="1"/>
    <col min="1032" max="1032" width="25.140625" style="170" customWidth="1"/>
    <col min="1033" max="1280" width="9.140625" style="170"/>
    <col min="1281" max="1281" width="121.140625" style="170" customWidth="1"/>
    <col min="1282" max="1282" width="32.7109375" style="170" customWidth="1"/>
    <col min="1283" max="1285" width="32.85546875" style="170" customWidth="1"/>
    <col min="1286" max="1286" width="25.5703125" style="170" customWidth="1"/>
    <col min="1287" max="1287" width="30.28515625" style="170" customWidth="1"/>
    <col min="1288" max="1288" width="25.140625" style="170" customWidth="1"/>
    <col min="1289" max="1536" width="9.140625" style="170"/>
    <col min="1537" max="1537" width="121.140625" style="170" customWidth="1"/>
    <col min="1538" max="1538" width="32.7109375" style="170" customWidth="1"/>
    <col min="1539" max="1541" width="32.85546875" style="170" customWidth="1"/>
    <col min="1542" max="1542" width="25.5703125" style="170" customWidth="1"/>
    <col min="1543" max="1543" width="30.28515625" style="170" customWidth="1"/>
    <col min="1544" max="1544" width="25.140625" style="170" customWidth="1"/>
    <col min="1545" max="1792" width="9.140625" style="170"/>
    <col min="1793" max="1793" width="121.140625" style="170" customWidth="1"/>
    <col min="1794" max="1794" width="32.7109375" style="170" customWidth="1"/>
    <col min="1795" max="1797" width="32.85546875" style="170" customWidth="1"/>
    <col min="1798" max="1798" width="25.5703125" style="170" customWidth="1"/>
    <col min="1799" max="1799" width="30.28515625" style="170" customWidth="1"/>
    <col min="1800" max="1800" width="25.140625" style="170" customWidth="1"/>
    <col min="1801" max="2048" width="9.140625" style="170"/>
    <col min="2049" max="2049" width="121.140625" style="170" customWidth="1"/>
    <col min="2050" max="2050" width="32.7109375" style="170" customWidth="1"/>
    <col min="2051" max="2053" width="32.85546875" style="170" customWidth="1"/>
    <col min="2054" max="2054" width="25.5703125" style="170" customWidth="1"/>
    <col min="2055" max="2055" width="30.28515625" style="170" customWidth="1"/>
    <col min="2056" max="2056" width="25.140625" style="170" customWidth="1"/>
    <col min="2057" max="2304" width="9.140625" style="170"/>
    <col min="2305" max="2305" width="121.140625" style="170" customWidth="1"/>
    <col min="2306" max="2306" width="32.7109375" style="170" customWidth="1"/>
    <col min="2307" max="2309" width="32.85546875" style="170" customWidth="1"/>
    <col min="2310" max="2310" width="25.5703125" style="170" customWidth="1"/>
    <col min="2311" max="2311" width="30.28515625" style="170" customWidth="1"/>
    <col min="2312" max="2312" width="25.140625" style="170" customWidth="1"/>
    <col min="2313" max="2560" width="9.140625" style="170"/>
    <col min="2561" max="2561" width="121.140625" style="170" customWidth="1"/>
    <col min="2562" max="2562" width="32.7109375" style="170" customWidth="1"/>
    <col min="2563" max="2565" width="32.85546875" style="170" customWidth="1"/>
    <col min="2566" max="2566" width="25.5703125" style="170" customWidth="1"/>
    <col min="2567" max="2567" width="30.28515625" style="170" customWidth="1"/>
    <col min="2568" max="2568" width="25.140625" style="170" customWidth="1"/>
    <col min="2569" max="2816" width="9.140625" style="170"/>
    <col min="2817" max="2817" width="121.140625" style="170" customWidth="1"/>
    <col min="2818" max="2818" width="32.7109375" style="170" customWidth="1"/>
    <col min="2819" max="2821" width="32.85546875" style="170" customWidth="1"/>
    <col min="2822" max="2822" width="25.5703125" style="170" customWidth="1"/>
    <col min="2823" max="2823" width="30.28515625" style="170" customWidth="1"/>
    <col min="2824" max="2824" width="25.140625" style="170" customWidth="1"/>
    <col min="2825" max="3072" width="9.140625" style="170"/>
    <col min="3073" max="3073" width="121.140625" style="170" customWidth="1"/>
    <col min="3074" max="3074" width="32.7109375" style="170" customWidth="1"/>
    <col min="3075" max="3077" width="32.85546875" style="170" customWidth="1"/>
    <col min="3078" max="3078" width="25.5703125" style="170" customWidth="1"/>
    <col min="3079" max="3079" width="30.28515625" style="170" customWidth="1"/>
    <col min="3080" max="3080" width="25.140625" style="170" customWidth="1"/>
    <col min="3081" max="3328" width="9.140625" style="170"/>
    <col min="3329" max="3329" width="121.140625" style="170" customWidth="1"/>
    <col min="3330" max="3330" width="32.7109375" style="170" customWidth="1"/>
    <col min="3331" max="3333" width="32.85546875" style="170" customWidth="1"/>
    <col min="3334" max="3334" width="25.5703125" style="170" customWidth="1"/>
    <col min="3335" max="3335" width="30.28515625" style="170" customWidth="1"/>
    <col min="3336" max="3336" width="25.140625" style="170" customWidth="1"/>
    <col min="3337" max="3584" width="9.140625" style="170"/>
    <col min="3585" max="3585" width="121.140625" style="170" customWidth="1"/>
    <col min="3586" max="3586" width="32.7109375" style="170" customWidth="1"/>
    <col min="3587" max="3589" width="32.85546875" style="170" customWidth="1"/>
    <col min="3590" max="3590" width="25.5703125" style="170" customWidth="1"/>
    <col min="3591" max="3591" width="30.28515625" style="170" customWidth="1"/>
    <col min="3592" max="3592" width="25.140625" style="170" customWidth="1"/>
    <col min="3593" max="3840" width="9.140625" style="170"/>
    <col min="3841" max="3841" width="121.140625" style="170" customWidth="1"/>
    <col min="3842" max="3842" width="32.7109375" style="170" customWidth="1"/>
    <col min="3843" max="3845" width="32.85546875" style="170" customWidth="1"/>
    <col min="3846" max="3846" width="25.5703125" style="170" customWidth="1"/>
    <col min="3847" max="3847" width="30.28515625" style="170" customWidth="1"/>
    <col min="3848" max="3848" width="25.140625" style="170" customWidth="1"/>
    <col min="3849" max="4096" width="9.140625" style="170"/>
    <col min="4097" max="4097" width="121.140625" style="170" customWidth="1"/>
    <col min="4098" max="4098" width="32.7109375" style="170" customWidth="1"/>
    <col min="4099" max="4101" width="32.85546875" style="170" customWidth="1"/>
    <col min="4102" max="4102" width="25.5703125" style="170" customWidth="1"/>
    <col min="4103" max="4103" width="30.28515625" style="170" customWidth="1"/>
    <col min="4104" max="4104" width="25.140625" style="170" customWidth="1"/>
    <col min="4105" max="4352" width="9.140625" style="170"/>
    <col min="4353" max="4353" width="121.140625" style="170" customWidth="1"/>
    <col min="4354" max="4354" width="32.7109375" style="170" customWidth="1"/>
    <col min="4355" max="4357" width="32.85546875" style="170" customWidth="1"/>
    <col min="4358" max="4358" width="25.5703125" style="170" customWidth="1"/>
    <col min="4359" max="4359" width="30.28515625" style="170" customWidth="1"/>
    <col min="4360" max="4360" width="25.140625" style="170" customWidth="1"/>
    <col min="4361" max="4608" width="9.140625" style="170"/>
    <col min="4609" max="4609" width="121.140625" style="170" customWidth="1"/>
    <col min="4610" max="4610" width="32.7109375" style="170" customWidth="1"/>
    <col min="4611" max="4613" width="32.85546875" style="170" customWidth="1"/>
    <col min="4614" max="4614" width="25.5703125" style="170" customWidth="1"/>
    <col min="4615" max="4615" width="30.28515625" style="170" customWidth="1"/>
    <col min="4616" max="4616" width="25.140625" style="170" customWidth="1"/>
    <col min="4617" max="4864" width="9.140625" style="170"/>
    <col min="4865" max="4865" width="121.140625" style="170" customWidth="1"/>
    <col min="4866" max="4866" width="32.7109375" style="170" customWidth="1"/>
    <col min="4867" max="4869" width="32.85546875" style="170" customWidth="1"/>
    <col min="4870" max="4870" width="25.5703125" style="170" customWidth="1"/>
    <col min="4871" max="4871" width="30.28515625" style="170" customWidth="1"/>
    <col min="4872" max="4872" width="25.140625" style="170" customWidth="1"/>
    <col min="4873" max="5120" width="9.140625" style="170"/>
    <col min="5121" max="5121" width="121.140625" style="170" customWidth="1"/>
    <col min="5122" max="5122" width="32.7109375" style="170" customWidth="1"/>
    <col min="5123" max="5125" width="32.85546875" style="170" customWidth="1"/>
    <col min="5126" max="5126" width="25.5703125" style="170" customWidth="1"/>
    <col min="5127" max="5127" width="30.28515625" style="170" customWidth="1"/>
    <col min="5128" max="5128" width="25.140625" style="170" customWidth="1"/>
    <col min="5129" max="5376" width="9.140625" style="170"/>
    <col min="5377" max="5377" width="121.140625" style="170" customWidth="1"/>
    <col min="5378" max="5378" width="32.7109375" style="170" customWidth="1"/>
    <col min="5379" max="5381" width="32.85546875" style="170" customWidth="1"/>
    <col min="5382" max="5382" width="25.5703125" style="170" customWidth="1"/>
    <col min="5383" max="5383" width="30.28515625" style="170" customWidth="1"/>
    <col min="5384" max="5384" width="25.140625" style="170" customWidth="1"/>
    <col min="5385" max="5632" width="9.140625" style="170"/>
    <col min="5633" max="5633" width="121.140625" style="170" customWidth="1"/>
    <col min="5634" max="5634" width="32.7109375" style="170" customWidth="1"/>
    <col min="5635" max="5637" width="32.85546875" style="170" customWidth="1"/>
    <col min="5638" max="5638" width="25.5703125" style="170" customWidth="1"/>
    <col min="5639" max="5639" width="30.28515625" style="170" customWidth="1"/>
    <col min="5640" max="5640" width="25.140625" style="170" customWidth="1"/>
    <col min="5641" max="5888" width="9.140625" style="170"/>
    <col min="5889" max="5889" width="121.140625" style="170" customWidth="1"/>
    <col min="5890" max="5890" width="32.7109375" style="170" customWidth="1"/>
    <col min="5891" max="5893" width="32.85546875" style="170" customWidth="1"/>
    <col min="5894" max="5894" width="25.5703125" style="170" customWidth="1"/>
    <col min="5895" max="5895" width="30.28515625" style="170" customWidth="1"/>
    <col min="5896" max="5896" width="25.140625" style="170" customWidth="1"/>
    <col min="5897" max="6144" width="9.140625" style="170"/>
    <col min="6145" max="6145" width="121.140625" style="170" customWidth="1"/>
    <col min="6146" max="6146" width="32.7109375" style="170" customWidth="1"/>
    <col min="6147" max="6149" width="32.85546875" style="170" customWidth="1"/>
    <col min="6150" max="6150" width="25.5703125" style="170" customWidth="1"/>
    <col min="6151" max="6151" width="30.28515625" style="170" customWidth="1"/>
    <col min="6152" max="6152" width="25.140625" style="170" customWidth="1"/>
    <col min="6153" max="6400" width="9.140625" style="170"/>
    <col min="6401" max="6401" width="121.140625" style="170" customWidth="1"/>
    <col min="6402" max="6402" width="32.7109375" style="170" customWidth="1"/>
    <col min="6403" max="6405" width="32.85546875" style="170" customWidth="1"/>
    <col min="6406" max="6406" width="25.5703125" style="170" customWidth="1"/>
    <col min="6407" max="6407" width="30.28515625" style="170" customWidth="1"/>
    <col min="6408" max="6408" width="25.140625" style="170" customWidth="1"/>
    <col min="6409" max="6656" width="9.140625" style="170"/>
    <col min="6657" max="6657" width="121.140625" style="170" customWidth="1"/>
    <col min="6658" max="6658" width="32.7109375" style="170" customWidth="1"/>
    <col min="6659" max="6661" width="32.85546875" style="170" customWidth="1"/>
    <col min="6662" max="6662" width="25.5703125" style="170" customWidth="1"/>
    <col min="6663" max="6663" width="30.28515625" style="170" customWidth="1"/>
    <col min="6664" max="6664" width="25.140625" style="170" customWidth="1"/>
    <col min="6665" max="6912" width="9.140625" style="170"/>
    <col min="6913" max="6913" width="121.140625" style="170" customWidth="1"/>
    <col min="6914" max="6914" width="32.7109375" style="170" customWidth="1"/>
    <col min="6915" max="6917" width="32.85546875" style="170" customWidth="1"/>
    <col min="6918" max="6918" width="25.5703125" style="170" customWidth="1"/>
    <col min="6919" max="6919" width="30.28515625" style="170" customWidth="1"/>
    <col min="6920" max="6920" width="25.140625" style="170" customWidth="1"/>
    <col min="6921" max="7168" width="9.140625" style="170"/>
    <col min="7169" max="7169" width="121.140625" style="170" customWidth="1"/>
    <col min="7170" max="7170" width="32.7109375" style="170" customWidth="1"/>
    <col min="7171" max="7173" width="32.85546875" style="170" customWidth="1"/>
    <col min="7174" max="7174" width="25.5703125" style="170" customWidth="1"/>
    <col min="7175" max="7175" width="30.28515625" style="170" customWidth="1"/>
    <col min="7176" max="7176" width="25.140625" style="170" customWidth="1"/>
    <col min="7177" max="7424" width="9.140625" style="170"/>
    <col min="7425" max="7425" width="121.140625" style="170" customWidth="1"/>
    <col min="7426" max="7426" width="32.7109375" style="170" customWidth="1"/>
    <col min="7427" max="7429" width="32.85546875" style="170" customWidth="1"/>
    <col min="7430" max="7430" width="25.5703125" style="170" customWidth="1"/>
    <col min="7431" max="7431" width="30.28515625" style="170" customWidth="1"/>
    <col min="7432" max="7432" width="25.140625" style="170" customWidth="1"/>
    <col min="7433" max="7680" width="9.140625" style="170"/>
    <col min="7681" max="7681" width="121.140625" style="170" customWidth="1"/>
    <col min="7682" max="7682" width="32.7109375" style="170" customWidth="1"/>
    <col min="7683" max="7685" width="32.85546875" style="170" customWidth="1"/>
    <col min="7686" max="7686" width="25.5703125" style="170" customWidth="1"/>
    <col min="7687" max="7687" width="30.28515625" style="170" customWidth="1"/>
    <col min="7688" max="7688" width="25.140625" style="170" customWidth="1"/>
    <col min="7689" max="7936" width="9.140625" style="170"/>
    <col min="7937" max="7937" width="121.140625" style="170" customWidth="1"/>
    <col min="7938" max="7938" width="32.7109375" style="170" customWidth="1"/>
    <col min="7939" max="7941" width="32.85546875" style="170" customWidth="1"/>
    <col min="7942" max="7942" width="25.5703125" style="170" customWidth="1"/>
    <col min="7943" max="7943" width="30.28515625" style="170" customWidth="1"/>
    <col min="7944" max="7944" width="25.140625" style="170" customWidth="1"/>
    <col min="7945" max="8192" width="9.140625" style="170"/>
    <col min="8193" max="8193" width="121.140625" style="170" customWidth="1"/>
    <col min="8194" max="8194" width="32.7109375" style="170" customWidth="1"/>
    <col min="8195" max="8197" width="32.85546875" style="170" customWidth="1"/>
    <col min="8198" max="8198" width="25.5703125" style="170" customWidth="1"/>
    <col min="8199" max="8199" width="30.28515625" style="170" customWidth="1"/>
    <col min="8200" max="8200" width="25.140625" style="170" customWidth="1"/>
    <col min="8201" max="8448" width="9.140625" style="170"/>
    <col min="8449" max="8449" width="121.140625" style="170" customWidth="1"/>
    <col min="8450" max="8450" width="32.7109375" style="170" customWidth="1"/>
    <col min="8451" max="8453" width="32.85546875" style="170" customWidth="1"/>
    <col min="8454" max="8454" width="25.5703125" style="170" customWidth="1"/>
    <col min="8455" max="8455" width="30.28515625" style="170" customWidth="1"/>
    <col min="8456" max="8456" width="25.140625" style="170" customWidth="1"/>
    <col min="8457" max="8704" width="9.140625" style="170"/>
    <col min="8705" max="8705" width="121.140625" style="170" customWidth="1"/>
    <col min="8706" max="8706" width="32.7109375" style="170" customWidth="1"/>
    <col min="8707" max="8709" width="32.85546875" style="170" customWidth="1"/>
    <col min="8710" max="8710" width="25.5703125" style="170" customWidth="1"/>
    <col min="8711" max="8711" width="30.28515625" style="170" customWidth="1"/>
    <col min="8712" max="8712" width="25.140625" style="170" customWidth="1"/>
    <col min="8713" max="8960" width="9.140625" style="170"/>
    <col min="8961" max="8961" width="121.140625" style="170" customWidth="1"/>
    <col min="8962" max="8962" width="32.7109375" style="170" customWidth="1"/>
    <col min="8963" max="8965" width="32.85546875" style="170" customWidth="1"/>
    <col min="8966" max="8966" width="25.5703125" style="170" customWidth="1"/>
    <col min="8967" max="8967" width="30.28515625" style="170" customWidth="1"/>
    <col min="8968" max="8968" width="25.140625" style="170" customWidth="1"/>
    <col min="8969" max="9216" width="9.140625" style="170"/>
    <col min="9217" max="9217" width="121.140625" style="170" customWidth="1"/>
    <col min="9218" max="9218" width="32.7109375" style="170" customWidth="1"/>
    <col min="9219" max="9221" width="32.85546875" style="170" customWidth="1"/>
    <col min="9222" max="9222" width="25.5703125" style="170" customWidth="1"/>
    <col min="9223" max="9223" width="30.28515625" style="170" customWidth="1"/>
    <col min="9224" max="9224" width="25.140625" style="170" customWidth="1"/>
    <col min="9225" max="9472" width="9.140625" style="170"/>
    <col min="9473" max="9473" width="121.140625" style="170" customWidth="1"/>
    <col min="9474" max="9474" width="32.7109375" style="170" customWidth="1"/>
    <col min="9475" max="9477" width="32.85546875" style="170" customWidth="1"/>
    <col min="9478" max="9478" width="25.5703125" style="170" customWidth="1"/>
    <col min="9479" max="9479" width="30.28515625" style="170" customWidth="1"/>
    <col min="9480" max="9480" width="25.140625" style="170" customWidth="1"/>
    <col min="9481" max="9728" width="9.140625" style="170"/>
    <col min="9729" max="9729" width="121.140625" style="170" customWidth="1"/>
    <col min="9730" max="9730" width="32.7109375" style="170" customWidth="1"/>
    <col min="9731" max="9733" width="32.85546875" style="170" customWidth="1"/>
    <col min="9734" max="9734" width="25.5703125" style="170" customWidth="1"/>
    <col min="9735" max="9735" width="30.28515625" style="170" customWidth="1"/>
    <col min="9736" max="9736" width="25.140625" style="170" customWidth="1"/>
    <col min="9737" max="9984" width="9.140625" style="170"/>
    <col min="9985" max="9985" width="121.140625" style="170" customWidth="1"/>
    <col min="9986" max="9986" width="32.7109375" style="170" customWidth="1"/>
    <col min="9987" max="9989" width="32.85546875" style="170" customWidth="1"/>
    <col min="9990" max="9990" width="25.5703125" style="170" customWidth="1"/>
    <col min="9991" max="9991" width="30.28515625" style="170" customWidth="1"/>
    <col min="9992" max="9992" width="25.140625" style="170" customWidth="1"/>
    <col min="9993" max="10240" width="9.140625" style="170"/>
    <col min="10241" max="10241" width="121.140625" style="170" customWidth="1"/>
    <col min="10242" max="10242" width="32.7109375" style="170" customWidth="1"/>
    <col min="10243" max="10245" width="32.85546875" style="170" customWidth="1"/>
    <col min="10246" max="10246" width="25.5703125" style="170" customWidth="1"/>
    <col min="10247" max="10247" width="30.28515625" style="170" customWidth="1"/>
    <col min="10248" max="10248" width="25.140625" style="170" customWidth="1"/>
    <col min="10249" max="10496" width="9.140625" style="170"/>
    <col min="10497" max="10497" width="121.140625" style="170" customWidth="1"/>
    <col min="10498" max="10498" width="32.7109375" style="170" customWidth="1"/>
    <col min="10499" max="10501" width="32.85546875" style="170" customWidth="1"/>
    <col min="10502" max="10502" width="25.5703125" style="170" customWidth="1"/>
    <col min="10503" max="10503" width="30.28515625" style="170" customWidth="1"/>
    <col min="10504" max="10504" width="25.140625" style="170" customWidth="1"/>
    <col min="10505" max="10752" width="9.140625" style="170"/>
    <col min="10753" max="10753" width="121.140625" style="170" customWidth="1"/>
    <col min="10754" max="10754" width="32.7109375" style="170" customWidth="1"/>
    <col min="10755" max="10757" width="32.85546875" style="170" customWidth="1"/>
    <col min="10758" max="10758" width="25.5703125" style="170" customWidth="1"/>
    <col min="10759" max="10759" width="30.28515625" style="170" customWidth="1"/>
    <col min="10760" max="10760" width="25.140625" style="170" customWidth="1"/>
    <col min="10761" max="11008" width="9.140625" style="170"/>
    <col min="11009" max="11009" width="121.140625" style="170" customWidth="1"/>
    <col min="11010" max="11010" width="32.7109375" style="170" customWidth="1"/>
    <col min="11011" max="11013" width="32.85546875" style="170" customWidth="1"/>
    <col min="11014" max="11014" width="25.5703125" style="170" customWidth="1"/>
    <col min="11015" max="11015" width="30.28515625" style="170" customWidth="1"/>
    <col min="11016" max="11016" width="25.140625" style="170" customWidth="1"/>
    <col min="11017" max="11264" width="9.140625" style="170"/>
    <col min="11265" max="11265" width="121.140625" style="170" customWidth="1"/>
    <col min="11266" max="11266" width="32.7109375" style="170" customWidth="1"/>
    <col min="11267" max="11269" width="32.85546875" style="170" customWidth="1"/>
    <col min="11270" max="11270" width="25.5703125" style="170" customWidth="1"/>
    <col min="11271" max="11271" width="30.28515625" style="170" customWidth="1"/>
    <col min="11272" max="11272" width="25.140625" style="170" customWidth="1"/>
    <col min="11273" max="11520" width="9.140625" style="170"/>
    <col min="11521" max="11521" width="121.140625" style="170" customWidth="1"/>
    <col min="11522" max="11522" width="32.7109375" style="170" customWidth="1"/>
    <col min="11523" max="11525" width="32.85546875" style="170" customWidth="1"/>
    <col min="11526" max="11526" width="25.5703125" style="170" customWidth="1"/>
    <col min="11527" max="11527" width="30.28515625" style="170" customWidth="1"/>
    <col min="11528" max="11528" width="25.140625" style="170" customWidth="1"/>
    <col min="11529" max="11776" width="9.140625" style="170"/>
    <col min="11777" max="11777" width="121.140625" style="170" customWidth="1"/>
    <col min="11778" max="11778" width="32.7109375" style="170" customWidth="1"/>
    <col min="11779" max="11781" width="32.85546875" style="170" customWidth="1"/>
    <col min="11782" max="11782" width="25.5703125" style="170" customWidth="1"/>
    <col min="11783" max="11783" width="30.28515625" style="170" customWidth="1"/>
    <col min="11784" max="11784" width="25.140625" style="170" customWidth="1"/>
    <col min="11785" max="12032" width="9.140625" style="170"/>
    <col min="12033" max="12033" width="121.140625" style="170" customWidth="1"/>
    <col min="12034" max="12034" width="32.7109375" style="170" customWidth="1"/>
    <col min="12035" max="12037" width="32.85546875" style="170" customWidth="1"/>
    <col min="12038" max="12038" width="25.5703125" style="170" customWidth="1"/>
    <col min="12039" max="12039" width="30.28515625" style="170" customWidth="1"/>
    <col min="12040" max="12040" width="25.140625" style="170" customWidth="1"/>
    <col min="12041" max="12288" width="9.140625" style="170"/>
    <col min="12289" max="12289" width="121.140625" style="170" customWidth="1"/>
    <col min="12290" max="12290" width="32.7109375" style="170" customWidth="1"/>
    <col min="12291" max="12293" width="32.85546875" style="170" customWidth="1"/>
    <col min="12294" max="12294" width="25.5703125" style="170" customWidth="1"/>
    <col min="12295" max="12295" width="30.28515625" style="170" customWidth="1"/>
    <col min="12296" max="12296" width="25.140625" style="170" customWidth="1"/>
    <col min="12297" max="12544" width="9.140625" style="170"/>
    <col min="12545" max="12545" width="121.140625" style="170" customWidth="1"/>
    <col min="12546" max="12546" width="32.7109375" style="170" customWidth="1"/>
    <col min="12547" max="12549" width="32.85546875" style="170" customWidth="1"/>
    <col min="12550" max="12550" width="25.5703125" style="170" customWidth="1"/>
    <col min="12551" max="12551" width="30.28515625" style="170" customWidth="1"/>
    <col min="12552" max="12552" width="25.140625" style="170" customWidth="1"/>
    <col min="12553" max="12800" width="9.140625" style="170"/>
    <col min="12801" max="12801" width="121.140625" style="170" customWidth="1"/>
    <col min="12802" max="12802" width="32.7109375" style="170" customWidth="1"/>
    <col min="12803" max="12805" width="32.85546875" style="170" customWidth="1"/>
    <col min="12806" max="12806" width="25.5703125" style="170" customWidth="1"/>
    <col min="12807" max="12807" width="30.28515625" style="170" customWidth="1"/>
    <col min="12808" max="12808" width="25.140625" style="170" customWidth="1"/>
    <col min="12809" max="13056" width="9.140625" style="170"/>
    <col min="13057" max="13057" width="121.140625" style="170" customWidth="1"/>
    <col min="13058" max="13058" width="32.7109375" style="170" customWidth="1"/>
    <col min="13059" max="13061" width="32.85546875" style="170" customWidth="1"/>
    <col min="13062" max="13062" width="25.5703125" style="170" customWidth="1"/>
    <col min="13063" max="13063" width="30.28515625" style="170" customWidth="1"/>
    <col min="13064" max="13064" width="25.140625" style="170" customWidth="1"/>
    <col min="13065" max="13312" width="9.140625" style="170"/>
    <col min="13313" max="13313" width="121.140625" style="170" customWidth="1"/>
    <col min="13314" max="13314" width="32.7109375" style="170" customWidth="1"/>
    <col min="13315" max="13317" width="32.85546875" style="170" customWidth="1"/>
    <col min="13318" max="13318" width="25.5703125" style="170" customWidth="1"/>
    <col min="13319" max="13319" width="30.28515625" style="170" customWidth="1"/>
    <col min="13320" max="13320" width="25.140625" style="170" customWidth="1"/>
    <col min="13321" max="13568" width="9.140625" style="170"/>
    <col min="13569" max="13569" width="121.140625" style="170" customWidth="1"/>
    <col min="13570" max="13570" width="32.7109375" style="170" customWidth="1"/>
    <col min="13571" max="13573" width="32.85546875" style="170" customWidth="1"/>
    <col min="13574" max="13574" width="25.5703125" style="170" customWidth="1"/>
    <col min="13575" max="13575" width="30.28515625" style="170" customWidth="1"/>
    <col min="13576" max="13576" width="25.140625" style="170" customWidth="1"/>
    <col min="13577" max="13824" width="9.140625" style="170"/>
    <col min="13825" max="13825" width="121.140625" style="170" customWidth="1"/>
    <col min="13826" max="13826" width="32.7109375" style="170" customWidth="1"/>
    <col min="13827" max="13829" width="32.85546875" style="170" customWidth="1"/>
    <col min="13830" max="13830" width="25.5703125" style="170" customWidth="1"/>
    <col min="13831" max="13831" width="30.28515625" style="170" customWidth="1"/>
    <col min="13832" max="13832" width="25.140625" style="170" customWidth="1"/>
    <col min="13833" max="14080" width="9.140625" style="170"/>
    <col min="14081" max="14081" width="121.140625" style="170" customWidth="1"/>
    <col min="14082" max="14082" width="32.7109375" style="170" customWidth="1"/>
    <col min="14083" max="14085" width="32.85546875" style="170" customWidth="1"/>
    <col min="14086" max="14086" width="25.5703125" style="170" customWidth="1"/>
    <col min="14087" max="14087" width="30.28515625" style="170" customWidth="1"/>
    <col min="14088" max="14088" width="25.140625" style="170" customWidth="1"/>
    <col min="14089" max="14336" width="9.140625" style="170"/>
    <col min="14337" max="14337" width="121.140625" style="170" customWidth="1"/>
    <col min="14338" max="14338" width="32.7109375" style="170" customWidth="1"/>
    <col min="14339" max="14341" width="32.85546875" style="170" customWidth="1"/>
    <col min="14342" max="14342" width="25.5703125" style="170" customWidth="1"/>
    <col min="14343" max="14343" width="30.28515625" style="170" customWidth="1"/>
    <col min="14344" max="14344" width="25.140625" style="170" customWidth="1"/>
    <col min="14345" max="14592" width="9.140625" style="170"/>
    <col min="14593" max="14593" width="121.140625" style="170" customWidth="1"/>
    <col min="14594" max="14594" width="32.7109375" style="170" customWidth="1"/>
    <col min="14595" max="14597" width="32.85546875" style="170" customWidth="1"/>
    <col min="14598" max="14598" width="25.5703125" style="170" customWidth="1"/>
    <col min="14599" max="14599" width="30.28515625" style="170" customWidth="1"/>
    <col min="14600" max="14600" width="25.140625" style="170" customWidth="1"/>
    <col min="14601" max="14848" width="9.140625" style="170"/>
    <col min="14849" max="14849" width="121.140625" style="170" customWidth="1"/>
    <col min="14850" max="14850" width="32.7109375" style="170" customWidth="1"/>
    <col min="14851" max="14853" width="32.85546875" style="170" customWidth="1"/>
    <col min="14854" max="14854" width="25.5703125" style="170" customWidth="1"/>
    <col min="14855" max="14855" width="30.28515625" style="170" customWidth="1"/>
    <col min="14856" max="14856" width="25.140625" style="170" customWidth="1"/>
    <col min="14857" max="15104" width="9.140625" style="170"/>
    <col min="15105" max="15105" width="121.140625" style="170" customWidth="1"/>
    <col min="15106" max="15106" width="32.7109375" style="170" customWidth="1"/>
    <col min="15107" max="15109" width="32.85546875" style="170" customWidth="1"/>
    <col min="15110" max="15110" width="25.5703125" style="170" customWidth="1"/>
    <col min="15111" max="15111" width="30.28515625" style="170" customWidth="1"/>
    <col min="15112" max="15112" width="25.140625" style="170" customWidth="1"/>
    <col min="15113" max="15360" width="9.140625" style="170"/>
    <col min="15361" max="15361" width="121.140625" style="170" customWidth="1"/>
    <col min="15362" max="15362" width="32.7109375" style="170" customWidth="1"/>
    <col min="15363" max="15365" width="32.85546875" style="170" customWidth="1"/>
    <col min="15366" max="15366" width="25.5703125" style="170" customWidth="1"/>
    <col min="15367" max="15367" width="30.28515625" style="170" customWidth="1"/>
    <col min="15368" max="15368" width="25.140625" style="170" customWidth="1"/>
    <col min="15369" max="15616" width="9.140625" style="170"/>
    <col min="15617" max="15617" width="121.140625" style="170" customWidth="1"/>
    <col min="15618" max="15618" width="32.7109375" style="170" customWidth="1"/>
    <col min="15619" max="15621" width="32.85546875" style="170" customWidth="1"/>
    <col min="15622" max="15622" width="25.5703125" style="170" customWidth="1"/>
    <col min="15623" max="15623" width="30.28515625" style="170" customWidth="1"/>
    <col min="15624" max="15624" width="25.140625" style="170" customWidth="1"/>
    <col min="15625" max="15872" width="9.140625" style="170"/>
    <col min="15873" max="15873" width="121.140625" style="170" customWidth="1"/>
    <col min="15874" max="15874" width="32.7109375" style="170" customWidth="1"/>
    <col min="15875" max="15877" width="32.85546875" style="170" customWidth="1"/>
    <col min="15878" max="15878" width="25.5703125" style="170" customWidth="1"/>
    <col min="15879" max="15879" width="30.28515625" style="170" customWidth="1"/>
    <col min="15880" max="15880" width="25.140625" style="170" customWidth="1"/>
    <col min="15881" max="16128" width="9.140625" style="170"/>
    <col min="16129" max="16129" width="121.140625" style="170" customWidth="1"/>
    <col min="16130" max="16130" width="32.7109375" style="170" customWidth="1"/>
    <col min="16131" max="16133" width="32.85546875" style="170" customWidth="1"/>
    <col min="16134" max="16134" width="25.5703125" style="170" customWidth="1"/>
    <col min="16135" max="16135" width="30.28515625" style="170" customWidth="1"/>
    <col min="16136" max="16136" width="25.140625" style="170" customWidth="1"/>
    <col min="16137" max="16384" width="9.140625" style="170"/>
  </cols>
  <sheetData>
    <row r="1" spans="1:8" s="162" customFormat="1" ht="46.5">
      <c r="A1" s="1" t="s">
        <v>0</v>
      </c>
      <c r="B1" s="2"/>
      <c r="C1" s="4" t="s">
        <v>1</v>
      </c>
      <c r="D1" s="5" t="s">
        <v>113</v>
      </c>
      <c r="E1" s="163"/>
      <c r="F1" s="178"/>
      <c r="H1" s="164"/>
    </row>
    <row r="2" spans="1:8" s="162" customFormat="1" ht="46.5">
      <c r="A2" s="1" t="s">
        <v>2</v>
      </c>
      <c r="B2" s="2"/>
      <c r="C2" s="2"/>
      <c r="D2" s="2"/>
      <c r="E2" s="2"/>
      <c r="F2" s="8"/>
      <c r="G2" s="164"/>
      <c r="H2" s="164"/>
    </row>
    <row r="3" spans="1:8" s="162" customFormat="1" ht="47.25" thickBot="1">
      <c r="A3" s="9" t="s">
        <v>3</v>
      </c>
      <c r="B3" s="10"/>
      <c r="C3" s="10"/>
      <c r="D3" s="10"/>
      <c r="E3" s="10"/>
      <c r="F3" s="11"/>
      <c r="G3" s="164"/>
      <c r="H3" s="164"/>
    </row>
    <row r="4" spans="1:8" s="165" customFormat="1" ht="27" thickTop="1">
      <c r="A4" s="12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166" customFormat="1" ht="52.5">
      <c r="A5" s="17"/>
      <c r="B5" s="18" t="s">
        <v>9</v>
      </c>
      <c r="C5" s="18" t="s">
        <v>9</v>
      </c>
      <c r="D5" s="18" t="s">
        <v>10</v>
      </c>
      <c r="E5" s="18" t="s">
        <v>11</v>
      </c>
      <c r="F5" s="19" t="s">
        <v>12</v>
      </c>
    </row>
    <row r="6" spans="1:8" s="165" customFormat="1" ht="26.25">
      <c r="A6" s="21" t="s">
        <v>13</v>
      </c>
      <c r="B6" s="22"/>
      <c r="C6" s="22"/>
      <c r="D6" s="22"/>
      <c r="E6" s="22"/>
      <c r="F6" s="23"/>
    </row>
    <row r="7" spans="1:8" s="165" customFormat="1" ht="26.25">
      <c r="A7" s="21" t="s">
        <v>14</v>
      </c>
      <c r="B7" s="22"/>
      <c r="C7" s="22"/>
      <c r="D7" s="22"/>
      <c r="E7" s="22"/>
      <c r="F7" s="24"/>
    </row>
    <row r="8" spans="1:8" s="165" customFormat="1" ht="26.25">
      <c r="A8" s="25" t="s">
        <v>15</v>
      </c>
      <c r="B8" s="255">
        <v>10568561</v>
      </c>
      <c r="C8" s="26">
        <v>10568561</v>
      </c>
      <c r="D8" s="26">
        <v>9635049</v>
      </c>
      <c r="E8" s="26">
        <v>-933512</v>
      </c>
      <c r="F8" s="27">
        <v>-8.8329149067692375E-2</v>
      </c>
    </row>
    <row r="9" spans="1:8" s="165" customFormat="1" ht="26.25">
      <c r="A9" s="25" t="s">
        <v>16</v>
      </c>
      <c r="B9" s="255">
        <v>0</v>
      </c>
      <c r="C9" s="26">
        <v>0</v>
      </c>
      <c r="D9" s="26">
        <v>0</v>
      </c>
      <c r="E9" s="26">
        <v>0</v>
      </c>
      <c r="F9" s="27">
        <v>0</v>
      </c>
    </row>
    <row r="10" spans="1:8" s="165" customFormat="1" ht="26.25">
      <c r="A10" s="28" t="s">
        <v>17</v>
      </c>
      <c r="B10" s="256">
        <v>0</v>
      </c>
      <c r="C10" s="29">
        <v>0</v>
      </c>
      <c r="D10" s="29">
        <v>0</v>
      </c>
      <c r="E10" s="29">
        <v>0</v>
      </c>
      <c r="F10" s="27">
        <v>0</v>
      </c>
    </row>
    <row r="11" spans="1:8" s="165" customFormat="1" ht="26.25">
      <c r="A11" s="30" t="s">
        <v>18</v>
      </c>
      <c r="B11" s="257">
        <v>0</v>
      </c>
      <c r="C11" s="31">
        <v>0</v>
      </c>
      <c r="D11" s="31">
        <v>0</v>
      </c>
      <c r="E11" s="29">
        <v>0</v>
      </c>
      <c r="F11" s="27">
        <v>0</v>
      </c>
    </row>
    <row r="12" spans="1:8" s="165" customFormat="1" ht="26.25">
      <c r="A12" s="32" t="s">
        <v>19</v>
      </c>
      <c r="B12" s="257">
        <v>0</v>
      </c>
      <c r="C12" s="31">
        <v>0</v>
      </c>
      <c r="D12" s="31">
        <v>0</v>
      </c>
      <c r="E12" s="29">
        <v>0</v>
      </c>
      <c r="F12" s="27">
        <v>0</v>
      </c>
    </row>
    <row r="13" spans="1:8" s="165" customFormat="1" ht="26.25">
      <c r="A13" s="32" t="s">
        <v>20</v>
      </c>
      <c r="B13" s="257">
        <v>0</v>
      </c>
      <c r="C13" s="31">
        <v>0</v>
      </c>
      <c r="D13" s="31">
        <v>0</v>
      </c>
      <c r="E13" s="29">
        <v>0</v>
      </c>
      <c r="F13" s="27">
        <v>0</v>
      </c>
    </row>
    <row r="14" spans="1:8" s="165" customFormat="1" ht="26.25">
      <c r="A14" s="32" t="s">
        <v>21</v>
      </c>
      <c r="B14" s="257">
        <v>0</v>
      </c>
      <c r="C14" s="31">
        <v>0</v>
      </c>
      <c r="D14" s="31">
        <v>0</v>
      </c>
      <c r="E14" s="29">
        <v>0</v>
      </c>
      <c r="F14" s="27">
        <v>0</v>
      </c>
    </row>
    <row r="15" spans="1:8" s="165" customFormat="1" ht="26.25">
      <c r="A15" s="32" t="s">
        <v>22</v>
      </c>
      <c r="B15" s="257">
        <v>0</v>
      </c>
      <c r="C15" s="31">
        <v>0</v>
      </c>
      <c r="D15" s="31">
        <v>0</v>
      </c>
      <c r="E15" s="29">
        <v>0</v>
      </c>
      <c r="F15" s="27">
        <v>0</v>
      </c>
    </row>
    <row r="16" spans="1:8" s="165" customFormat="1" ht="26.25">
      <c r="A16" s="32" t="s">
        <v>23</v>
      </c>
      <c r="B16" s="257">
        <v>0</v>
      </c>
      <c r="C16" s="31">
        <v>0</v>
      </c>
      <c r="D16" s="31">
        <v>0</v>
      </c>
      <c r="E16" s="29">
        <v>0</v>
      </c>
      <c r="F16" s="27">
        <v>0</v>
      </c>
    </row>
    <row r="17" spans="1:6" s="165" customFormat="1" ht="26.25">
      <c r="A17" s="32" t="s">
        <v>24</v>
      </c>
      <c r="B17" s="257">
        <v>0</v>
      </c>
      <c r="C17" s="31">
        <v>0</v>
      </c>
      <c r="D17" s="31">
        <v>0</v>
      </c>
      <c r="E17" s="29">
        <v>0</v>
      </c>
      <c r="F17" s="27">
        <v>0</v>
      </c>
    </row>
    <row r="18" spans="1:6" s="165" customFormat="1" ht="26.25">
      <c r="A18" s="32" t="s">
        <v>25</v>
      </c>
      <c r="B18" s="257">
        <v>0</v>
      </c>
      <c r="C18" s="31">
        <v>0</v>
      </c>
      <c r="D18" s="31">
        <v>0</v>
      </c>
      <c r="E18" s="29">
        <v>0</v>
      </c>
      <c r="F18" s="27">
        <v>0</v>
      </c>
    </row>
    <row r="19" spans="1:6" s="165" customFormat="1" ht="26.25">
      <c r="A19" s="32" t="s">
        <v>26</v>
      </c>
      <c r="B19" s="257">
        <v>0</v>
      </c>
      <c r="C19" s="31">
        <v>0</v>
      </c>
      <c r="D19" s="31">
        <v>0</v>
      </c>
      <c r="E19" s="29">
        <v>0</v>
      </c>
      <c r="F19" s="27">
        <v>0</v>
      </c>
    </row>
    <row r="20" spans="1:6" s="165" customFormat="1" ht="26.25">
      <c r="A20" s="32" t="s">
        <v>27</v>
      </c>
      <c r="B20" s="257">
        <v>0</v>
      </c>
      <c r="C20" s="31">
        <v>0</v>
      </c>
      <c r="D20" s="31">
        <v>0</v>
      </c>
      <c r="E20" s="29">
        <v>0</v>
      </c>
      <c r="F20" s="27">
        <v>0</v>
      </c>
    </row>
    <row r="21" spans="1:6" s="165" customFormat="1" ht="26.25">
      <c r="A21" s="32" t="s">
        <v>28</v>
      </c>
      <c r="B21" s="257">
        <v>0</v>
      </c>
      <c r="C21" s="31">
        <v>0</v>
      </c>
      <c r="D21" s="31">
        <v>0</v>
      </c>
      <c r="E21" s="29">
        <v>0</v>
      </c>
      <c r="F21" s="27">
        <v>0</v>
      </c>
    </row>
    <row r="22" spans="1:6" s="165" customFormat="1" ht="26.25">
      <c r="A22" s="32" t="s">
        <v>29</v>
      </c>
      <c r="B22" s="257">
        <v>0</v>
      </c>
      <c r="C22" s="31">
        <v>0</v>
      </c>
      <c r="D22" s="31">
        <v>0</v>
      </c>
      <c r="E22" s="29">
        <v>0</v>
      </c>
      <c r="F22" s="27">
        <v>0</v>
      </c>
    </row>
    <row r="23" spans="1:6" s="165" customFormat="1" ht="26.25">
      <c r="A23" s="33" t="s">
        <v>30</v>
      </c>
      <c r="B23" s="257">
        <v>0</v>
      </c>
      <c r="C23" s="31">
        <v>0</v>
      </c>
      <c r="D23" s="31">
        <v>0</v>
      </c>
      <c r="E23" s="29">
        <v>0</v>
      </c>
      <c r="F23" s="27">
        <v>0</v>
      </c>
    </row>
    <row r="24" spans="1:6" s="165" customFormat="1" ht="26.25">
      <c r="A24" s="33" t="s">
        <v>31</v>
      </c>
      <c r="B24" s="257">
        <v>0</v>
      </c>
      <c r="C24" s="31">
        <v>0</v>
      </c>
      <c r="D24" s="31">
        <v>0</v>
      </c>
      <c r="E24" s="29">
        <v>0</v>
      </c>
      <c r="F24" s="27">
        <v>0</v>
      </c>
    </row>
    <row r="25" spans="1:6" s="165" customFormat="1" ht="26.25">
      <c r="A25" s="33" t="s">
        <v>32</v>
      </c>
      <c r="B25" s="257">
        <v>0</v>
      </c>
      <c r="C25" s="31">
        <v>0</v>
      </c>
      <c r="D25" s="31">
        <v>0</v>
      </c>
      <c r="E25" s="29">
        <v>0</v>
      </c>
      <c r="F25" s="27">
        <v>0</v>
      </c>
    </row>
    <row r="26" spans="1:6" s="165" customFormat="1" ht="26.25">
      <c r="A26" s="33" t="s">
        <v>33</v>
      </c>
      <c r="B26" s="257">
        <v>0</v>
      </c>
      <c r="C26" s="31">
        <v>0</v>
      </c>
      <c r="D26" s="31">
        <v>0</v>
      </c>
      <c r="E26" s="29">
        <v>0</v>
      </c>
      <c r="F26" s="27">
        <v>0</v>
      </c>
    </row>
    <row r="27" spans="1:6" s="165" customFormat="1" ht="26.25">
      <c r="A27" s="33" t="s">
        <v>34</v>
      </c>
      <c r="B27" s="257">
        <v>0</v>
      </c>
      <c r="C27" s="31">
        <v>0</v>
      </c>
      <c r="D27" s="31">
        <v>0</v>
      </c>
      <c r="E27" s="29">
        <v>0</v>
      </c>
      <c r="F27" s="27">
        <v>0</v>
      </c>
    </row>
    <row r="28" spans="1:6" s="16" customFormat="1" ht="26.25">
      <c r="A28" s="33" t="s">
        <v>89</v>
      </c>
      <c r="B28" s="257">
        <v>0</v>
      </c>
      <c r="C28" s="31">
        <v>0</v>
      </c>
      <c r="D28" s="31">
        <v>0</v>
      </c>
      <c r="E28" s="29">
        <f t="shared" ref="E28" si="0">D28-C28</f>
        <v>0</v>
      </c>
      <c r="F28" s="27">
        <f t="shared" ref="F28" si="1">IF(ISBLANK(E28),"  ",IF(C28&gt;0,E28/C28,IF(E28&gt;0,1,0)))</f>
        <v>0</v>
      </c>
    </row>
    <row r="29" spans="1:6" s="165" customFormat="1" ht="26.25">
      <c r="A29" s="33" t="s">
        <v>35</v>
      </c>
      <c r="B29" s="257">
        <v>0</v>
      </c>
      <c r="C29" s="31">
        <v>0</v>
      </c>
      <c r="D29" s="31">
        <v>0</v>
      </c>
      <c r="E29" s="29">
        <v>0</v>
      </c>
      <c r="F29" s="27">
        <v>0</v>
      </c>
    </row>
    <row r="30" spans="1:6" s="165" customFormat="1" ht="26.25">
      <c r="A30" s="34" t="s">
        <v>36</v>
      </c>
      <c r="B30" s="257"/>
      <c r="C30" s="31"/>
      <c r="D30" s="31"/>
      <c r="E30" s="31"/>
      <c r="F30" s="23"/>
    </row>
    <row r="31" spans="1:6" s="165" customFormat="1" ht="26.25">
      <c r="A31" s="30" t="s">
        <v>37</v>
      </c>
      <c r="B31" s="255">
        <v>0</v>
      </c>
      <c r="C31" s="26">
        <v>0</v>
      </c>
      <c r="D31" s="26">
        <v>0</v>
      </c>
      <c r="E31" s="26">
        <v>0</v>
      </c>
      <c r="F31" s="27">
        <v>0</v>
      </c>
    </row>
    <row r="32" spans="1:6" s="165" customFormat="1" ht="26.25">
      <c r="A32" s="35" t="s">
        <v>38</v>
      </c>
      <c r="B32" s="257"/>
      <c r="C32" s="31"/>
      <c r="D32" s="31"/>
      <c r="E32" s="31"/>
      <c r="F32" s="23"/>
    </row>
    <row r="33" spans="1:12" s="165" customFormat="1" ht="26.25">
      <c r="A33" s="30" t="s">
        <v>37</v>
      </c>
      <c r="B33" s="254">
        <v>0</v>
      </c>
      <c r="C33" s="22">
        <v>0</v>
      </c>
      <c r="D33" s="22">
        <v>0</v>
      </c>
      <c r="E33" s="26">
        <v>0</v>
      </c>
      <c r="F33" s="27">
        <v>0</v>
      </c>
    </row>
    <row r="34" spans="1:12" s="165" customFormat="1" ht="26.25">
      <c r="A34" s="32" t="s">
        <v>39</v>
      </c>
      <c r="B34" s="257"/>
      <c r="C34" s="31"/>
      <c r="D34" s="31"/>
      <c r="E34" s="29"/>
      <c r="F34" s="27" t="s">
        <v>91</v>
      </c>
    </row>
    <row r="35" spans="1:12" s="167" customFormat="1" ht="26.25">
      <c r="A35" s="36" t="s">
        <v>40</v>
      </c>
      <c r="B35" s="258">
        <v>10568561</v>
      </c>
      <c r="C35" s="37">
        <v>10568561</v>
      </c>
      <c r="D35" s="37">
        <v>9635049</v>
      </c>
      <c r="E35" s="37">
        <v>-933512</v>
      </c>
      <c r="F35" s="38">
        <v>-8.8329149067692375E-2</v>
      </c>
    </row>
    <row r="36" spans="1:12" s="165" customFormat="1" ht="26.25">
      <c r="A36" s="34" t="s">
        <v>41</v>
      </c>
      <c r="B36" s="257"/>
      <c r="C36" s="31"/>
      <c r="D36" s="31"/>
      <c r="E36" s="31"/>
      <c r="F36" s="23"/>
    </row>
    <row r="37" spans="1:12" s="165" customFormat="1" ht="26.25">
      <c r="A37" s="40" t="s">
        <v>42</v>
      </c>
      <c r="B37" s="255">
        <v>0</v>
      </c>
      <c r="C37" s="26">
        <v>0</v>
      </c>
      <c r="D37" s="26">
        <v>0</v>
      </c>
      <c r="E37" s="26">
        <v>0</v>
      </c>
      <c r="F37" s="27">
        <v>0</v>
      </c>
    </row>
    <row r="38" spans="1:12" s="165" customFormat="1" ht="26.25">
      <c r="A38" s="41" t="s">
        <v>43</v>
      </c>
      <c r="B38" s="255">
        <v>0</v>
      </c>
      <c r="C38" s="26">
        <v>0</v>
      </c>
      <c r="D38" s="26">
        <v>0</v>
      </c>
      <c r="E38" s="29">
        <v>0</v>
      </c>
      <c r="F38" s="27">
        <v>0</v>
      </c>
    </row>
    <row r="39" spans="1:12" s="165" customFormat="1" ht="26.25">
      <c r="A39" s="41" t="s">
        <v>44</v>
      </c>
      <c r="B39" s="255">
        <v>0</v>
      </c>
      <c r="C39" s="26">
        <v>0</v>
      </c>
      <c r="D39" s="26">
        <v>0</v>
      </c>
      <c r="E39" s="29">
        <v>0</v>
      </c>
      <c r="F39" s="27">
        <v>0</v>
      </c>
    </row>
    <row r="40" spans="1:12" s="165" customFormat="1" ht="26.25">
      <c r="A40" s="41" t="s">
        <v>45</v>
      </c>
      <c r="B40" s="255">
        <v>0</v>
      </c>
      <c r="C40" s="26">
        <v>0</v>
      </c>
      <c r="D40" s="26">
        <v>0</v>
      </c>
      <c r="E40" s="29">
        <v>0</v>
      </c>
      <c r="F40" s="27">
        <v>0</v>
      </c>
    </row>
    <row r="41" spans="1:12" s="165" customFormat="1" ht="26.25">
      <c r="A41" s="42" t="s">
        <v>46</v>
      </c>
      <c r="B41" s="255">
        <v>0</v>
      </c>
      <c r="C41" s="26">
        <v>0</v>
      </c>
      <c r="D41" s="26">
        <v>0</v>
      </c>
      <c r="E41" s="29">
        <v>0</v>
      </c>
      <c r="F41" s="27">
        <v>0</v>
      </c>
    </row>
    <row r="42" spans="1:12" s="167" customFormat="1" ht="26.25">
      <c r="A42" s="34" t="s">
        <v>47</v>
      </c>
      <c r="B42" s="259">
        <v>0</v>
      </c>
      <c r="C42" s="43">
        <v>0</v>
      </c>
      <c r="D42" s="43">
        <v>0</v>
      </c>
      <c r="E42" s="43">
        <v>0</v>
      </c>
      <c r="F42" s="38">
        <v>0</v>
      </c>
      <c r="L42" s="167" t="s">
        <v>48</v>
      </c>
    </row>
    <row r="43" spans="1:12" s="165" customFormat="1" ht="26.25">
      <c r="A43" s="32" t="s">
        <v>48</v>
      </c>
      <c r="B43" s="257"/>
      <c r="C43" s="31"/>
      <c r="D43" s="31"/>
      <c r="E43" s="31"/>
      <c r="F43" s="23"/>
    </row>
    <row r="44" spans="1:12" s="167" customFormat="1" ht="26.25">
      <c r="A44" s="44" t="s">
        <v>49</v>
      </c>
      <c r="B44" s="260">
        <v>33562516.75</v>
      </c>
      <c r="C44" s="45">
        <v>37215891</v>
      </c>
      <c r="D44" s="45">
        <v>35399042</v>
      </c>
      <c r="E44" s="45">
        <v>-1816849</v>
      </c>
      <c r="F44" s="38">
        <v>-4.8819172433625192E-2</v>
      </c>
    </row>
    <row r="45" spans="1:12" s="165" customFormat="1" ht="26.25">
      <c r="A45" s="32" t="s">
        <v>48</v>
      </c>
      <c r="B45" s="257"/>
      <c r="C45" s="31"/>
      <c r="D45" s="31"/>
      <c r="E45" s="31"/>
      <c r="F45" s="23"/>
    </row>
    <row r="46" spans="1:12" s="167" customFormat="1" ht="26.25">
      <c r="A46" s="44" t="s">
        <v>50</v>
      </c>
      <c r="B46" s="260">
        <v>0</v>
      </c>
      <c r="C46" s="45">
        <v>0</v>
      </c>
      <c r="D46" s="45">
        <v>0</v>
      </c>
      <c r="E46" s="45">
        <v>0</v>
      </c>
      <c r="F46" s="38">
        <v>0</v>
      </c>
    </row>
    <row r="47" spans="1:12" s="165" customFormat="1" ht="26.25">
      <c r="A47" s="32" t="s">
        <v>48</v>
      </c>
      <c r="B47" s="257"/>
      <c r="C47" s="31"/>
      <c r="D47" s="31"/>
      <c r="E47" s="31"/>
      <c r="F47" s="23"/>
    </row>
    <row r="48" spans="1:12" s="167" customFormat="1" ht="26.25">
      <c r="A48" s="34" t="s">
        <v>51</v>
      </c>
      <c r="B48" s="259">
        <v>1617975.3</v>
      </c>
      <c r="C48" s="43">
        <v>1918278</v>
      </c>
      <c r="D48" s="43">
        <v>4563703</v>
      </c>
      <c r="E48" s="43">
        <v>2645425</v>
      </c>
      <c r="F48" s="38">
        <v>1.3790623673940898</v>
      </c>
    </row>
    <row r="49" spans="1:6" s="165" customFormat="1" ht="26.25">
      <c r="A49" s="32" t="s">
        <v>48</v>
      </c>
      <c r="B49" s="257"/>
      <c r="C49" s="31"/>
      <c r="D49" s="31"/>
      <c r="E49" s="31"/>
      <c r="F49" s="23"/>
    </row>
    <row r="50" spans="1:6" s="167" customFormat="1" ht="26.25">
      <c r="A50" s="46" t="s">
        <v>52</v>
      </c>
      <c r="B50" s="261">
        <v>3300190</v>
      </c>
      <c r="C50" s="47">
        <v>3782232</v>
      </c>
      <c r="D50" s="47">
        <v>3782232</v>
      </c>
      <c r="E50" s="47">
        <v>0</v>
      </c>
      <c r="F50" s="38">
        <v>0</v>
      </c>
    </row>
    <row r="51" spans="1:6" s="165" customFormat="1" ht="26.25">
      <c r="A51" s="34"/>
      <c r="B51" s="254"/>
      <c r="C51" s="22"/>
      <c r="D51" s="22"/>
      <c r="E51" s="22"/>
      <c r="F51" s="48"/>
    </row>
    <row r="52" spans="1:6" s="167" customFormat="1" ht="26.25">
      <c r="A52" s="34" t="s">
        <v>53</v>
      </c>
      <c r="B52" s="259">
        <v>0</v>
      </c>
      <c r="C52" s="43">
        <v>0</v>
      </c>
      <c r="D52" s="43">
        <v>0</v>
      </c>
      <c r="E52" s="47">
        <v>0</v>
      </c>
      <c r="F52" s="38">
        <v>0</v>
      </c>
    </row>
    <row r="53" spans="1:6" s="165" customFormat="1" ht="26.25">
      <c r="A53" s="32"/>
      <c r="B53" s="257"/>
      <c r="C53" s="31"/>
      <c r="D53" s="31"/>
      <c r="E53" s="31"/>
      <c r="F53" s="23"/>
    </row>
    <row r="54" spans="1:6" s="167" customFormat="1" ht="26.25">
      <c r="A54" s="49" t="s">
        <v>54</v>
      </c>
      <c r="B54" s="259">
        <v>49049243.049999997</v>
      </c>
      <c r="C54" s="43">
        <v>53484962</v>
      </c>
      <c r="D54" s="43">
        <v>53380026</v>
      </c>
      <c r="E54" s="43">
        <v>-104936</v>
      </c>
      <c r="F54" s="38">
        <v>-1.9619720399165659E-3</v>
      </c>
    </row>
    <row r="55" spans="1:6" s="165" customFormat="1" ht="26.25">
      <c r="A55" s="50"/>
      <c r="B55" s="257"/>
      <c r="C55" s="31"/>
      <c r="D55" s="31"/>
      <c r="E55" s="31"/>
      <c r="F55" s="23" t="s">
        <v>48</v>
      </c>
    </row>
    <row r="56" spans="1:6" s="165" customFormat="1" ht="26.25">
      <c r="A56" s="51"/>
      <c r="B56" s="254"/>
      <c r="C56" s="22"/>
      <c r="D56" s="22"/>
      <c r="E56" s="22"/>
      <c r="F56" s="24" t="s">
        <v>48</v>
      </c>
    </row>
    <row r="57" spans="1:6" s="165" customFormat="1" ht="26.25">
      <c r="A57" s="49" t="s">
        <v>55</v>
      </c>
      <c r="B57" s="254"/>
      <c r="C57" s="22"/>
      <c r="D57" s="22"/>
      <c r="E57" s="22"/>
      <c r="F57" s="24"/>
    </row>
    <row r="58" spans="1:6" s="165" customFormat="1" ht="26.25">
      <c r="A58" s="30" t="s">
        <v>56</v>
      </c>
      <c r="B58" s="254">
        <v>0</v>
      </c>
      <c r="C58" s="22">
        <v>0</v>
      </c>
      <c r="D58" s="22">
        <v>0</v>
      </c>
      <c r="E58" s="22">
        <v>0</v>
      </c>
      <c r="F58" s="27">
        <v>0</v>
      </c>
    </row>
    <row r="59" spans="1:6" s="165" customFormat="1" ht="26.25">
      <c r="A59" s="32" t="s">
        <v>57</v>
      </c>
      <c r="B59" s="257">
        <v>0</v>
      </c>
      <c r="C59" s="31">
        <v>0</v>
      </c>
      <c r="D59" s="31">
        <v>0</v>
      </c>
      <c r="E59" s="31">
        <v>0</v>
      </c>
      <c r="F59" s="27">
        <v>0</v>
      </c>
    </row>
    <row r="60" spans="1:6" s="165" customFormat="1" ht="26.25">
      <c r="A60" s="32" t="s">
        <v>58</v>
      </c>
      <c r="B60" s="257">
        <v>0</v>
      </c>
      <c r="C60" s="31">
        <v>0</v>
      </c>
      <c r="D60" s="31">
        <v>0</v>
      </c>
      <c r="E60" s="31">
        <v>0</v>
      </c>
      <c r="F60" s="27">
        <v>0</v>
      </c>
    </row>
    <row r="61" spans="1:6" s="165" customFormat="1" ht="26.25">
      <c r="A61" s="32" t="s">
        <v>59</v>
      </c>
      <c r="B61" s="257">
        <v>0</v>
      </c>
      <c r="C61" s="31">
        <v>0</v>
      </c>
      <c r="D61" s="31">
        <v>0</v>
      </c>
      <c r="E61" s="31">
        <v>0</v>
      </c>
      <c r="F61" s="27">
        <v>0</v>
      </c>
    </row>
    <row r="62" spans="1:6" s="165" customFormat="1" ht="26.25">
      <c r="A62" s="32" t="s">
        <v>60</v>
      </c>
      <c r="B62" s="257">
        <v>0</v>
      </c>
      <c r="C62" s="31">
        <v>0</v>
      </c>
      <c r="D62" s="31">
        <v>0</v>
      </c>
      <c r="E62" s="31">
        <v>0</v>
      </c>
      <c r="F62" s="27">
        <v>0</v>
      </c>
    </row>
    <row r="63" spans="1:6" s="165" customFormat="1" ht="26.25">
      <c r="A63" s="32" t="s">
        <v>61</v>
      </c>
      <c r="B63" s="257">
        <v>0</v>
      </c>
      <c r="C63" s="31">
        <v>0</v>
      </c>
      <c r="D63" s="31">
        <v>0</v>
      </c>
      <c r="E63" s="31">
        <v>0</v>
      </c>
      <c r="F63" s="27">
        <v>0</v>
      </c>
    </row>
    <row r="64" spans="1:6" s="165" customFormat="1" ht="26.25">
      <c r="A64" s="32" t="s">
        <v>62</v>
      </c>
      <c r="B64" s="257">
        <v>0</v>
      </c>
      <c r="C64" s="31">
        <v>0</v>
      </c>
      <c r="D64" s="31">
        <v>0</v>
      </c>
      <c r="E64" s="31">
        <v>0</v>
      </c>
      <c r="F64" s="27">
        <v>0</v>
      </c>
    </row>
    <row r="65" spans="1:6" s="165" customFormat="1" ht="26.25">
      <c r="A65" s="32" t="s">
        <v>63</v>
      </c>
      <c r="B65" s="257">
        <v>0</v>
      </c>
      <c r="C65" s="31">
        <v>0</v>
      </c>
      <c r="D65" s="31">
        <v>0</v>
      </c>
      <c r="E65" s="31">
        <v>0</v>
      </c>
      <c r="F65" s="27">
        <v>0</v>
      </c>
    </row>
    <row r="66" spans="1:6" s="167" customFormat="1" ht="26.25">
      <c r="A66" s="52" t="s">
        <v>64</v>
      </c>
      <c r="B66" s="258">
        <v>0</v>
      </c>
      <c r="C66" s="37">
        <v>0</v>
      </c>
      <c r="D66" s="37">
        <v>0</v>
      </c>
      <c r="E66" s="37">
        <v>0</v>
      </c>
      <c r="F66" s="38">
        <v>0</v>
      </c>
    </row>
    <row r="67" spans="1:6" s="165" customFormat="1" ht="26.25">
      <c r="A67" s="32" t="s">
        <v>65</v>
      </c>
      <c r="B67" s="257">
        <v>49049243.050000004</v>
      </c>
      <c r="C67" s="31">
        <v>53484962</v>
      </c>
      <c r="D67" s="31">
        <v>53380026</v>
      </c>
      <c r="E67" s="31">
        <v>-104936</v>
      </c>
      <c r="F67" s="27">
        <v>-1.9619720399165659E-3</v>
      </c>
    </row>
    <row r="68" spans="1:6" s="165" customFormat="1" ht="26.25">
      <c r="A68" s="32" t="s">
        <v>66</v>
      </c>
      <c r="B68" s="257">
        <v>0</v>
      </c>
      <c r="C68" s="31">
        <v>0</v>
      </c>
      <c r="D68" s="31">
        <v>0</v>
      </c>
      <c r="E68" s="31">
        <v>0</v>
      </c>
      <c r="F68" s="27">
        <v>0</v>
      </c>
    </row>
    <row r="69" spans="1:6" s="165" customFormat="1" ht="26.25">
      <c r="A69" s="32" t="s">
        <v>67</v>
      </c>
      <c r="B69" s="257">
        <v>0</v>
      </c>
      <c r="C69" s="31">
        <v>0</v>
      </c>
      <c r="D69" s="31">
        <v>0</v>
      </c>
      <c r="E69" s="31">
        <v>0</v>
      </c>
      <c r="F69" s="27">
        <v>0</v>
      </c>
    </row>
    <row r="70" spans="1:6" s="165" customFormat="1" ht="26.25">
      <c r="A70" s="32" t="s">
        <v>68</v>
      </c>
      <c r="B70" s="257">
        <v>0</v>
      </c>
      <c r="C70" s="31">
        <v>0</v>
      </c>
      <c r="D70" s="31">
        <v>0</v>
      </c>
      <c r="E70" s="31">
        <v>0</v>
      </c>
      <c r="F70" s="27">
        <v>0</v>
      </c>
    </row>
    <row r="71" spans="1:6" s="167" customFormat="1" ht="26.25">
      <c r="A71" s="53" t="s">
        <v>69</v>
      </c>
      <c r="B71" s="262">
        <v>49049243.050000004</v>
      </c>
      <c r="C71" s="54">
        <v>53484962</v>
      </c>
      <c r="D71" s="54">
        <v>53380026</v>
      </c>
      <c r="E71" s="54">
        <v>-104936</v>
      </c>
      <c r="F71" s="38">
        <v>-1.9619720399165659E-3</v>
      </c>
    </row>
    <row r="72" spans="1:6" s="165" customFormat="1" ht="26.25">
      <c r="A72" s="51"/>
      <c r="B72" s="254"/>
      <c r="C72" s="22"/>
      <c r="D72" s="22"/>
      <c r="E72" s="22"/>
      <c r="F72" s="24"/>
    </row>
    <row r="73" spans="1:6" s="165" customFormat="1" ht="26.25">
      <c r="A73" s="49" t="s">
        <v>70</v>
      </c>
      <c r="B73" s="254"/>
      <c r="C73" s="22"/>
      <c r="D73" s="22"/>
      <c r="E73" s="22"/>
      <c r="F73" s="24"/>
    </row>
    <row r="74" spans="1:6" s="165" customFormat="1" ht="26.25">
      <c r="A74" s="30" t="s">
        <v>71</v>
      </c>
      <c r="B74" s="255">
        <v>19286016.690000001</v>
      </c>
      <c r="C74" s="26">
        <v>21213486</v>
      </c>
      <c r="D74" s="26">
        <v>20810395</v>
      </c>
      <c r="E74" s="22">
        <v>-403091</v>
      </c>
      <c r="F74" s="27">
        <v>-1.9001638863126974E-2</v>
      </c>
    </row>
    <row r="75" spans="1:6" s="165" customFormat="1" ht="26.25">
      <c r="A75" s="32" t="s">
        <v>72</v>
      </c>
      <c r="B75" s="256">
        <v>590274.74</v>
      </c>
      <c r="C75" s="26">
        <v>574742</v>
      </c>
      <c r="D75" s="26">
        <v>625612</v>
      </c>
      <c r="E75" s="31">
        <v>50870</v>
      </c>
      <c r="F75" s="27">
        <v>8.8509278946031431E-2</v>
      </c>
    </row>
    <row r="76" spans="1:6" s="165" customFormat="1" ht="26.25">
      <c r="A76" s="32" t="s">
        <v>73</v>
      </c>
      <c r="B76" s="254">
        <v>7457541.2699999996</v>
      </c>
      <c r="C76" s="26">
        <v>7292174</v>
      </c>
      <c r="D76" s="26">
        <v>8234450</v>
      </c>
      <c r="E76" s="31">
        <v>942276</v>
      </c>
      <c r="F76" s="27">
        <v>0.12921743227739765</v>
      </c>
    </row>
    <row r="77" spans="1:6" s="167" customFormat="1" ht="26.25">
      <c r="A77" s="52" t="s">
        <v>74</v>
      </c>
      <c r="B77" s="262">
        <v>27333832.699999999</v>
      </c>
      <c r="C77" s="54">
        <v>29080402</v>
      </c>
      <c r="D77" s="54">
        <v>29670457</v>
      </c>
      <c r="E77" s="37">
        <v>590055</v>
      </c>
      <c r="F77" s="38">
        <v>2.0290469162015021E-2</v>
      </c>
    </row>
    <row r="78" spans="1:6" s="165" customFormat="1" ht="26.25">
      <c r="A78" s="32" t="s">
        <v>75</v>
      </c>
      <c r="B78" s="256">
        <v>11877.27</v>
      </c>
      <c r="C78" s="29">
        <v>6543</v>
      </c>
      <c r="D78" s="29">
        <v>12901</v>
      </c>
      <c r="E78" s="31">
        <v>6358</v>
      </c>
      <c r="F78" s="27">
        <v>0.97172550817667736</v>
      </c>
    </row>
    <row r="79" spans="1:6" s="165" customFormat="1" ht="26.25">
      <c r="A79" s="32" t="s">
        <v>76</v>
      </c>
      <c r="B79" s="255">
        <v>6136389.04</v>
      </c>
      <c r="C79" s="26">
        <v>6596276</v>
      </c>
      <c r="D79" s="26">
        <v>6377385</v>
      </c>
      <c r="E79" s="31">
        <v>-218891</v>
      </c>
      <c r="F79" s="27">
        <v>-3.3184026866068063E-2</v>
      </c>
    </row>
    <row r="80" spans="1:6" s="165" customFormat="1" ht="26.25">
      <c r="A80" s="32" t="s">
        <v>77</v>
      </c>
      <c r="B80" s="254">
        <v>7290863.0999999996</v>
      </c>
      <c r="C80" s="22">
        <v>6999093</v>
      </c>
      <c r="D80" s="22">
        <v>7528120</v>
      </c>
      <c r="E80" s="31">
        <v>529027</v>
      </c>
      <c r="F80" s="27">
        <v>7.5585079380999801E-2</v>
      </c>
    </row>
    <row r="81" spans="1:8" s="167" customFormat="1" ht="26.25">
      <c r="A81" s="35" t="s">
        <v>78</v>
      </c>
      <c r="B81" s="262">
        <v>13439129.41</v>
      </c>
      <c r="C81" s="54">
        <v>13601912</v>
      </c>
      <c r="D81" s="54">
        <v>13918406</v>
      </c>
      <c r="E81" s="37">
        <v>316494</v>
      </c>
      <c r="F81" s="38">
        <v>2.3268346391301459E-2</v>
      </c>
    </row>
    <row r="82" spans="1:8" s="165" customFormat="1" ht="26.25">
      <c r="A82" s="32" t="s">
        <v>79</v>
      </c>
      <c r="B82" s="254">
        <v>6133884.4500000002</v>
      </c>
      <c r="C82" s="22">
        <v>8378057</v>
      </c>
      <c r="D82" s="22">
        <v>7250347</v>
      </c>
      <c r="E82" s="31">
        <v>-1127710</v>
      </c>
      <c r="F82" s="27">
        <v>-0.13460280826449378</v>
      </c>
    </row>
    <row r="83" spans="1:8" s="165" customFormat="1" ht="26.25">
      <c r="A83" s="32" t="s">
        <v>80</v>
      </c>
      <c r="B83" s="257">
        <v>218326.64</v>
      </c>
      <c r="C83" s="31">
        <v>136376</v>
      </c>
      <c r="D83" s="31">
        <v>227226</v>
      </c>
      <c r="E83" s="31">
        <v>90850</v>
      </c>
      <c r="F83" s="27">
        <v>0.66617293365401542</v>
      </c>
    </row>
    <row r="84" spans="1:8" s="165" customFormat="1" ht="26.25">
      <c r="A84" s="32" t="s">
        <v>81</v>
      </c>
      <c r="B84" s="257">
        <v>0</v>
      </c>
      <c r="C84" s="31">
        <v>0</v>
      </c>
      <c r="D84" s="31">
        <v>0</v>
      </c>
      <c r="E84" s="31">
        <v>0</v>
      </c>
      <c r="F84" s="27">
        <v>0</v>
      </c>
    </row>
    <row r="85" spans="1:8" s="165" customFormat="1" ht="26.25">
      <c r="A85" s="32" t="s">
        <v>82</v>
      </c>
      <c r="B85" s="257">
        <v>1806708.7</v>
      </c>
      <c r="C85" s="31">
        <v>1961403</v>
      </c>
      <c r="D85" s="31">
        <v>1986778</v>
      </c>
      <c r="E85" s="31">
        <v>25375</v>
      </c>
      <c r="F85" s="27">
        <v>1.2937167935401343E-2</v>
      </c>
    </row>
    <row r="86" spans="1:8" s="167" customFormat="1" ht="26.25">
      <c r="A86" s="35" t="s">
        <v>83</v>
      </c>
      <c r="B86" s="258">
        <v>8158919.79</v>
      </c>
      <c r="C86" s="37">
        <v>10475836</v>
      </c>
      <c r="D86" s="37">
        <v>9464351</v>
      </c>
      <c r="E86" s="37">
        <v>-1011485</v>
      </c>
      <c r="F86" s="38">
        <v>-9.6554107948998061E-2</v>
      </c>
    </row>
    <row r="87" spans="1:8" s="165" customFormat="1" ht="26.25">
      <c r="A87" s="32" t="s">
        <v>84</v>
      </c>
      <c r="B87" s="257">
        <v>117361.15</v>
      </c>
      <c r="C87" s="31">
        <v>326812</v>
      </c>
      <c r="D87" s="31">
        <v>326812</v>
      </c>
      <c r="E87" s="31">
        <v>0</v>
      </c>
      <c r="F87" s="27">
        <v>0</v>
      </c>
    </row>
    <row r="88" spans="1:8" s="165" customFormat="1" ht="26.25">
      <c r="A88" s="32" t="s">
        <v>85</v>
      </c>
      <c r="B88" s="257">
        <v>0</v>
      </c>
      <c r="C88" s="31">
        <v>0</v>
      </c>
      <c r="D88" s="31">
        <v>0</v>
      </c>
      <c r="E88" s="31">
        <v>0</v>
      </c>
      <c r="F88" s="27">
        <v>0</v>
      </c>
    </row>
    <row r="89" spans="1:8" s="165" customFormat="1" ht="26.25">
      <c r="A89" s="41" t="s">
        <v>86</v>
      </c>
      <c r="B89" s="257">
        <v>0</v>
      </c>
      <c r="C89" s="31">
        <v>0</v>
      </c>
      <c r="D89" s="31">
        <v>0</v>
      </c>
      <c r="E89" s="31">
        <v>0</v>
      </c>
      <c r="F89" s="27">
        <v>0</v>
      </c>
    </row>
    <row r="90" spans="1:8" s="167" customFormat="1" ht="26.25">
      <c r="A90" s="55" t="s">
        <v>87</v>
      </c>
      <c r="B90" s="262">
        <v>117361.15</v>
      </c>
      <c r="C90" s="54">
        <v>326812</v>
      </c>
      <c r="D90" s="54">
        <v>326812</v>
      </c>
      <c r="E90" s="54">
        <v>0</v>
      </c>
      <c r="F90" s="38">
        <v>0</v>
      </c>
    </row>
    <row r="91" spans="1:8" s="165" customFormat="1" ht="26.25">
      <c r="A91" s="41" t="s">
        <v>88</v>
      </c>
      <c r="B91" s="257">
        <v>0</v>
      </c>
      <c r="C91" s="31">
        <v>0</v>
      </c>
      <c r="D91" s="29">
        <v>0</v>
      </c>
      <c r="E91" s="31">
        <v>0</v>
      </c>
      <c r="F91" s="27">
        <v>0</v>
      </c>
    </row>
    <row r="92" spans="1:8" s="167" customFormat="1" ht="27" thickBot="1">
      <c r="A92" s="56" t="s">
        <v>69</v>
      </c>
      <c r="B92" s="263">
        <v>49049243.049999997</v>
      </c>
      <c r="C92" s="57">
        <v>53484962</v>
      </c>
      <c r="D92" s="58">
        <v>53380026</v>
      </c>
      <c r="E92" s="57">
        <v>-104936</v>
      </c>
      <c r="F92" s="59">
        <v>-1.9619720399165659E-3</v>
      </c>
    </row>
    <row r="93" spans="1:8" s="169" customFormat="1" ht="31.5">
      <c r="A93" s="60"/>
      <c r="B93" s="61"/>
      <c r="C93" s="61"/>
      <c r="D93" s="61"/>
      <c r="E93" s="61"/>
      <c r="F93" s="62" t="s">
        <v>48</v>
      </c>
      <c r="G93" s="168"/>
      <c r="H93" s="168"/>
    </row>
    <row r="94" spans="1:8">
      <c r="A94" s="68" t="s">
        <v>48</v>
      </c>
      <c r="B94" s="69"/>
      <c r="C94" s="69"/>
      <c r="D94" s="69"/>
      <c r="E94" s="69"/>
      <c r="F94" s="70"/>
    </row>
  </sheetData>
  <pageMargins left="0.7" right="0.7" top="0.75" bottom="0.75" header="0.3" footer="0.3"/>
  <pageSetup scale="28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topLeftCell="A19" zoomScale="60" zoomScaleNormal="60" workbookViewId="0">
      <selection activeCell="A93" sqref="A93"/>
    </sheetView>
  </sheetViews>
  <sheetFormatPr defaultRowHeight="15.75"/>
  <cols>
    <col min="1" max="1" width="121.140625" style="71" customWidth="1"/>
    <col min="2" max="2" width="32.7109375" style="72" customWidth="1"/>
    <col min="3" max="5" width="32.85546875" style="72" customWidth="1"/>
    <col min="6" max="6" width="25.5703125" style="73" customWidth="1"/>
    <col min="7" max="7" width="30.28515625" style="71" customWidth="1"/>
    <col min="8" max="8" width="25.140625" style="71" customWidth="1"/>
    <col min="9" max="256" width="9.140625" style="71"/>
    <col min="257" max="257" width="121.140625" style="71" customWidth="1"/>
    <col min="258" max="258" width="32.7109375" style="71" customWidth="1"/>
    <col min="259" max="261" width="32.85546875" style="71" customWidth="1"/>
    <col min="262" max="262" width="25.5703125" style="71" customWidth="1"/>
    <col min="263" max="263" width="30.28515625" style="71" customWidth="1"/>
    <col min="264" max="264" width="25.140625" style="71" customWidth="1"/>
    <col min="265" max="512" width="9.140625" style="71"/>
    <col min="513" max="513" width="121.140625" style="71" customWidth="1"/>
    <col min="514" max="514" width="32.7109375" style="71" customWidth="1"/>
    <col min="515" max="517" width="32.85546875" style="71" customWidth="1"/>
    <col min="518" max="518" width="25.5703125" style="71" customWidth="1"/>
    <col min="519" max="519" width="30.28515625" style="71" customWidth="1"/>
    <col min="520" max="520" width="25.140625" style="71" customWidth="1"/>
    <col min="521" max="768" width="9.140625" style="71"/>
    <col min="769" max="769" width="121.140625" style="71" customWidth="1"/>
    <col min="770" max="770" width="32.7109375" style="71" customWidth="1"/>
    <col min="771" max="773" width="32.85546875" style="71" customWidth="1"/>
    <col min="774" max="774" width="25.5703125" style="71" customWidth="1"/>
    <col min="775" max="775" width="30.28515625" style="71" customWidth="1"/>
    <col min="776" max="776" width="25.140625" style="71" customWidth="1"/>
    <col min="777" max="1024" width="9.140625" style="71"/>
    <col min="1025" max="1025" width="121.140625" style="71" customWidth="1"/>
    <col min="1026" max="1026" width="32.7109375" style="71" customWidth="1"/>
    <col min="1027" max="1029" width="32.85546875" style="71" customWidth="1"/>
    <col min="1030" max="1030" width="25.5703125" style="71" customWidth="1"/>
    <col min="1031" max="1031" width="30.28515625" style="71" customWidth="1"/>
    <col min="1032" max="1032" width="25.140625" style="71" customWidth="1"/>
    <col min="1033" max="1280" width="9.140625" style="71"/>
    <col min="1281" max="1281" width="121.140625" style="71" customWidth="1"/>
    <col min="1282" max="1282" width="32.7109375" style="71" customWidth="1"/>
    <col min="1283" max="1285" width="32.85546875" style="71" customWidth="1"/>
    <col min="1286" max="1286" width="25.5703125" style="71" customWidth="1"/>
    <col min="1287" max="1287" width="30.28515625" style="71" customWidth="1"/>
    <col min="1288" max="1288" width="25.140625" style="71" customWidth="1"/>
    <col min="1289" max="1536" width="9.140625" style="71"/>
    <col min="1537" max="1537" width="121.140625" style="71" customWidth="1"/>
    <col min="1538" max="1538" width="32.7109375" style="71" customWidth="1"/>
    <col min="1539" max="1541" width="32.85546875" style="71" customWidth="1"/>
    <col min="1542" max="1542" width="25.5703125" style="71" customWidth="1"/>
    <col min="1543" max="1543" width="30.28515625" style="71" customWidth="1"/>
    <col min="1544" max="1544" width="25.140625" style="71" customWidth="1"/>
    <col min="1545" max="1792" width="9.140625" style="71"/>
    <col min="1793" max="1793" width="121.140625" style="71" customWidth="1"/>
    <col min="1794" max="1794" width="32.7109375" style="71" customWidth="1"/>
    <col min="1795" max="1797" width="32.85546875" style="71" customWidth="1"/>
    <col min="1798" max="1798" width="25.5703125" style="71" customWidth="1"/>
    <col min="1799" max="1799" width="30.28515625" style="71" customWidth="1"/>
    <col min="1800" max="1800" width="25.140625" style="71" customWidth="1"/>
    <col min="1801" max="2048" width="9.140625" style="71"/>
    <col min="2049" max="2049" width="121.140625" style="71" customWidth="1"/>
    <col min="2050" max="2050" width="32.7109375" style="71" customWidth="1"/>
    <col min="2051" max="2053" width="32.85546875" style="71" customWidth="1"/>
    <col min="2054" max="2054" width="25.5703125" style="71" customWidth="1"/>
    <col min="2055" max="2055" width="30.28515625" style="71" customWidth="1"/>
    <col min="2056" max="2056" width="25.140625" style="71" customWidth="1"/>
    <col min="2057" max="2304" width="9.140625" style="71"/>
    <col min="2305" max="2305" width="121.140625" style="71" customWidth="1"/>
    <col min="2306" max="2306" width="32.7109375" style="71" customWidth="1"/>
    <col min="2307" max="2309" width="32.85546875" style="71" customWidth="1"/>
    <col min="2310" max="2310" width="25.5703125" style="71" customWidth="1"/>
    <col min="2311" max="2311" width="30.28515625" style="71" customWidth="1"/>
    <col min="2312" max="2312" width="25.140625" style="71" customWidth="1"/>
    <col min="2313" max="2560" width="9.140625" style="71"/>
    <col min="2561" max="2561" width="121.140625" style="71" customWidth="1"/>
    <col min="2562" max="2562" width="32.7109375" style="71" customWidth="1"/>
    <col min="2563" max="2565" width="32.85546875" style="71" customWidth="1"/>
    <col min="2566" max="2566" width="25.5703125" style="71" customWidth="1"/>
    <col min="2567" max="2567" width="30.28515625" style="71" customWidth="1"/>
    <col min="2568" max="2568" width="25.140625" style="71" customWidth="1"/>
    <col min="2569" max="2816" width="9.140625" style="71"/>
    <col min="2817" max="2817" width="121.140625" style="71" customWidth="1"/>
    <col min="2818" max="2818" width="32.7109375" style="71" customWidth="1"/>
    <col min="2819" max="2821" width="32.85546875" style="71" customWidth="1"/>
    <col min="2822" max="2822" width="25.5703125" style="71" customWidth="1"/>
    <col min="2823" max="2823" width="30.28515625" style="71" customWidth="1"/>
    <col min="2824" max="2824" width="25.140625" style="71" customWidth="1"/>
    <col min="2825" max="3072" width="9.140625" style="71"/>
    <col min="3073" max="3073" width="121.140625" style="71" customWidth="1"/>
    <col min="3074" max="3074" width="32.7109375" style="71" customWidth="1"/>
    <col min="3075" max="3077" width="32.85546875" style="71" customWidth="1"/>
    <col min="3078" max="3078" width="25.5703125" style="71" customWidth="1"/>
    <col min="3079" max="3079" width="30.28515625" style="71" customWidth="1"/>
    <col min="3080" max="3080" width="25.140625" style="71" customWidth="1"/>
    <col min="3081" max="3328" width="9.140625" style="71"/>
    <col min="3329" max="3329" width="121.140625" style="71" customWidth="1"/>
    <col min="3330" max="3330" width="32.7109375" style="71" customWidth="1"/>
    <col min="3331" max="3333" width="32.85546875" style="71" customWidth="1"/>
    <col min="3334" max="3334" width="25.5703125" style="71" customWidth="1"/>
    <col min="3335" max="3335" width="30.28515625" style="71" customWidth="1"/>
    <col min="3336" max="3336" width="25.140625" style="71" customWidth="1"/>
    <col min="3337" max="3584" width="9.140625" style="71"/>
    <col min="3585" max="3585" width="121.140625" style="71" customWidth="1"/>
    <col min="3586" max="3586" width="32.7109375" style="71" customWidth="1"/>
    <col min="3587" max="3589" width="32.85546875" style="71" customWidth="1"/>
    <col min="3590" max="3590" width="25.5703125" style="71" customWidth="1"/>
    <col min="3591" max="3591" width="30.28515625" style="71" customWidth="1"/>
    <col min="3592" max="3592" width="25.140625" style="71" customWidth="1"/>
    <col min="3593" max="3840" width="9.140625" style="71"/>
    <col min="3841" max="3841" width="121.140625" style="71" customWidth="1"/>
    <col min="3842" max="3842" width="32.7109375" style="71" customWidth="1"/>
    <col min="3843" max="3845" width="32.85546875" style="71" customWidth="1"/>
    <col min="3846" max="3846" width="25.5703125" style="71" customWidth="1"/>
    <col min="3847" max="3847" width="30.28515625" style="71" customWidth="1"/>
    <col min="3848" max="3848" width="25.140625" style="71" customWidth="1"/>
    <col min="3849" max="4096" width="9.140625" style="71"/>
    <col min="4097" max="4097" width="121.140625" style="71" customWidth="1"/>
    <col min="4098" max="4098" width="32.7109375" style="71" customWidth="1"/>
    <col min="4099" max="4101" width="32.85546875" style="71" customWidth="1"/>
    <col min="4102" max="4102" width="25.5703125" style="71" customWidth="1"/>
    <col min="4103" max="4103" width="30.28515625" style="71" customWidth="1"/>
    <col min="4104" max="4104" width="25.140625" style="71" customWidth="1"/>
    <col min="4105" max="4352" width="9.140625" style="71"/>
    <col min="4353" max="4353" width="121.140625" style="71" customWidth="1"/>
    <col min="4354" max="4354" width="32.7109375" style="71" customWidth="1"/>
    <col min="4355" max="4357" width="32.85546875" style="71" customWidth="1"/>
    <col min="4358" max="4358" width="25.5703125" style="71" customWidth="1"/>
    <col min="4359" max="4359" width="30.28515625" style="71" customWidth="1"/>
    <col min="4360" max="4360" width="25.140625" style="71" customWidth="1"/>
    <col min="4361" max="4608" width="9.140625" style="71"/>
    <col min="4609" max="4609" width="121.140625" style="71" customWidth="1"/>
    <col min="4610" max="4610" width="32.7109375" style="71" customWidth="1"/>
    <col min="4611" max="4613" width="32.85546875" style="71" customWidth="1"/>
    <col min="4614" max="4614" width="25.5703125" style="71" customWidth="1"/>
    <col min="4615" max="4615" width="30.28515625" style="71" customWidth="1"/>
    <col min="4616" max="4616" width="25.140625" style="71" customWidth="1"/>
    <col min="4617" max="4864" width="9.140625" style="71"/>
    <col min="4865" max="4865" width="121.140625" style="71" customWidth="1"/>
    <col min="4866" max="4866" width="32.7109375" style="71" customWidth="1"/>
    <col min="4867" max="4869" width="32.85546875" style="71" customWidth="1"/>
    <col min="4870" max="4870" width="25.5703125" style="71" customWidth="1"/>
    <col min="4871" max="4871" width="30.28515625" style="71" customWidth="1"/>
    <col min="4872" max="4872" width="25.140625" style="71" customWidth="1"/>
    <col min="4873" max="5120" width="9.140625" style="71"/>
    <col min="5121" max="5121" width="121.140625" style="71" customWidth="1"/>
    <col min="5122" max="5122" width="32.7109375" style="71" customWidth="1"/>
    <col min="5123" max="5125" width="32.85546875" style="71" customWidth="1"/>
    <col min="5126" max="5126" width="25.5703125" style="71" customWidth="1"/>
    <col min="5127" max="5127" width="30.28515625" style="71" customWidth="1"/>
    <col min="5128" max="5128" width="25.140625" style="71" customWidth="1"/>
    <col min="5129" max="5376" width="9.140625" style="71"/>
    <col min="5377" max="5377" width="121.140625" style="71" customWidth="1"/>
    <col min="5378" max="5378" width="32.7109375" style="71" customWidth="1"/>
    <col min="5379" max="5381" width="32.85546875" style="71" customWidth="1"/>
    <col min="5382" max="5382" width="25.5703125" style="71" customWidth="1"/>
    <col min="5383" max="5383" width="30.28515625" style="71" customWidth="1"/>
    <col min="5384" max="5384" width="25.140625" style="71" customWidth="1"/>
    <col min="5385" max="5632" width="9.140625" style="71"/>
    <col min="5633" max="5633" width="121.140625" style="71" customWidth="1"/>
    <col min="5634" max="5634" width="32.7109375" style="71" customWidth="1"/>
    <col min="5635" max="5637" width="32.85546875" style="71" customWidth="1"/>
    <col min="5638" max="5638" width="25.5703125" style="71" customWidth="1"/>
    <col min="5639" max="5639" width="30.28515625" style="71" customWidth="1"/>
    <col min="5640" max="5640" width="25.140625" style="71" customWidth="1"/>
    <col min="5641" max="5888" width="9.140625" style="71"/>
    <col min="5889" max="5889" width="121.140625" style="71" customWidth="1"/>
    <col min="5890" max="5890" width="32.7109375" style="71" customWidth="1"/>
    <col min="5891" max="5893" width="32.85546875" style="71" customWidth="1"/>
    <col min="5894" max="5894" width="25.5703125" style="71" customWidth="1"/>
    <col min="5895" max="5895" width="30.28515625" style="71" customWidth="1"/>
    <col min="5896" max="5896" width="25.140625" style="71" customWidth="1"/>
    <col min="5897" max="6144" width="9.140625" style="71"/>
    <col min="6145" max="6145" width="121.140625" style="71" customWidth="1"/>
    <col min="6146" max="6146" width="32.7109375" style="71" customWidth="1"/>
    <col min="6147" max="6149" width="32.85546875" style="71" customWidth="1"/>
    <col min="6150" max="6150" width="25.5703125" style="71" customWidth="1"/>
    <col min="6151" max="6151" width="30.28515625" style="71" customWidth="1"/>
    <col min="6152" max="6152" width="25.140625" style="71" customWidth="1"/>
    <col min="6153" max="6400" width="9.140625" style="71"/>
    <col min="6401" max="6401" width="121.140625" style="71" customWidth="1"/>
    <col min="6402" max="6402" width="32.7109375" style="71" customWidth="1"/>
    <col min="6403" max="6405" width="32.85546875" style="71" customWidth="1"/>
    <col min="6406" max="6406" width="25.5703125" style="71" customWidth="1"/>
    <col min="6407" max="6407" width="30.28515625" style="71" customWidth="1"/>
    <col min="6408" max="6408" width="25.140625" style="71" customWidth="1"/>
    <col min="6409" max="6656" width="9.140625" style="71"/>
    <col min="6657" max="6657" width="121.140625" style="71" customWidth="1"/>
    <col min="6658" max="6658" width="32.7109375" style="71" customWidth="1"/>
    <col min="6659" max="6661" width="32.85546875" style="71" customWidth="1"/>
    <col min="6662" max="6662" width="25.5703125" style="71" customWidth="1"/>
    <col min="6663" max="6663" width="30.28515625" style="71" customWidth="1"/>
    <col min="6664" max="6664" width="25.140625" style="71" customWidth="1"/>
    <col min="6665" max="6912" width="9.140625" style="71"/>
    <col min="6913" max="6913" width="121.140625" style="71" customWidth="1"/>
    <col min="6914" max="6914" width="32.7109375" style="71" customWidth="1"/>
    <col min="6915" max="6917" width="32.85546875" style="71" customWidth="1"/>
    <col min="6918" max="6918" width="25.5703125" style="71" customWidth="1"/>
    <col min="6919" max="6919" width="30.28515625" style="71" customWidth="1"/>
    <col min="6920" max="6920" width="25.140625" style="71" customWidth="1"/>
    <col min="6921" max="7168" width="9.140625" style="71"/>
    <col min="7169" max="7169" width="121.140625" style="71" customWidth="1"/>
    <col min="7170" max="7170" width="32.7109375" style="71" customWidth="1"/>
    <col min="7171" max="7173" width="32.85546875" style="71" customWidth="1"/>
    <col min="7174" max="7174" width="25.5703125" style="71" customWidth="1"/>
    <col min="7175" max="7175" width="30.28515625" style="71" customWidth="1"/>
    <col min="7176" max="7176" width="25.140625" style="71" customWidth="1"/>
    <col min="7177" max="7424" width="9.140625" style="71"/>
    <col min="7425" max="7425" width="121.140625" style="71" customWidth="1"/>
    <col min="7426" max="7426" width="32.7109375" style="71" customWidth="1"/>
    <col min="7427" max="7429" width="32.85546875" style="71" customWidth="1"/>
    <col min="7430" max="7430" width="25.5703125" style="71" customWidth="1"/>
    <col min="7431" max="7431" width="30.28515625" style="71" customWidth="1"/>
    <col min="7432" max="7432" width="25.140625" style="71" customWidth="1"/>
    <col min="7433" max="7680" width="9.140625" style="71"/>
    <col min="7681" max="7681" width="121.140625" style="71" customWidth="1"/>
    <col min="7682" max="7682" width="32.7109375" style="71" customWidth="1"/>
    <col min="7683" max="7685" width="32.85546875" style="71" customWidth="1"/>
    <col min="7686" max="7686" width="25.5703125" style="71" customWidth="1"/>
    <col min="7687" max="7687" width="30.28515625" style="71" customWidth="1"/>
    <col min="7688" max="7688" width="25.140625" style="71" customWidth="1"/>
    <col min="7689" max="7936" width="9.140625" style="71"/>
    <col min="7937" max="7937" width="121.140625" style="71" customWidth="1"/>
    <col min="7938" max="7938" width="32.7109375" style="71" customWidth="1"/>
    <col min="7939" max="7941" width="32.85546875" style="71" customWidth="1"/>
    <col min="7942" max="7942" width="25.5703125" style="71" customWidth="1"/>
    <col min="7943" max="7943" width="30.28515625" style="71" customWidth="1"/>
    <col min="7944" max="7944" width="25.140625" style="71" customWidth="1"/>
    <col min="7945" max="8192" width="9.140625" style="71"/>
    <col min="8193" max="8193" width="121.140625" style="71" customWidth="1"/>
    <col min="8194" max="8194" width="32.7109375" style="71" customWidth="1"/>
    <col min="8195" max="8197" width="32.85546875" style="71" customWidth="1"/>
    <col min="8198" max="8198" width="25.5703125" style="71" customWidth="1"/>
    <col min="8199" max="8199" width="30.28515625" style="71" customWidth="1"/>
    <col min="8200" max="8200" width="25.140625" style="71" customWidth="1"/>
    <col min="8201" max="8448" width="9.140625" style="71"/>
    <col min="8449" max="8449" width="121.140625" style="71" customWidth="1"/>
    <col min="8450" max="8450" width="32.7109375" style="71" customWidth="1"/>
    <col min="8451" max="8453" width="32.85546875" style="71" customWidth="1"/>
    <col min="8454" max="8454" width="25.5703125" style="71" customWidth="1"/>
    <col min="8455" max="8455" width="30.28515625" style="71" customWidth="1"/>
    <col min="8456" max="8456" width="25.140625" style="71" customWidth="1"/>
    <col min="8457" max="8704" width="9.140625" style="71"/>
    <col min="8705" max="8705" width="121.140625" style="71" customWidth="1"/>
    <col min="8706" max="8706" width="32.7109375" style="71" customWidth="1"/>
    <col min="8707" max="8709" width="32.85546875" style="71" customWidth="1"/>
    <col min="8710" max="8710" width="25.5703125" style="71" customWidth="1"/>
    <col min="8711" max="8711" width="30.28515625" style="71" customWidth="1"/>
    <col min="8712" max="8712" width="25.140625" style="71" customWidth="1"/>
    <col min="8713" max="8960" width="9.140625" style="71"/>
    <col min="8961" max="8961" width="121.140625" style="71" customWidth="1"/>
    <col min="8962" max="8962" width="32.7109375" style="71" customWidth="1"/>
    <col min="8963" max="8965" width="32.85546875" style="71" customWidth="1"/>
    <col min="8966" max="8966" width="25.5703125" style="71" customWidth="1"/>
    <col min="8967" max="8967" width="30.28515625" style="71" customWidth="1"/>
    <col min="8968" max="8968" width="25.140625" style="71" customWidth="1"/>
    <col min="8969" max="9216" width="9.140625" style="71"/>
    <col min="9217" max="9217" width="121.140625" style="71" customWidth="1"/>
    <col min="9218" max="9218" width="32.7109375" style="71" customWidth="1"/>
    <col min="9219" max="9221" width="32.85546875" style="71" customWidth="1"/>
    <col min="9222" max="9222" width="25.5703125" style="71" customWidth="1"/>
    <col min="9223" max="9223" width="30.28515625" style="71" customWidth="1"/>
    <col min="9224" max="9224" width="25.140625" style="71" customWidth="1"/>
    <col min="9225" max="9472" width="9.140625" style="71"/>
    <col min="9473" max="9473" width="121.140625" style="71" customWidth="1"/>
    <col min="9474" max="9474" width="32.7109375" style="71" customWidth="1"/>
    <col min="9475" max="9477" width="32.85546875" style="71" customWidth="1"/>
    <col min="9478" max="9478" width="25.5703125" style="71" customWidth="1"/>
    <col min="9479" max="9479" width="30.28515625" style="71" customWidth="1"/>
    <col min="9480" max="9480" width="25.140625" style="71" customWidth="1"/>
    <col min="9481" max="9728" width="9.140625" style="71"/>
    <col min="9729" max="9729" width="121.140625" style="71" customWidth="1"/>
    <col min="9730" max="9730" width="32.7109375" style="71" customWidth="1"/>
    <col min="9731" max="9733" width="32.85546875" style="71" customWidth="1"/>
    <col min="9734" max="9734" width="25.5703125" style="71" customWidth="1"/>
    <col min="9735" max="9735" width="30.28515625" style="71" customWidth="1"/>
    <col min="9736" max="9736" width="25.140625" style="71" customWidth="1"/>
    <col min="9737" max="9984" width="9.140625" style="71"/>
    <col min="9985" max="9985" width="121.140625" style="71" customWidth="1"/>
    <col min="9986" max="9986" width="32.7109375" style="71" customWidth="1"/>
    <col min="9987" max="9989" width="32.85546875" style="71" customWidth="1"/>
    <col min="9990" max="9990" width="25.5703125" style="71" customWidth="1"/>
    <col min="9991" max="9991" width="30.28515625" style="71" customWidth="1"/>
    <col min="9992" max="9992" width="25.140625" style="71" customWidth="1"/>
    <col min="9993" max="10240" width="9.140625" style="71"/>
    <col min="10241" max="10241" width="121.140625" style="71" customWidth="1"/>
    <col min="10242" max="10242" width="32.7109375" style="71" customWidth="1"/>
    <col min="10243" max="10245" width="32.85546875" style="71" customWidth="1"/>
    <col min="10246" max="10246" width="25.5703125" style="71" customWidth="1"/>
    <col min="10247" max="10247" width="30.28515625" style="71" customWidth="1"/>
    <col min="10248" max="10248" width="25.140625" style="71" customWidth="1"/>
    <col min="10249" max="10496" width="9.140625" style="71"/>
    <col min="10497" max="10497" width="121.140625" style="71" customWidth="1"/>
    <col min="10498" max="10498" width="32.7109375" style="71" customWidth="1"/>
    <col min="10499" max="10501" width="32.85546875" style="71" customWidth="1"/>
    <col min="10502" max="10502" width="25.5703125" style="71" customWidth="1"/>
    <col min="10503" max="10503" width="30.28515625" style="71" customWidth="1"/>
    <col min="10504" max="10504" width="25.140625" style="71" customWidth="1"/>
    <col min="10505" max="10752" width="9.140625" style="71"/>
    <col min="10753" max="10753" width="121.140625" style="71" customWidth="1"/>
    <col min="10754" max="10754" width="32.7109375" style="71" customWidth="1"/>
    <col min="10755" max="10757" width="32.85546875" style="71" customWidth="1"/>
    <col min="10758" max="10758" width="25.5703125" style="71" customWidth="1"/>
    <col min="10759" max="10759" width="30.28515625" style="71" customWidth="1"/>
    <col min="10760" max="10760" width="25.140625" style="71" customWidth="1"/>
    <col min="10761" max="11008" width="9.140625" style="71"/>
    <col min="11009" max="11009" width="121.140625" style="71" customWidth="1"/>
    <col min="11010" max="11010" width="32.7109375" style="71" customWidth="1"/>
    <col min="11011" max="11013" width="32.85546875" style="71" customWidth="1"/>
    <col min="11014" max="11014" width="25.5703125" style="71" customWidth="1"/>
    <col min="11015" max="11015" width="30.28515625" style="71" customWidth="1"/>
    <col min="11016" max="11016" width="25.140625" style="71" customWidth="1"/>
    <col min="11017" max="11264" width="9.140625" style="71"/>
    <col min="11265" max="11265" width="121.140625" style="71" customWidth="1"/>
    <col min="11266" max="11266" width="32.7109375" style="71" customWidth="1"/>
    <col min="11267" max="11269" width="32.85546875" style="71" customWidth="1"/>
    <col min="11270" max="11270" width="25.5703125" style="71" customWidth="1"/>
    <col min="11271" max="11271" width="30.28515625" style="71" customWidth="1"/>
    <col min="11272" max="11272" width="25.140625" style="71" customWidth="1"/>
    <col min="11273" max="11520" width="9.140625" style="71"/>
    <col min="11521" max="11521" width="121.140625" style="71" customWidth="1"/>
    <col min="11522" max="11522" width="32.7109375" style="71" customWidth="1"/>
    <col min="11523" max="11525" width="32.85546875" style="71" customWidth="1"/>
    <col min="11526" max="11526" width="25.5703125" style="71" customWidth="1"/>
    <col min="11527" max="11527" width="30.28515625" style="71" customWidth="1"/>
    <col min="11528" max="11528" width="25.140625" style="71" customWidth="1"/>
    <col min="11529" max="11776" width="9.140625" style="71"/>
    <col min="11777" max="11777" width="121.140625" style="71" customWidth="1"/>
    <col min="11778" max="11778" width="32.7109375" style="71" customWidth="1"/>
    <col min="11779" max="11781" width="32.85546875" style="71" customWidth="1"/>
    <col min="11782" max="11782" width="25.5703125" style="71" customWidth="1"/>
    <col min="11783" max="11783" width="30.28515625" style="71" customWidth="1"/>
    <col min="11784" max="11784" width="25.140625" style="71" customWidth="1"/>
    <col min="11785" max="12032" width="9.140625" style="71"/>
    <col min="12033" max="12033" width="121.140625" style="71" customWidth="1"/>
    <col min="12034" max="12034" width="32.7109375" style="71" customWidth="1"/>
    <col min="12035" max="12037" width="32.85546875" style="71" customWidth="1"/>
    <col min="12038" max="12038" width="25.5703125" style="71" customWidth="1"/>
    <col min="12039" max="12039" width="30.28515625" style="71" customWidth="1"/>
    <col min="12040" max="12040" width="25.140625" style="71" customWidth="1"/>
    <col min="12041" max="12288" width="9.140625" style="71"/>
    <col min="12289" max="12289" width="121.140625" style="71" customWidth="1"/>
    <col min="12290" max="12290" width="32.7109375" style="71" customWidth="1"/>
    <col min="12291" max="12293" width="32.85546875" style="71" customWidth="1"/>
    <col min="12294" max="12294" width="25.5703125" style="71" customWidth="1"/>
    <col min="12295" max="12295" width="30.28515625" style="71" customWidth="1"/>
    <col min="12296" max="12296" width="25.140625" style="71" customWidth="1"/>
    <col min="12297" max="12544" width="9.140625" style="71"/>
    <col min="12545" max="12545" width="121.140625" style="71" customWidth="1"/>
    <col min="12546" max="12546" width="32.7109375" style="71" customWidth="1"/>
    <col min="12547" max="12549" width="32.85546875" style="71" customWidth="1"/>
    <col min="12550" max="12550" width="25.5703125" style="71" customWidth="1"/>
    <col min="12551" max="12551" width="30.28515625" style="71" customWidth="1"/>
    <col min="12552" max="12552" width="25.140625" style="71" customWidth="1"/>
    <col min="12553" max="12800" width="9.140625" style="71"/>
    <col min="12801" max="12801" width="121.140625" style="71" customWidth="1"/>
    <col min="12802" max="12802" width="32.7109375" style="71" customWidth="1"/>
    <col min="12803" max="12805" width="32.85546875" style="71" customWidth="1"/>
    <col min="12806" max="12806" width="25.5703125" style="71" customWidth="1"/>
    <col min="12807" max="12807" width="30.28515625" style="71" customWidth="1"/>
    <col min="12808" max="12808" width="25.140625" style="71" customWidth="1"/>
    <col min="12809" max="13056" width="9.140625" style="71"/>
    <col min="13057" max="13057" width="121.140625" style="71" customWidth="1"/>
    <col min="13058" max="13058" width="32.7109375" style="71" customWidth="1"/>
    <col min="13059" max="13061" width="32.85546875" style="71" customWidth="1"/>
    <col min="13062" max="13062" width="25.5703125" style="71" customWidth="1"/>
    <col min="13063" max="13063" width="30.28515625" style="71" customWidth="1"/>
    <col min="13064" max="13064" width="25.140625" style="71" customWidth="1"/>
    <col min="13065" max="13312" width="9.140625" style="71"/>
    <col min="13313" max="13313" width="121.140625" style="71" customWidth="1"/>
    <col min="13314" max="13314" width="32.7109375" style="71" customWidth="1"/>
    <col min="13315" max="13317" width="32.85546875" style="71" customWidth="1"/>
    <col min="13318" max="13318" width="25.5703125" style="71" customWidth="1"/>
    <col min="13319" max="13319" width="30.28515625" style="71" customWidth="1"/>
    <col min="13320" max="13320" width="25.140625" style="71" customWidth="1"/>
    <col min="13321" max="13568" width="9.140625" style="71"/>
    <col min="13569" max="13569" width="121.140625" style="71" customWidth="1"/>
    <col min="13570" max="13570" width="32.7109375" style="71" customWidth="1"/>
    <col min="13571" max="13573" width="32.85546875" style="71" customWidth="1"/>
    <col min="13574" max="13574" width="25.5703125" style="71" customWidth="1"/>
    <col min="13575" max="13575" width="30.28515625" style="71" customWidth="1"/>
    <col min="13576" max="13576" width="25.140625" style="71" customWidth="1"/>
    <col min="13577" max="13824" width="9.140625" style="71"/>
    <col min="13825" max="13825" width="121.140625" style="71" customWidth="1"/>
    <col min="13826" max="13826" width="32.7109375" style="71" customWidth="1"/>
    <col min="13827" max="13829" width="32.85546875" style="71" customWidth="1"/>
    <col min="13830" max="13830" width="25.5703125" style="71" customWidth="1"/>
    <col min="13831" max="13831" width="30.28515625" style="71" customWidth="1"/>
    <col min="13832" max="13832" width="25.140625" style="71" customWidth="1"/>
    <col min="13833" max="14080" width="9.140625" style="71"/>
    <col min="14081" max="14081" width="121.140625" style="71" customWidth="1"/>
    <col min="14082" max="14082" width="32.7109375" style="71" customWidth="1"/>
    <col min="14083" max="14085" width="32.85546875" style="71" customWidth="1"/>
    <col min="14086" max="14086" width="25.5703125" style="71" customWidth="1"/>
    <col min="14087" max="14087" width="30.28515625" style="71" customWidth="1"/>
    <col min="14088" max="14088" width="25.140625" style="71" customWidth="1"/>
    <col min="14089" max="14336" width="9.140625" style="71"/>
    <col min="14337" max="14337" width="121.140625" style="71" customWidth="1"/>
    <col min="14338" max="14338" width="32.7109375" style="71" customWidth="1"/>
    <col min="14339" max="14341" width="32.85546875" style="71" customWidth="1"/>
    <col min="14342" max="14342" width="25.5703125" style="71" customWidth="1"/>
    <col min="14343" max="14343" width="30.28515625" style="71" customWidth="1"/>
    <col min="14344" max="14344" width="25.140625" style="71" customWidth="1"/>
    <col min="14345" max="14592" width="9.140625" style="71"/>
    <col min="14593" max="14593" width="121.140625" style="71" customWidth="1"/>
    <col min="14594" max="14594" width="32.7109375" style="71" customWidth="1"/>
    <col min="14595" max="14597" width="32.85546875" style="71" customWidth="1"/>
    <col min="14598" max="14598" width="25.5703125" style="71" customWidth="1"/>
    <col min="14599" max="14599" width="30.28515625" style="71" customWidth="1"/>
    <col min="14600" max="14600" width="25.140625" style="71" customWidth="1"/>
    <col min="14601" max="14848" width="9.140625" style="71"/>
    <col min="14849" max="14849" width="121.140625" style="71" customWidth="1"/>
    <col min="14850" max="14850" width="32.7109375" style="71" customWidth="1"/>
    <col min="14851" max="14853" width="32.85546875" style="71" customWidth="1"/>
    <col min="14854" max="14854" width="25.5703125" style="71" customWidth="1"/>
    <col min="14855" max="14855" width="30.28515625" style="71" customWidth="1"/>
    <col min="14856" max="14856" width="25.140625" style="71" customWidth="1"/>
    <col min="14857" max="15104" width="9.140625" style="71"/>
    <col min="15105" max="15105" width="121.140625" style="71" customWidth="1"/>
    <col min="15106" max="15106" width="32.7109375" style="71" customWidth="1"/>
    <col min="15107" max="15109" width="32.85546875" style="71" customWidth="1"/>
    <col min="15110" max="15110" width="25.5703125" style="71" customWidth="1"/>
    <col min="15111" max="15111" width="30.28515625" style="71" customWidth="1"/>
    <col min="15112" max="15112" width="25.140625" style="71" customWidth="1"/>
    <col min="15113" max="15360" width="9.140625" style="71"/>
    <col min="15361" max="15361" width="121.140625" style="71" customWidth="1"/>
    <col min="15362" max="15362" width="32.7109375" style="71" customWidth="1"/>
    <col min="15363" max="15365" width="32.85546875" style="71" customWidth="1"/>
    <col min="15366" max="15366" width="25.5703125" style="71" customWidth="1"/>
    <col min="15367" max="15367" width="30.28515625" style="71" customWidth="1"/>
    <col min="15368" max="15368" width="25.140625" style="71" customWidth="1"/>
    <col min="15369" max="15616" width="9.140625" style="71"/>
    <col min="15617" max="15617" width="121.140625" style="71" customWidth="1"/>
    <col min="15618" max="15618" width="32.7109375" style="71" customWidth="1"/>
    <col min="15619" max="15621" width="32.85546875" style="71" customWidth="1"/>
    <col min="15622" max="15622" width="25.5703125" style="71" customWidth="1"/>
    <col min="15623" max="15623" width="30.28515625" style="71" customWidth="1"/>
    <col min="15624" max="15624" width="25.140625" style="71" customWidth="1"/>
    <col min="15625" max="15872" width="9.140625" style="71"/>
    <col min="15873" max="15873" width="121.140625" style="71" customWidth="1"/>
    <col min="15874" max="15874" width="32.7109375" style="71" customWidth="1"/>
    <col min="15875" max="15877" width="32.85546875" style="71" customWidth="1"/>
    <col min="15878" max="15878" width="25.5703125" style="71" customWidth="1"/>
    <col min="15879" max="15879" width="30.28515625" style="71" customWidth="1"/>
    <col min="15880" max="15880" width="25.140625" style="71" customWidth="1"/>
    <col min="15881" max="16128" width="9.140625" style="71"/>
    <col min="16129" max="16129" width="121.140625" style="71" customWidth="1"/>
    <col min="16130" max="16130" width="32.7109375" style="71" customWidth="1"/>
    <col min="16131" max="16133" width="32.85546875" style="71" customWidth="1"/>
    <col min="16134" max="16134" width="25.5703125" style="71" customWidth="1"/>
    <col min="16135" max="16135" width="30.28515625" style="71" customWidth="1"/>
    <col min="16136" max="16136" width="25.140625" style="71" customWidth="1"/>
    <col min="16137" max="16384" width="9.140625" style="71"/>
  </cols>
  <sheetData>
    <row r="1" spans="1:8" s="7" customFormat="1" ht="46.5">
      <c r="A1" s="1" t="s">
        <v>0</v>
      </c>
      <c r="B1" s="2"/>
      <c r="C1" s="4" t="s">
        <v>1</v>
      </c>
      <c r="D1" s="5" t="s">
        <v>122</v>
      </c>
      <c r="E1" s="6"/>
      <c r="H1" s="3"/>
    </row>
    <row r="2" spans="1:8" s="7" customFormat="1" ht="46.5">
      <c r="A2" s="1" t="s">
        <v>2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3</v>
      </c>
      <c r="B3" s="10"/>
      <c r="C3" s="10"/>
      <c r="D3" s="10"/>
      <c r="E3" s="10"/>
      <c r="F3" s="11"/>
      <c r="G3" s="3"/>
      <c r="H3" s="3"/>
    </row>
    <row r="4" spans="1:8" s="16" customFormat="1" ht="27" thickTop="1">
      <c r="A4" s="12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20" customFormat="1" ht="52.5">
      <c r="A5" s="17"/>
      <c r="B5" s="18" t="s">
        <v>9</v>
      </c>
      <c r="C5" s="18" t="s">
        <v>9</v>
      </c>
      <c r="D5" s="18" t="s">
        <v>10</v>
      </c>
      <c r="E5" s="18" t="s">
        <v>11</v>
      </c>
      <c r="F5" s="19" t="s">
        <v>12</v>
      </c>
    </row>
    <row r="6" spans="1:8" s="16" customFormat="1" ht="26.25">
      <c r="A6" s="21" t="s">
        <v>13</v>
      </c>
      <c r="B6" s="22"/>
      <c r="C6" s="22"/>
      <c r="D6" s="22"/>
      <c r="E6" s="22"/>
      <c r="F6" s="23"/>
    </row>
    <row r="7" spans="1:8" s="16" customFormat="1" ht="26.25">
      <c r="A7" s="21" t="s">
        <v>14</v>
      </c>
      <c r="B7" s="22"/>
      <c r="C7" s="22"/>
      <c r="D7" s="22"/>
      <c r="E7" s="22"/>
      <c r="F7" s="24"/>
    </row>
    <row r="8" spans="1:8" s="16" customFormat="1" ht="26.25">
      <c r="A8" s="25" t="s">
        <v>15</v>
      </c>
      <c r="B8" s="26">
        <f>SUBOS!B8+SUBR!B8+SUNO!B8+SUSBO!B8+SUAG!B8+SULAW!B8</f>
        <v>53366934.010000005</v>
      </c>
      <c r="C8" s="26">
        <f>SUBOS!C8+SUBR!C8+SUNO!C8+SUSBO!C8+SUAG!C8+SULAW!C8</f>
        <v>53366935</v>
      </c>
      <c r="D8" s="26">
        <f>SUBOS!D8+SUBR!D8+SUNO!D8+SUSBO!D8+SUAG!D8+SULAW!D8</f>
        <v>50795124</v>
      </c>
      <c r="E8" s="26">
        <f t="shared" ref="E8:E29" si="0">D8-C8</f>
        <v>-2571811</v>
      </c>
      <c r="F8" s="27">
        <f t="shared" ref="F8:F29" si="1">IF(ISBLANK(E8),"  ",IF(C8&gt;0,E8/C8,IF(E8&gt;0,1,0)))</f>
        <v>-4.8191094354584914E-2</v>
      </c>
    </row>
    <row r="9" spans="1:8" s="16" customFormat="1" ht="26.25">
      <c r="A9" s="25" t="s">
        <v>16</v>
      </c>
      <c r="B9" s="26">
        <f>SUBOS!B9+SUBR!B9+SUNO!B9+SUSBO!B9+SUAG!B9+SULAW!B9</f>
        <v>0</v>
      </c>
      <c r="C9" s="26">
        <f>SUBOS!C9+SUBR!C9+SUNO!C9+SUSBO!C9+SUAG!C9+SULAW!C9</f>
        <v>0</v>
      </c>
      <c r="D9" s="26">
        <f>SUBOS!D9+SUBR!D9+SUNO!D9+SUSBO!D9+SUAG!D9+SULAW!D9</f>
        <v>0</v>
      </c>
      <c r="E9" s="26">
        <f t="shared" si="0"/>
        <v>0</v>
      </c>
      <c r="F9" s="27">
        <f t="shared" si="1"/>
        <v>0</v>
      </c>
    </row>
    <row r="10" spans="1:8" s="16" customFormat="1" ht="26.25">
      <c r="A10" s="28" t="s">
        <v>17</v>
      </c>
      <c r="B10" s="29">
        <f>SUM(B11:B29)</f>
        <v>4637746.79</v>
      </c>
      <c r="C10" s="29">
        <f>SUM(C11:C29)</f>
        <v>4754593</v>
      </c>
      <c r="D10" s="29">
        <f>SUM(D11:D29)</f>
        <v>4709182</v>
      </c>
      <c r="E10" s="29">
        <f t="shared" si="0"/>
        <v>-45411</v>
      </c>
      <c r="F10" s="27">
        <f t="shared" si="1"/>
        <v>-9.5509752359455372E-3</v>
      </c>
    </row>
    <row r="11" spans="1:8" s="16" customFormat="1" ht="26.25">
      <c r="A11" s="30" t="s">
        <v>18</v>
      </c>
      <c r="B11" s="26">
        <f>SUBOS!B11+SUBR!B11+SUNO!B11+SUSBO!B11+SUAG!B11+SULAW!B11</f>
        <v>0</v>
      </c>
      <c r="C11" s="26">
        <f>SUBOS!C11+SUBR!C11+SUNO!C11+SUSBO!C11+SUAG!C11+SULAW!C11</f>
        <v>0</v>
      </c>
      <c r="D11" s="26">
        <f>SUBOS!D11+SUBR!D11+SUNO!D11+SUSBO!D11+SUAG!D11+SULAW!D11</f>
        <v>0</v>
      </c>
      <c r="E11" s="29">
        <f t="shared" si="0"/>
        <v>0</v>
      </c>
      <c r="F11" s="27">
        <f t="shared" si="1"/>
        <v>0</v>
      </c>
    </row>
    <row r="12" spans="1:8" s="16" customFormat="1" ht="26.25">
      <c r="A12" s="32" t="s">
        <v>19</v>
      </c>
      <c r="B12" s="26">
        <f>SUBOS!B12+SUBR!B12+SUNO!B12+SUSBO!B12+SUAG!B12+SULAW!B12</f>
        <v>2737746.79</v>
      </c>
      <c r="C12" s="26">
        <f>SUBOS!C12+SUBR!C12+SUNO!C12+SUSBO!C12+SUAG!C12+SULAW!C12</f>
        <v>2854593</v>
      </c>
      <c r="D12" s="26">
        <f>SUBOS!D12+SUBR!D12+SUNO!D12+SUSBO!D12+SUAG!D12+SULAW!D12</f>
        <v>2909182</v>
      </c>
      <c r="E12" s="29">
        <f t="shared" si="0"/>
        <v>54589</v>
      </c>
      <c r="F12" s="27">
        <f t="shared" si="1"/>
        <v>1.9123216514578434E-2</v>
      </c>
    </row>
    <row r="13" spans="1:8" s="16" customFormat="1" ht="26.25">
      <c r="A13" s="32" t="s">
        <v>20</v>
      </c>
      <c r="B13" s="26">
        <f>SUBOS!B13+SUBR!B13+SUNO!B13+SUSBO!B13+SUAG!B13+SULAW!B13</f>
        <v>1000000</v>
      </c>
      <c r="C13" s="26">
        <f>SUBOS!C13+SUBR!C13+SUNO!C13+SUSBO!C13+SUAG!C13+SULAW!C13</f>
        <v>1000000</v>
      </c>
      <c r="D13" s="26">
        <f>SUBOS!D13+SUBR!D13+SUNO!D13+SUSBO!D13+SUAG!D13+SULAW!D13</f>
        <v>1000000</v>
      </c>
      <c r="E13" s="29">
        <f t="shared" si="0"/>
        <v>0</v>
      </c>
      <c r="F13" s="27">
        <f t="shared" si="1"/>
        <v>0</v>
      </c>
    </row>
    <row r="14" spans="1:8" s="16" customFormat="1" ht="26.25">
      <c r="A14" s="32" t="s">
        <v>21</v>
      </c>
      <c r="B14" s="26">
        <f>SUBOS!B14+SUBR!B14+SUNO!B14+SUSBO!B14+SUAG!B14+SULAW!B14</f>
        <v>0</v>
      </c>
      <c r="C14" s="26">
        <f>SUBOS!C14+SUBR!C14+SUNO!C14+SUSBO!C14+SUAG!C14+SULAW!C14</f>
        <v>0</v>
      </c>
      <c r="D14" s="26">
        <f>SUBOS!D14+SUBR!D14+SUNO!D14+SUSBO!D14+SUAG!D14+SULAW!D14</f>
        <v>0</v>
      </c>
      <c r="E14" s="29">
        <f t="shared" si="0"/>
        <v>0</v>
      </c>
      <c r="F14" s="27">
        <f t="shared" si="1"/>
        <v>0</v>
      </c>
    </row>
    <row r="15" spans="1:8" s="16" customFormat="1" ht="26.25">
      <c r="A15" s="32" t="s">
        <v>22</v>
      </c>
      <c r="B15" s="26">
        <f>SUBOS!B15+SUBR!B15+SUNO!B15+SUSBO!B15+SUAG!B15+SULAW!B15</f>
        <v>0</v>
      </c>
      <c r="C15" s="26">
        <f>SUBOS!C15+SUBR!C15+SUNO!C15+SUSBO!C15+SUAG!C15+SULAW!C15</f>
        <v>0</v>
      </c>
      <c r="D15" s="26">
        <f>SUBOS!D15+SUBR!D15+SUNO!D15+SUSBO!D15+SUAG!D15+SULAW!D15</f>
        <v>0</v>
      </c>
      <c r="E15" s="29">
        <f t="shared" si="0"/>
        <v>0</v>
      </c>
      <c r="F15" s="27">
        <f t="shared" si="1"/>
        <v>0</v>
      </c>
    </row>
    <row r="16" spans="1:8" s="16" customFormat="1" ht="26.25">
      <c r="A16" s="32" t="s">
        <v>23</v>
      </c>
      <c r="B16" s="26">
        <f>SUBOS!B16+SUBR!B16+SUNO!B16+SUSBO!B16+SUAG!B16+SULAW!B16</f>
        <v>800000</v>
      </c>
      <c r="C16" s="26">
        <f>SUBOS!C16+SUBR!C16+SUNO!C16+SUSBO!C16+SUAG!C16+SULAW!C16</f>
        <v>800000</v>
      </c>
      <c r="D16" s="26">
        <f>SUBOS!D16+SUBR!D16+SUNO!D16+SUSBO!D16+SUAG!D16+SULAW!D16</f>
        <v>800000</v>
      </c>
      <c r="E16" s="29">
        <f t="shared" si="0"/>
        <v>0</v>
      </c>
      <c r="F16" s="27">
        <f t="shared" si="1"/>
        <v>0</v>
      </c>
    </row>
    <row r="17" spans="1:6" s="16" customFormat="1" ht="26.25">
      <c r="A17" s="32" t="s">
        <v>24</v>
      </c>
      <c r="B17" s="26">
        <f>SUBOS!B17+SUBR!B17+SUNO!B17+SUSBO!B17+SUAG!B17+SULAW!B17</f>
        <v>0</v>
      </c>
      <c r="C17" s="26">
        <f>SUBOS!C17+SUBR!C17+SUNO!C17+SUSBO!C17+SUAG!C17+SULAW!C17</f>
        <v>0</v>
      </c>
      <c r="D17" s="26">
        <f>SUBOS!D17+SUBR!D17+SUNO!D17+SUSBO!D17+SUAG!D17+SULAW!D17</f>
        <v>0</v>
      </c>
      <c r="E17" s="29">
        <f t="shared" si="0"/>
        <v>0</v>
      </c>
      <c r="F17" s="27">
        <f t="shared" si="1"/>
        <v>0</v>
      </c>
    </row>
    <row r="18" spans="1:6" s="16" customFormat="1" ht="26.25">
      <c r="A18" s="32" t="s">
        <v>25</v>
      </c>
      <c r="B18" s="26">
        <f>SUBOS!B18+SUBR!B18+SUNO!B18+SUSBO!B18+SUAG!B18+SULAW!B18</f>
        <v>0</v>
      </c>
      <c r="C18" s="26">
        <f>SUBOS!C18+SUBR!C18+SUNO!C18+SUSBO!C18+SUAG!C18+SULAW!C18</f>
        <v>0</v>
      </c>
      <c r="D18" s="26">
        <f>SUBOS!D18+SUBR!D18+SUNO!D18+SUSBO!D18+SUAG!D18+SULAW!D18</f>
        <v>0</v>
      </c>
      <c r="E18" s="29">
        <f t="shared" si="0"/>
        <v>0</v>
      </c>
      <c r="F18" s="27">
        <f t="shared" si="1"/>
        <v>0</v>
      </c>
    </row>
    <row r="19" spans="1:6" s="16" customFormat="1" ht="26.25">
      <c r="A19" s="32" t="s">
        <v>26</v>
      </c>
      <c r="B19" s="26">
        <f>SUBOS!B19+SUBR!B19+SUNO!B19+SUSBO!B19+SUAG!B19+SULAW!B19</f>
        <v>0</v>
      </c>
      <c r="C19" s="26">
        <f>SUBOS!C19+SUBR!C19+SUNO!C19+SUSBO!C19+SUAG!C19+SULAW!C19</f>
        <v>0</v>
      </c>
      <c r="D19" s="26">
        <f>SUBOS!D19+SUBR!D19+SUNO!D19+SUSBO!D19+SUAG!D19+SULAW!D19</f>
        <v>0</v>
      </c>
      <c r="E19" s="29">
        <f t="shared" si="0"/>
        <v>0</v>
      </c>
      <c r="F19" s="27">
        <f t="shared" si="1"/>
        <v>0</v>
      </c>
    </row>
    <row r="20" spans="1:6" s="16" customFormat="1" ht="26.25">
      <c r="A20" s="32" t="s">
        <v>27</v>
      </c>
      <c r="B20" s="26">
        <f>SUBOS!B20+SUBR!B20+SUNO!B20+SUSBO!B20+SUAG!B20+SULAW!B20</f>
        <v>0</v>
      </c>
      <c r="C20" s="26">
        <f>SUBOS!C20+SUBR!C20+SUNO!C20+SUSBO!C20+SUAG!C20+SULAW!C20</f>
        <v>0</v>
      </c>
      <c r="D20" s="26">
        <f>SUBOS!D20+SUBR!D20+SUNO!D20+SUSBO!D20+SUAG!D20+SULAW!D20</f>
        <v>0</v>
      </c>
      <c r="E20" s="29">
        <f t="shared" si="0"/>
        <v>0</v>
      </c>
      <c r="F20" s="27">
        <f t="shared" si="1"/>
        <v>0</v>
      </c>
    </row>
    <row r="21" spans="1:6" s="16" customFormat="1" ht="26.25">
      <c r="A21" s="32" t="s">
        <v>28</v>
      </c>
      <c r="B21" s="26">
        <f>SUBOS!B21+SUBR!B21+SUNO!B21+SUSBO!B21+SUAG!B21+SULAW!B21</f>
        <v>0</v>
      </c>
      <c r="C21" s="26">
        <f>SUBOS!C21+SUBR!C21+SUNO!C21+SUSBO!C21+SUAG!C21+SULAW!C21</f>
        <v>0</v>
      </c>
      <c r="D21" s="26">
        <f>SUBOS!D21+SUBR!D21+SUNO!D21+SUSBO!D21+SUAG!D21+SULAW!D21</f>
        <v>0</v>
      </c>
      <c r="E21" s="29">
        <f t="shared" si="0"/>
        <v>0</v>
      </c>
      <c r="F21" s="27">
        <f t="shared" si="1"/>
        <v>0</v>
      </c>
    </row>
    <row r="22" spans="1:6" s="16" customFormat="1" ht="26.25">
      <c r="A22" s="32" t="s">
        <v>29</v>
      </c>
      <c r="B22" s="26">
        <f>SUBOS!B22+SUBR!B22+SUNO!B22+SUSBO!B22+SUAG!B22+SULAW!B22</f>
        <v>0</v>
      </c>
      <c r="C22" s="26">
        <f>SUBOS!C22+SUBR!C22+SUNO!C22+SUSBO!C22+SUAG!C22+SULAW!C22</f>
        <v>0</v>
      </c>
      <c r="D22" s="26">
        <f>SUBOS!D22+SUBR!D22+SUNO!D22+SUSBO!D22+SUAG!D22+SULAW!D22</f>
        <v>0</v>
      </c>
      <c r="E22" s="29">
        <f t="shared" si="0"/>
        <v>0</v>
      </c>
      <c r="F22" s="27">
        <f t="shared" si="1"/>
        <v>0</v>
      </c>
    </row>
    <row r="23" spans="1:6" s="16" customFormat="1" ht="26.25">
      <c r="A23" s="33" t="s">
        <v>30</v>
      </c>
      <c r="B23" s="26">
        <f>SUBOS!B23+SUBR!B23+SUNO!B23+SUSBO!B23+SUAG!B23+SULAW!B23</f>
        <v>0</v>
      </c>
      <c r="C23" s="26">
        <f>SUBOS!C23+SUBR!C23+SUNO!C23+SUSBO!C23+SUAG!C23+SULAW!C23</f>
        <v>0</v>
      </c>
      <c r="D23" s="26">
        <f>SUBOS!D23+SUBR!D23+SUNO!D23+SUSBO!D23+SUAG!D23+SULAW!D23</f>
        <v>0</v>
      </c>
      <c r="E23" s="29">
        <f t="shared" si="0"/>
        <v>0</v>
      </c>
      <c r="F23" s="27">
        <f t="shared" si="1"/>
        <v>0</v>
      </c>
    </row>
    <row r="24" spans="1:6" s="16" customFormat="1" ht="26.25">
      <c r="A24" s="33" t="s">
        <v>31</v>
      </c>
      <c r="B24" s="26">
        <f>SUBOS!B24+SUBR!B24+SUNO!B24+SUSBO!B24+SUAG!B24+SULAW!B24</f>
        <v>0</v>
      </c>
      <c r="C24" s="26">
        <f>SUBOS!C24+SUBR!C24+SUNO!C24+SUSBO!C24+SUAG!C24+SULAW!C24</f>
        <v>0</v>
      </c>
      <c r="D24" s="26">
        <f>SUBOS!D24+SUBR!D24+SUNO!D24+SUSBO!D24+SUAG!D24+SULAW!D24</f>
        <v>0</v>
      </c>
      <c r="E24" s="29">
        <f t="shared" si="0"/>
        <v>0</v>
      </c>
      <c r="F24" s="27">
        <f t="shared" si="1"/>
        <v>0</v>
      </c>
    </row>
    <row r="25" spans="1:6" s="16" customFormat="1" ht="26.25">
      <c r="A25" s="33" t="s">
        <v>32</v>
      </c>
      <c r="B25" s="26">
        <f>SUBOS!B25+SUBR!B25+SUNO!B25+SUSBO!B25+SUAG!B25+SULAW!B25</f>
        <v>0</v>
      </c>
      <c r="C25" s="26">
        <f>SUBOS!C25+SUBR!C25+SUNO!C25+SUSBO!C25+SUAG!C25+SULAW!C25</f>
        <v>0</v>
      </c>
      <c r="D25" s="26">
        <f>SUBOS!D25+SUBR!D25+SUNO!D25+SUSBO!D25+SUAG!D25+SULAW!D25</f>
        <v>0</v>
      </c>
      <c r="E25" s="29">
        <f t="shared" si="0"/>
        <v>0</v>
      </c>
      <c r="F25" s="27">
        <f t="shared" si="1"/>
        <v>0</v>
      </c>
    </row>
    <row r="26" spans="1:6" s="16" customFormat="1" ht="26.25">
      <c r="A26" s="33" t="s">
        <v>33</v>
      </c>
      <c r="B26" s="26">
        <f>SUBOS!B26+SUBR!B26+SUNO!B26+SUSBO!B26+SUAG!B26+SULAW!B26</f>
        <v>0</v>
      </c>
      <c r="C26" s="26">
        <f>SUBOS!C26+SUBR!C26+SUNO!C26+SUSBO!C26+SUAG!C26+SULAW!C26</f>
        <v>0</v>
      </c>
      <c r="D26" s="26">
        <f>SUBOS!D26+SUBR!D26+SUNO!D26+SUSBO!D26+SUAG!D26+SULAW!D26</f>
        <v>0</v>
      </c>
      <c r="E26" s="29">
        <f t="shared" si="0"/>
        <v>0</v>
      </c>
      <c r="F26" s="27">
        <f t="shared" si="1"/>
        <v>0</v>
      </c>
    </row>
    <row r="27" spans="1:6" s="16" customFormat="1" ht="26.25">
      <c r="A27" s="33" t="s">
        <v>34</v>
      </c>
      <c r="B27" s="26">
        <f>SUBOS!B27+SUBR!B27+SUNO!B27+SUSBO!B27+SUAG!B27+SULAW!B27</f>
        <v>0</v>
      </c>
      <c r="C27" s="26">
        <f>SUBOS!C27+SUBR!C27+SUNO!C27+SUSBO!C27+SUAG!C27+SULAW!C27</f>
        <v>0</v>
      </c>
      <c r="D27" s="26">
        <f>SUBOS!D27+SUBR!D27+SUNO!D27+SUSBO!D27+SUAG!D27+SULAW!D27</f>
        <v>0</v>
      </c>
      <c r="E27" s="29">
        <f t="shared" si="0"/>
        <v>0</v>
      </c>
      <c r="F27" s="27">
        <f t="shared" si="1"/>
        <v>0</v>
      </c>
    </row>
    <row r="28" spans="1:6" s="16" customFormat="1" ht="26.25">
      <c r="A28" s="33" t="s">
        <v>89</v>
      </c>
      <c r="B28" s="26">
        <f>SUBOS!B28+SUBR!B28+SUNO!B28+SUSBO!B28+SUAG!B28+SULAW!B28</f>
        <v>0</v>
      </c>
      <c r="C28" s="26">
        <f>SUBOS!C28+SUBR!C28+SUNO!C28+SUSBO!C28+SUAG!C28+SULAW!C28</f>
        <v>0</v>
      </c>
      <c r="D28" s="26">
        <f>SUBOS!D28+SUBR!D28+SUNO!D28+SUSBO!D28+SUAG!D28+SULAW!D28</f>
        <v>0</v>
      </c>
      <c r="E28" s="29">
        <f t="shared" si="0"/>
        <v>0</v>
      </c>
      <c r="F28" s="27">
        <f t="shared" si="1"/>
        <v>0</v>
      </c>
    </row>
    <row r="29" spans="1:6" s="16" customFormat="1" ht="26.25">
      <c r="A29" s="33" t="s">
        <v>35</v>
      </c>
      <c r="B29" s="26">
        <f>SUBOS!B29+SUBR!B29+SUNO!B29+SUSBO!B29+SUAG!B29+SULAW!B29</f>
        <v>100000</v>
      </c>
      <c r="C29" s="26">
        <f>SUBOS!C29+SUBR!C29+SUNO!C29+SUSBO!C29+SUAG!C29+SULAW!C29</f>
        <v>100000</v>
      </c>
      <c r="D29" s="26">
        <f>SUBOS!D29+SUBR!D29+SUNO!D29+SUSBO!D29+SUAG!D29+SULAW!D29</f>
        <v>0</v>
      </c>
      <c r="E29" s="29">
        <f t="shared" si="0"/>
        <v>-100000</v>
      </c>
      <c r="F29" s="27">
        <f t="shared" si="1"/>
        <v>-1</v>
      </c>
    </row>
    <row r="30" spans="1:6" s="16" customFormat="1" ht="26.25">
      <c r="A30" s="34" t="s">
        <v>36</v>
      </c>
      <c r="B30" s="31"/>
      <c r="C30" s="31"/>
      <c r="D30" s="31"/>
      <c r="E30" s="31"/>
      <c r="F30" s="23"/>
    </row>
    <row r="31" spans="1:6" s="16" customFormat="1" ht="26.25">
      <c r="A31" s="30" t="s">
        <v>37</v>
      </c>
      <c r="B31" s="26">
        <f>SUBOS!B31+SUBR!B31+SUNO!B31+SUSBO!B31+SUAG!B31+SULAW!B31</f>
        <v>0</v>
      </c>
      <c r="C31" s="26">
        <f>SUBOS!C31+SUBR!C31+SUNO!C31+SUSBO!C31+SUAG!C31+SULAW!C31</f>
        <v>0</v>
      </c>
      <c r="D31" s="26">
        <f>SUBOS!D31+SUBR!D31+SUNO!D31+SUSBO!D31+SUAG!D31+SULAW!D31</f>
        <v>0</v>
      </c>
      <c r="E31" s="26">
        <f>D31-C31</f>
        <v>0</v>
      </c>
      <c r="F31" s="27">
        <f>IF(ISBLANK(E31),"  ",IF(C31&gt;0,E31/C31,IF(E31&gt;0,1,0)))</f>
        <v>0</v>
      </c>
    </row>
    <row r="32" spans="1:6" s="16" customFormat="1" ht="26.25">
      <c r="A32" s="35" t="s">
        <v>38</v>
      </c>
      <c r="B32" s="31"/>
      <c r="C32" s="31"/>
      <c r="D32" s="31"/>
      <c r="E32" s="31"/>
      <c r="F32" s="23"/>
    </row>
    <row r="33" spans="1:12" s="16" customFormat="1" ht="26.25">
      <c r="A33" s="30" t="s">
        <v>37</v>
      </c>
      <c r="B33" s="26">
        <f>SUBOS!B33+SUBR!B33+SUNO!B33+SUSBO!B33+SUAG!B33+SULAW!B33</f>
        <v>0</v>
      </c>
      <c r="C33" s="26">
        <f>SUBOS!C33+SUBR!C33+SUNO!C33+SUSBO!C33+SUAG!C33+SULAW!C33</f>
        <v>0</v>
      </c>
      <c r="D33" s="26">
        <f>SUBOS!D33+SUBR!D33+SUNO!D33+SUSBO!D33+SUAG!D33+SULAW!D33</f>
        <v>0</v>
      </c>
      <c r="E33" s="26">
        <f>D33-C33</f>
        <v>0</v>
      </c>
      <c r="F33" s="27">
        <f>IF(ISBLANK(E33),"  ",IF(C33&gt;0,E33/C33,IF(E33&gt;0,1,0)))</f>
        <v>0</v>
      </c>
    </row>
    <row r="34" spans="1:12" s="16" customFormat="1" ht="26.25">
      <c r="A34" s="32" t="s">
        <v>39</v>
      </c>
      <c r="B34" s="31"/>
      <c r="C34" s="31"/>
      <c r="D34" s="31"/>
      <c r="E34" s="29"/>
      <c r="F34" s="27" t="str">
        <f>IF(ISBLANK(E34),"  ",IF(C34&gt;0,E34/C34,IF(E34&gt;0,1,0)))</f>
        <v xml:space="preserve">  </v>
      </c>
    </row>
    <row r="35" spans="1:12" s="39" customFormat="1" ht="26.25">
      <c r="A35" s="36" t="s">
        <v>40</v>
      </c>
      <c r="B35" s="37">
        <f>B34+B33+B31+B10+B9+B8</f>
        <v>58004680.800000004</v>
      </c>
      <c r="C35" s="37">
        <f>C34+C33+C31+C10+C9+C8</f>
        <v>58121528</v>
      </c>
      <c r="D35" s="37">
        <f>D34+D33+D31+D10+D9+D8</f>
        <v>55504306</v>
      </c>
      <c r="E35" s="37">
        <f>D35-C35</f>
        <v>-2617222</v>
      </c>
      <c r="F35" s="38">
        <f>IF(ISBLANK(E35),"  ",IF(C35&gt;0,E35/C35,IF(E35&gt;0,1,0)))</f>
        <v>-4.5030165070677426E-2</v>
      </c>
    </row>
    <row r="36" spans="1:12" s="16" customFormat="1" ht="26.25">
      <c r="A36" s="34" t="s">
        <v>41</v>
      </c>
      <c r="B36" s="31"/>
      <c r="C36" s="31"/>
      <c r="D36" s="31"/>
      <c r="E36" s="31"/>
      <c r="F36" s="23"/>
    </row>
    <row r="37" spans="1:12" s="16" customFormat="1" ht="26.25">
      <c r="A37" s="40" t="s">
        <v>42</v>
      </c>
      <c r="B37" s="26">
        <f>SUBOS!B37+SUBR!B37+SUNO!B37+SUSBO!B37+SUAG!B37+SULAW!B37</f>
        <v>0</v>
      </c>
      <c r="C37" s="26">
        <f>SUBOS!C37+SUBR!C37+SUNO!C37+SUSBO!C37+SUAG!C37+SULAW!C37</f>
        <v>0</v>
      </c>
      <c r="D37" s="26">
        <f>SUBOS!D37+SUBR!D37+SUNO!D37+SUSBO!D37+SUAG!D37+SULAW!D37</f>
        <v>0</v>
      </c>
      <c r="E37" s="26">
        <f t="shared" ref="E37:E42" si="2">D37-C37</f>
        <v>0</v>
      </c>
      <c r="F37" s="27">
        <f t="shared" ref="F37:F42" si="3">IF(ISBLANK(E37),"  ",IF(C37&gt;0,E37/C37,IF(E37&gt;0,1,0)))</f>
        <v>0</v>
      </c>
    </row>
    <row r="38" spans="1:12" s="16" customFormat="1" ht="26.25">
      <c r="A38" s="41" t="s">
        <v>43</v>
      </c>
      <c r="B38" s="26">
        <f>SUBOS!B38+SUBR!B38+SUNO!B38+SUSBO!B38+SUAG!B38+SULAW!B38</f>
        <v>0</v>
      </c>
      <c r="C38" s="26">
        <f>SUBOS!C38+SUBR!C38+SUNO!C38+SUSBO!C38+SUAG!C38+SULAW!C38</f>
        <v>0</v>
      </c>
      <c r="D38" s="26">
        <f>SUBOS!D38+SUBR!D38+SUNO!D38+SUSBO!D38+SUAG!D38+SULAW!D38</f>
        <v>0</v>
      </c>
      <c r="E38" s="29">
        <f t="shared" si="2"/>
        <v>0</v>
      </c>
      <c r="F38" s="27">
        <f t="shared" si="3"/>
        <v>0</v>
      </c>
    </row>
    <row r="39" spans="1:12" s="16" customFormat="1" ht="26.25">
      <c r="A39" s="41" t="s">
        <v>44</v>
      </c>
      <c r="B39" s="26">
        <f>SUBOS!B39+SUBR!B39+SUNO!B39+SUSBO!B39+SUAG!B39+SULAW!B39</f>
        <v>0</v>
      </c>
      <c r="C39" s="26">
        <f>SUBOS!C39+SUBR!C39+SUNO!C39+SUSBO!C39+SUAG!C39+SULAW!C39</f>
        <v>0</v>
      </c>
      <c r="D39" s="26">
        <f>SUBOS!D39+SUBR!D39+SUNO!D39+SUSBO!D39+SUAG!D39+SULAW!D39</f>
        <v>0</v>
      </c>
      <c r="E39" s="29">
        <f t="shared" si="2"/>
        <v>0</v>
      </c>
      <c r="F39" s="27">
        <f t="shared" si="3"/>
        <v>0</v>
      </c>
    </row>
    <row r="40" spans="1:12" s="16" customFormat="1" ht="26.25">
      <c r="A40" s="41" t="s">
        <v>45</v>
      </c>
      <c r="B40" s="26">
        <f>SUBOS!B40+SUBR!B40+SUNO!B40+SUSBO!B40+SUAG!B40+SULAW!B40</f>
        <v>0</v>
      </c>
      <c r="C40" s="26">
        <f>SUBOS!C40+SUBR!C40+SUNO!C40+SUSBO!C40+SUAG!C40+SULAW!C40</f>
        <v>0</v>
      </c>
      <c r="D40" s="26">
        <f>SUBOS!D40+SUBR!D40+SUNO!D40+SUSBO!D40+SUAG!D40+SULAW!D40</f>
        <v>0</v>
      </c>
      <c r="E40" s="29">
        <f t="shared" si="2"/>
        <v>0</v>
      </c>
      <c r="F40" s="27">
        <f t="shared" si="3"/>
        <v>0</v>
      </c>
    </row>
    <row r="41" spans="1:12" s="16" customFormat="1" ht="26.25">
      <c r="A41" s="42" t="s">
        <v>46</v>
      </c>
      <c r="B41" s="26">
        <f>SUBOS!B41+SUBR!B41+SUNO!B41+SUSBO!B41+SUAG!B41+SULAW!B41</f>
        <v>0</v>
      </c>
      <c r="C41" s="26">
        <f>SUBOS!C41+SUBR!C41+SUNO!C41+SUSBO!C41+SUAG!C41+SULAW!C41</f>
        <v>0</v>
      </c>
      <c r="D41" s="26">
        <f>SUBOS!D41+SUBR!D41+SUNO!D41+SUSBO!D41+SUAG!D41+SULAW!D41</f>
        <v>0</v>
      </c>
      <c r="E41" s="29">
        <f t="shared" si="2"/>
        <v>0</v>
      </c>
      <c r="F41" s="27">
        <f t="shared" si="3"/>
        <v>0</v>
      </c>
    </row>
    <row r="42" spans="1:12" s="39" customFormat="1" ht="26.25">
      <c r="A42" s="34" t="s">
        <v>47</v>
      </c>
      <c r="B42" s="43">
        <f>SUM(B37:B41)</f>
        <v>0</v>
      </c>
      <c r="C42" s="43">
        <f>SUM(C37:C41)</f>
        <v>0</v>
      </c>
      <c r="D42" s="43">
        <f>SUM(D37:D41)</f>
        <v>0</v>
      </c>
      <c r="E42" s="43">
        <f t="shared" si="2"/>
        <v>0</v>
      </c>
      <c r="F42" s="38">
        <f t="shared" si="3"/>
        <v>0</v>
      </c>
      <c r="L42" s="39" t="s">
        <v>48</v>
      </c>
    </row>
    <row r="43" spans="1:12" s="16" customFormat="1" ht="26.25">
      <c r="A43" s="32" t="s">
        <v>48</v>
      </c>
      <c r="B43" s="31"/>
      <c r="C43" s="31"/>
      <c r="D43" s="31"/>
      <c r="E43" s="31"/>
      <c r="F43" s="23"/>
      <c r="J43" s="16" t="s">
        <v>48</v>
      </c>
    </row>
    <row r="44" spans="1:12" s="39" customFormat="1" ht="26.25">
      <c r="A44" s="44" t="s">
        <v>49</v>
      </c>
      <c r="B44" s="45">
        <f>SUBOS!B44+SUBR!B44+SUNO!B44+SUSBO!B44+SUAG!B44+SULAW!B44</f>
        <v>1401054</v>
      </c>
      <c r="C44" s="45">
        <f>SUBOS!C44+SUBR!C44+SUNO!C44+SUSBO!C44+SUAG!C44+SULAW!C44</f>
        <v>1567808</v>
      </c>
      <c r="D44" s="45">
        <f>SUBOS!D44+SUBR!D44+SUNO!D44+SUSBO!D44+SUAG!D44+SULAW!D44</f>
        <v>1668005</v>
      </c>
      <c r="E44" s="45">
        <f>D44-C44</f>
        <v>100197</v>
      </c>
      <c r="F44" s="38">
        <f>IF(ISBLANK(E44),"  ",IF(C44&gt;0,E44/C44,IF(E44&gt;0,1,0)))</f>
        <v>6.3908973547781356E-2</v>
      </c>
    </row>
    <row r="45" spans="1:12" s="16" customFormat="1" ht="26.25">
      <c r="A45" s="32" t="s">
        <v>48</v>
      </c>
      <c r="B45" s="31"/>
      <c r="C45" s="31"/>
      <c r="D45" s="31"/>
      <c r="E45" s="31"/>
      <c r="F45" s="23"/>
    </row>
    <row r="46" spans="1:12" s="39" customFormat="1" ht="26.25">
      <c r="A46" s="44" t="s">
        <v>50</v>
      </c>
      <c r="B46" s="45">
        <f>SUBOS!B46+SUBR!B46+SUNO!B46+SUSBO!B46+SUAG!B46+SULAW!B46</f>
        <v>4218629</v>
      </c>
      <c r="C46" s="45">
        <f>SUBOS!C46+SUBR!C46+SUNO!C46+SUSBO!C46+SUAG!C46+SULAW!C46</f>
        <v>5169846</v>
      </c>
      <c r="D46" s="45">
        <f>SUBOS!D46+SUBR!D46+SUNO!D46+SUSBO!D46+SUAG!D46+SULAW!D46</f>
        <v>0</v>
      </c>
      <c r="E46" s="45">
        <f>D46-C46</f>
        <v>-5169846</v>
      </c>
      <c r="F46" s="38">
        <f>IF(ISBLANK(E46),"  ",IF(C46&gt;0,E46/C46,IF(E46&gt;0,1,0)))</f>
        <v>-1</v>
      </c>
    </row>
    <row r="47" spans="1:12" s="16" customFormat="1" ht="26.25">
      <c r="A47" s="32" t="s">
        <v>48</v>
      </c>
      <c r="B47" s="31"/>
      <c r="C47" s="31"/>
      <c r="D47" s="31"/>
      <c r="E47" s="31"/>
      <c r="F47" s="23"/>
    </row>
    <row r="48" spans="1:12" s="39" customFormat="1" ht="26.25">
      <c r="A48" s="34" t="s">
        <v>51</v>
      </c>
      <c r="B48" s="45">
        <f>SUBOS!B48+SUBR!B48+SUNO!B48+SUSBO!B48+SUAG!B48+SULAW!B48</f>
        <v>64028139.259999998</v>
      </c>
      <c r="C48" s="45">
        <f>SUBOS!C48+SUBR!C48+SUNO!C48+SUSBO!C48+SUAG!C48+SULAW!C48</f>
        <v>67112682</v>
      </c>
      <c r="D48" s="45">
        <f>SUBOS!D48+SUBR!D48+SUNO!D48+SUSBO!D48+SUAG!D48+SULAW!D48</f>
        <v>69778512.5</v>
      </c>
      <c r="E48" s="43">
        <f>D48-C48</f>
        <v>2665830.5</v>
      </c>
      <c r="F48" s="38">
        <f>IF(ISBLANK(E48),"  ",IF(C48&gt;0,E48/C48,IF(E48&gt;0,1,0)))</f>
        <v>3.9721710123281913E-2</v>
      </c>
    </row>
    <row r="49" spans="1:6" s="16" customFormat="1" ht="26.25">
      <c r="A49" s="32" t="s">
        <v>48</v>
      </c>
      <c r="B49" s="37"/>
      <c r="C49" s="37"/>
      <c r="D49" s="37"/>
      <c r="E49" s="31"/>
      <c r="F49" s="23"/>
    </row>
    <row r="50" spans="1:6" s="39" customFormat="1" ht="26.25">
      <c r="A50" s="46" t="s">
        <v>52</v>
      </c>
      <c r="B50" s="45">
        <f>SUBOS!B50+SUBR!B50+SUNO!B50+SUSBO!B50+SUAG!B50+SULAW!B50</f>
        <v>3379752</v>
      </c>
      <c r="C50" s="45">
        <f>SUBOS!C50+SUBR!C50+SUNO!C50+SUSBO!C50+SUAG!C50+SULAW!C50</f>
        <v>3379752</v>
      </c>
      <c r="D50" s="45">
        <f>SUBOS!D50+SUBR!D50+SUNO!D50+SUSBO!D50+SUAG!D50+SULAW!D50</f>
        <v>3654209</v>
      </c>
      <c r="E50" s="47">
        <f>D50-C50</f>
        <v>274457</v>
      </c>
      <c r="F50" s="38">
        <f>IF(ISBLANK(E50),"  ",IF(C50&gt;0,E50/C50,IF(E50&gt;0,1,0)))</f>
        <v>8.1206254186697718E-2</v>
      </c>
    </row>
    <row r="51" spans="1:6" s="16" customFormat="1" ht="26.25">
      <c r="A51" s="34"/>
      <c r="B51" s="22"/>
      <c r="C51" s="22"/>
      <c r="D51" s="22"/>
      <c r="E51" s="22"/>
      <c r="F51" s="48"/>
    </row>
    <row r="52" spans="1:6" s="39" customFormat="1" ht="26.25">
      <c r="A52" s="34" t="s">
        <v>53</v>
      </c>
      <c r="B52" s="45">
        <f>SUBOS!B52+SUBR!B52+SUNO!B52+SUSBO!B52+SUAG!B52+SULAW!B52</f>
        <v>0</v>
      </c>
      <c r="C52" s="45">
        <f>SUBOS!C52+SUBR!C52+SUNO!C52+SUSBO!C52+SUAG!C52+SULAW!C52</f>
        <v>0</v>
      </c>
      <c r="D52" s="45">
        <f>SUBOS!D52+SUBR!D52+SUNO!D52+SUSBO!D52+SUAG!D52+SULAW!D52</f>
        <v>0</v>
      </c>
      <c r="E52" s="47">
        <f>D52-C52</f>
        <v>0</v>
      </c>
      <c r="F52" s="38">
        <f>IF(ISBLANK(E52),"  ",IF(C52&gt;0,E52/C52,IF(E52&gt;0,1,0)))</f>
        <v>0</v>
      </c>
    </row>
    <row r="53" spans="1:6" s="16" customFormat="1" ht="26.25">
      <c r="A53" s="32"/>
      <c r="B53" s="31"/>
      <c r="C53" s="31"/>
      <c r="D53" s="31"/>
      <c r="E53" s="31"/>
      <c r="F53" s="23"/>
    </row>
    <row r="54" spans="1:6" s="39" customFormat="1" ht="26.25">
      <c r="A54" s="49" t="s">
        <v>54</v>
      </c>
      <c r="B54" s="45">
        <f>B50+B48+B46+B44+B35-B42</f>
        <v>131032255.06</v>
      </c>
      <c r="C54" s="45">
        <f>C50+C48+C46+C44+C35-C42</f>
        <v>135351616</v>
      </c>
      <c r="D54" s="45">
        <f>D50+D48+D46+D44+D35-D42-1</f>
        <v>130605031.5</v>
      </c>
      <c r="E54" s="43">
        <f>D54-C54</f>
        <v>-4746584.5</v>
      </c>
      <c r="F54" s="38">
        <f>IF(ISBLANK(E54),"  ",IF(C54&gt;0,E54/C54,IF(E54&gt;0,1,0)))</f>
        <v>-3.5068546946643034E-2</v>
      </c>
    </row>
    <row r="55" spans="1:6" s="16" customFormat="1" ht="26.25">
      <c r="A55" s="50"/>
      <c r="B55" s="31"/>
      <c r="C55" s="31"/>
      <c r="D55" s="31"/>
      <c r="E55" s="31"/>
      <c r="F55" s="23" t="s">
        <v>48</v>
      </c>
    </row>
    <row r="56" spans="1:6" s="16" customFormat="1" ht="26.25">
      <c r="A56" s="51"/>
      <c r="B56" s="22"/>
      <c r="C56" s="22"/>
      <c r="D56" s="22"/>
      <c r="E56" s="22"/>
      <c r="F56" s="24" t="s">
        <v>48</v>
      </c>
    </row>
    <row r="57" spans="1:6" s="16" customFormat="1" ht="26.25">
      <c r="A57" s="49" t="s">
        <v>55</v>
      </c>
      <c r="B57" s="22"/>
      <c r="C57" s="22"/>
      <c r="D57" s="22"/>
      <c r="E57" s="22"/>
      <c r="F57" s="24"/>
    </row>
    <row r="58" spans="1:6" s="16" customFormat="1" ht="26.25">
      <c r="A58" s="30" t="s">
        <v>56</v>
      </c>
      <c r="B58" s="26">
        <f>SUBOS!B58+SUBR!B58+SUNO!B58+SUSBO!B58+SUAG!B58+SULAW!B58</f>
        <v>50571032.579999998</v>
      </c>
      <c r="C58" s="26">
        <f>SUBOS!C58+SUBR!C58+SUNO!C58+SUSBO!C58+SUAG!C58+SULAW!C58</f>
        <v>55046947</v>
      </c>
      <c r="D58" s="26">
        <f>SUBOS!D58+SUBR!D58+SUNO!D58+SUSBO!D58+SUAG!D58+SULAW!D58</f>
        <v>50582536.539999999</v>
      </c>
      <c r="E58" s="22">
        <f t="shared" ref="E58:E71" si="4">D58-C58</f>
        <v>-4464410.4600000009</v>
      </c>
      <c r="F58" s="27">
        <f t="shared" ref="F58:F71" si="5">IF(ISBLANK(E58),"  ",IF(C58&gt;0,E58/C58,IF(E58&gt;0,1,0)))</f>
        <v>-8.1101872189206073E-2</v>
      </c>
    </row>
    <row r="59" spans="1:6" s="16" customFormat="1" ht="26.25">
      <c r="A59" s="32" t="s">
        <v>57</v>
      </c>
      <c r="B59" s="26">
        <f>SUBOS!B59+SUBR!B59+SUNO!B59+SUSBO!B59+SUAG!B59+SULAW!B59</f>
        <v>2605823.61</v>
      </c>
      <c r="C59" s="26">
        <f>SUBOS!C59+SUBR!C59+SUNO!C59+SUSBO!C59+SUAG!C59+SULAW!C59</f>
        <v>2496252</v>
      </c>
      <c r="D59" s="26">
        <f>SUBOS!D59+SUBR!D59+SUNO!D59+SUSBO!D59+SUAG!D59+SULAW!D59</f>
        <v>2733544.56</v>
      </c>
      <c r="E59" s="31">
        <f t="shared" si="4"/>
        <v>237292.56000000006</v>
      </c>
      <c r="F59" s="27">
        <f t="shared" si="5"/>
        <v>9.5059537258257595E-2</v>
      </c>
    </row>
    <row r="60" spans="1:6" s="16" customFormat="1" ht="26.25">
      <c r="A60" s="32" t="s">
        <v>58</v>
      </c>
      <c r="B60" s="26">
        <f>SUBOS!B60+SUBR!B60+SUNO!B60+SUSBO!B60+SUAG!B60+SULAW!B60</f>
        <v>3924314.56</v>
      </c>
      <c r="C60" s="26">
        <f>SUBOS!C60+SUBR!C60+SUNO!C60+SUSBO!C60+SUAG!C60+SULAW!C60</f>
        <v>3985388</v>
      </c>
      <c r="D60" s="26">
        <f>SUBOS!D60+SUBR!D60+SUNO!D60+SUSBO!D60+SUAG!D60+SULAW!D60</f>
        <v>3951828.3</v>
      </c>
      <c r="E60" s="31">
        <f t="shared" si="4"/>
        <v>-33559.700000000186</v>
      </c>
      <c r="F60" s="27">
        <f t="shared" si="5"/>
        <v>-8.4206857650999563E-3</v>
      </c>
    </row>
    <row r="61" spans="1:6" s="16" customFormat="1" ht="26.25">
      <c r="A61" s="32" t="s">
        <v>59</v>
      </c>
      <c r="B61" s="26">
        <f>SUBOS!B61+SUBR!B61+SUNO!B61+SUSBO!B61+SUAG!B61+SULAW!B61</f>
        <v>12470438.649999999</v>
      </c>
      <c r="C61" s="26">
        <f>SUBOS!C61+SUBR!C61+SUNO!C61+SUSBO!C61+SUAG!C61+SULAW!C61</f>
        <v>13083231</v>
      </c>
      <c r="D61" s="26">
        <f>SUBOS!D61+SUBR!D61+SUNO!D61+SUSBO!D61+SUAG!D61+SULAW!D61</f>
        <v>12472558.890000001</v>
      </c>
      <c r="E61" s="31">
        <f t="shared" si="4"/>
        <v>-610672.1099999994</v>
      </c>
      <c r="F61" s="27">
        <f t="shared" si="5"/>
        <v>-4.6675940369775584E-2</v>
      </c>
    </row>
    <row r="62" spans="1:6" s="16" customFormat="1" ht="26.25">
      <c r="A62" s="32" t="s">
        <v>60</v>
      </c>
      <c r="B62" s="26">
        <f>SUBOS!B62+SUBR!B62+SUNO!B62+SUSBO!B62+SUAG!B62+SULAW!B62</f>
        <v>5039197.75</v>
      </c>
      <c r="C62" s="26">
        <f>SUBOS!C62+SUBR!C62+SUNO!C62+SUSBO!C62+SUAG!C62+SULAW!C62</f>
        <v>6136246</v>
      </c>
      <c r="D62" s="26">
        <f>SUBOS!D62+SUBR!D62+SUNO!D62+SUSBO!D62+SUAG!D62+SULAW!D62</f>
        <v>5764768.7199999997</v>
      </c>
      <c r="E62" s="31">
        <f t="shared" si="4"/>
        <v>-371477.28000000026</v>
      </c>
      <c r="F62" s="27">
        <f t="shared" si="5"/>
        <v>-6.0538198761914089E-2</v>
      </c>
    </row>
    <row r="63" spans="1:6" s="16" customFormat="1" ht="26.25">
      <c r="A63" s="32" t="s">
        <v>61</v>
      </c>
      <c r="B63" s="26">
        <f>SUBOS!B63+SUBR!B63+SUNO!B63+SUSBO!B63+SUAG!B63+SULAW!B63</f>
        <v>28222193.030000001</v>
      </c>
      <c r="C63" s="26">
        <f>SUBOS!C63+SUBR!C63+SUNO!C63+SUSBO!C63+SUAG!C63+SULAW!C63</f>
        <v>27168887</v>
      </c>
      <c r="D63" s="26">
        <f>SUBOS!D63+SUBR!D63+SUNO!D63+SUSBO!D63+SUAG!D63+SULAW!D63</f>
        <v>25147051.82</v>
      </c>
      <c r="E63" s="31">
        <f t="shared" si="4"/>
        <v>-2021835.1799999997</v>
      </c>
      <c r="F63" s="27">
        <f t="shared" si="5"/>
        <v>-7.4417298728505138E-2</v>
      </c>
    </row>
    <row r="64" spans="1:6" s="16" customFormat="1" ht="26.25">
      <c r="A64" s="32" t="s">
        <v>62</v>
      </c>
      <c r="B64" s="26">
        <f>SUBOS!B64+SUBR!B64+SUNO!B64+SUSBO!B64+SUAG!B64+SULAW!B64</f>
        <v>5506457.6699999999</v>
      </c>
      <c r="C64" s="26">
        <f>SUBOS!C64+SUBR!C64+SUNO!C64+SUSBO!C64+SUAG!C64+SULAW!C64</f>
        <v>5572722</v>
      </c>
      <c r="D64" s="26">
        <f>SUBOS!D64+SUBR!D64+SUNO!D64+SUSBO!D64+SUAG!D64+SULAW!D64</f>
        <v>5942884</v>
      </c>
      <c r="E64" s="31">
        <f t="shared" si="4"/>
        <v>370162</v>
      </c>
      <c r="F64" s="27">
        <f t="shared" si="5"/>
        <v>6.6423912766507998E-2</v>
      </c>
    </row>
    <row r="65" spans="1:6" s="16" customFormat="1" ht="26.25">
      <c r="A65" s="32" t="s">
        <v>63</v>
      </c>
      <c r="B65" s="26">
        <f>SUBOS!B65+SUBR!B65+SUNO!B65+SUSBO!B65+SUAG!B65+SULAW!B65</f>
        <v>16250765.51</v>
      </c>
      <c r="C65" s="26">
        <f>SUBOS!C65+SUBR!C65+SUNO!C65+SUSBO!C65+SUAG!C65+SULAW!C65</f>
        <v>16376714</v>
      </c>
      <c r="D65" s="26">
        <f>SUBOS!D65+SUBR!D65+SUNO!D65+SUSBO!D65+SUAG!D65+SULAW!D65</f>
        <v>17180445.890000001</v>
      </c>
      <c r="E65" s="31">
        <f t="shared" si="4"/>
        <v>803731.8900000006</v>
      </c>
      <c r="F65" s="27">
        <f t="shared" si="5"/>
        <v>4.9077726459654886E-2</v>
      </c>
    </row>
    <row r="66" spans="1:6" s="39" customFormat="1" ht="26.25">
      <c r="A66" s="52" t="s">
        <v>64</v>
      </c>
      <c r="B66" s="236">
        <f>SUM(B58:B65)</f>
        <v>124590223.36000001</v>
      </c>
      <c r="C66" s="236">
        <f>SUM(C58:C65)</f>
        <v>129866387</v>
      </c>
      <c r="D66" s="236">
        <f>SUM(D58:D65)</f>
        <v>123775618.71999998</v>
      </c>
      <c r="E66" s="37">
        <f t="shared" si="4"/>
        <v>-6090768.2800000161</v>
      </c>
      <c r="F66" s="38">
        <f t="shared" si="5"/>
        <v>-4.6900267426397378E-2</v>
      </c>
    </row>
    <row r="67" spans="1:6" s="16" customFormat="1" ht="26.25">
      <c r="A67" s="32" t="s">
        <v>65</v>
      </c>
      <c r="B67" s="26">
        <f>SUBOS!B67+SUBR!B67+SUNO!B67+SUSBO!B67+SUAG!B67+SULAW!B67</f>
        <v>0</v>
      </c>
      <c r="C67" s="26">
        <f>SUBOS!C67+SUBR!C67+SUNO!C67+SUSBO!C67+SUAG!C67+SULAW!C67</f>
        <v>0</v>
      </c>
      <c r="D67" s="26">
        <f>SUBOS!D67+SUBR!D67+SUNO!D67+SUSBO!D67+SUAG!D67+SULAW!D67</f>
        <v>0</v>
      </c>
      <c r="E67" s="31">
        <f t="shared" si="4"/>
        <v>0</v>
      </c>
      <c r="F67" s="27">
        <f t="shared" si="5"/>
        <v>0</v>
      </c>
    </row>
    <row r="68" spans="1:6" s="16" customFormat="1" ht="26.25">
      <c r="A68" s="32" t="s">
        <v>66</v>
      </c>
      <c r="B68" s="26">
        <f>SUBOS!B68+SUBR!B68+SUNO!B68+SUSBO!B68+SUAG!B68+SULAW!B68</f>
        <v>3823978.95</v>
      </c>
      <c r="C68" s="26">
        <f>SUBOS!C68+SUBR!C68+SUNO!C68+SUSBO!C68+SUAG!C68+SULAW!C68</f>
        <v>2965560</v>
      </c>
      <c r="D68" s="26">
        <f>SUBOS!D68+SUBR!D68+SUNO!D68+SUSBO!D68+SUAG!D68+SULAW!D68</f>
        <v>4309741</v>
      </c>
      <c r="E68" s="31">
        <f t="shared" si="4"/>
        <v>1344181</v>
      </c>
      <c r="F68" s="27">
        <f t="shared" si="5"/>
        <v>0.45326380177774178</v>
      </c>
    </row>
    <row r="69" spans="1:6" s="16" customFormat="1" ht="26.25">
      <c r="A69" s="32" t="s">
        <v>67</v>
      </c>
      <c r="B69" s="26">
        <f>SUBOS!B69+SUBR!B69+SUNO!B69+SUSBO!B69+SUAG!B69+SULAW!B69</f>
        <v>2618053</v>
      </c>
      <c r="C69" s="26">
        <f>SUBOS!C69+SUBR!C69+SUNO!C69+SUSBO!C69+SUAG!C69+SULAW!C69</f>
        <v>2519673</v>
      </c>
      <c r="D69" s="26">
        <f>SUBOS!D69+SUBR!D69+SUNO!D69+SUSBO!D69+SUAG!D69+SULAW!D69</f>
        <v>2519673</v>
      </c>
      <c r="E69" s="31">
        <f t="shared" si="4"/>
        <v>0</v>
      </c>
      <c r="F69" s="27">
        <f t="shared" si="5"/>
        <v>0</v>
      </c>
    </row>
    <row r="70" spans="1:6" s="16" customFormat="1" ht="26.25">
      <c r="A70" s="32" t="s">
        <v>68</v>
      </c>
      <c r="B70" s="26">
        <f>SUBOS!B70+SUBR!B70+SUNO!B70+SUSBO!B70+SUAG!B70+SULAW!B70</f>
        <v>0</v>
      </c>
      <c r="C70" s="26">
        <f>SUBOS!C70+SUBR!C70+SUNO!C70+SUSBO!C70+SUAG!C70+SULAW!C70</f>
        <v>0</v>
      </c>
      <c r="D70" s="26">
        <f>SUBOS!D70+SUBR!D70+SUNO!D70+SUSBO!D70+SUAG!D70+SULAW!D70</f>
        <v>0</v>
      </c>
      <c r="E70" s="31">
        <f t="shared" si="4"/>
        <v>0</v>
      </c>
      <c r="F70" s="27">
        <f t="shared" si="5"/>
        <v>0</v>
      </c>
    </row>
    <row r="71" spans="1:6" s="39" customFormat="1" ht="26.25">
      <c r="A71" s="53" t="s">
        <v>69</v>
      </c>
      <c r="B71" s="54">
        <f>B70+B69+B68+B67+B66</f>
        <v>131032255.31000002</v>
      </c>
      <c r="C71" s="54">
        <f>C70+C69+C68+C67+C66</f>
        <v>135351620</v>
      </c>
      <c r="D71" s="54">
        <f>D70+D69+D68+D67+D66-1</f>
        <v>130605031.71999998</v>
      </c>
      <c r="E71" s="54">
        <f t="shared" si="4"/>
        <v>-4746588.2800000161</v>
      </c>
      <c r="F71" s="38">
        <f t="shared" si="5"/>
        <v>-3.5068573837535276E-2</v>
      </c>
    </row>
    <row r="72" spans="1:6" s="16" customFormat="1" ht="26.25">
      <c r="A72" s="51"/>
      <c r="B72" s="22"/>
      <c r="C72" s="22"/>
      <c r="D72" s="22"/>
      <c r="E72" s="22"/>
      <c r="F72" s="24"/>
    </row>
    <row r="73" spans="1:6" s="16" customFormat="1" ht="26.25">
      <c r="A73" s="49" t="s">
        <v>70</v>
      </c>
      <c r="B73" s="22"/>
      <c r="C73" s="22"/>
      <c r="D73" s="22"/>
      <c r="E73" s="22"/>
      <c r="F73" s="24"/>
    </row>
    <row r="74" spans="1:6" s="16" customFormat="1" ht="26.25">
      <c r="A74" s="30" t="s">
        <v>71</v>
      </c>
      <c r="B74" s="26">
        <f>SUBOS!B74+SUBR!B74+SUNO!B74+SUSBO!B74+SUAG!B74+SULAW!B74</f>
        <v>70682357.909999996</v>
      </c>
      <c r="C74" s="26">
        <f>SUBOS!C74+SUBR!C74+SUNO!C74+SUSBO!C74+SUAG!C74+SULAW!C74</f>
        <v>71685365</v>
      </c>
      <c r="D74" s="26">
        <f>SUBOS!D74+SUBR!D74+SUNO!D74+SUSBO!D74+SUAG!D74+SULAW!D74</f>
        <v>66946428</v>
      </c>
      <c r="E74" s="22">
        <f t="shared" ref="E74:E92" si="6">D74-C74</f>
        <v>-4738937</v>
      </c>
      <c r="F74" s="27">
        <f t="shared" ref="F74:F92" si="7">IF(ISBLANK(E74),"  ",IF(C74&gt;0,E74/C74,IF(E74&gt;0,1,0)))</f>
        <v>-6.6107454429505941E-2</v>
      </c>
    </row>
    <row r="75" spans="1:6" s="16" customFormat="1" ht="26.25">
      <c r="A75" s="32" t="s">
        <v>72</v>
      </c>
      <c r="B75" s="26">
        <f>SUBOS!B75+SUBR!B75+SUNO!B75+SUSBO!B75+SUAG!B75+SULAW!B75</f>
        <v>770171.15</v>
      </c>
      <c r="C75" s="26">
        <f>SUBOS!C75+SUBR!C75+SUNO!C75+SUSBO!C75+SUAG!C75+SULAW!C75</f>
        <v>313477</v>
      </c>
      <c r="D75" s="26">
        <f>SUBOS!D75+SUBR!D75+SUNO!D75+SUSBO!D75+SUAG!D75+SULAW!D75</f>
        <v>303477</v>
      </c>
      <c r="E75" s="31">
        <f t="shared" si="6"/>
        <v>-10000</v>
      </c>
      <c r="F75" s="27">
        <f t="shared" si="7"/>
        <v>-3.1900267005234836E-2</v>
      </c>
    </row>
    <row r="76" spans="1:6" s="16" customFormat="1" ht="26.25">
      <c r="A76" s="32" t="s">
        <v>73</v>
      </c>
      <c r="B76" s="26">
        <f>SUBOS!B76+SUBR!B76+SUNO!B76+SUSBO!B76+SUAG!B76+SULAW!B76</f>
        <v>27227738.669999998</v>
      </c>
      <c r="C76" s="26">
        <f>SUBOS!C76+SUBR!C76+SUNO!C76+SUSBO!C76+SUAG!C76+SULAW!C76</f>
        <v>29087552</v>
      </c>
      <c r="D76" s="26">
        <f>SUBOS!D76+SUBR!D76+SUNO!D76+SUSBO!D76+SUAG!D76+SULAW!D76</f>
        <v>27048788.720000003</v>
      </c>
      <c r="E76" s="31">
        <f t="shared" si="6"/>
        <v>-2038763.2799999975</v>
      </c>
      <c r="F76" s="27">
        <f t="shared" si="7"/>
        <v>-7.0090576202493676E-2</v>
      </c>
    </row>
    <row r="77" spans="1:6" s="39" customFormat="1" ht="26.25">
      <c r="A77" s="52" t="s">
        <v>74</v>
      </c>
      <c r="B77" s="54">
        <f>SUM(B74:B76)</f>
        <v>98680267.730000004</v>
      </c>
      <c r="C77" s="54">
        <f>SUM(C74:C76)</f>
        <v>101086394</v>
      </c>
      <c r="D77" s="54">
        <f>SUM(D74:D76)</f>
        <v>94298693.719999999</v>
      </c>
      <c r="E77" s="37">
        <f t="shared" si="6"/>
        <v>-6787700.2800000012</v>
      </c>
      <c r="F77" s="38">
        <f t="shared" si="7"/>
        <v>-6.7147516212716044E-2</v>
      </c>
    </row>
    <row r="78" spans="1:6" s="16" customFormat="1" ht="26.25">
      <c r="A78" s="32" t="s">
        <v>75</v>
      </c>
      <c r="B78" s="26">
        <f>SUBOS!B78+SUBR!B78+SUNO!B78+SUSBO!B78+SUAG!B78+SULAW!B78</f>
        <v>559709.39</v>
      </c>
      <c r="C78" s="26">
        <f>SUBOS!C78+SUBR!C78+SUNO!C78+SUSBO!C78+SUAG!C78+SULAW!C78</f>
        <v>653904</v>
      </c>
      <c r="D78" s="26">
        <f>SUBOS!D78+SUBR!D78+SUNO!D78+SUSBO!D78+SUAG!D78+SULAW!D78</f>
        <v>662466</v>
      </c>
      <c r="E78" s="31">
        <f t="shared" si="6"/>
        <v>8562</v>
      </c>
      <c r="F78" s="27">
        <f t="shared" si="7"/>
        <v>1.3093665125155985E-2</v>
      </c>
    </row>
    <row r="79" spans="1:6" s="16" customFormat="1" ht="26.25">
      <c r="A79" s="32" t="s">
        <v>76</v>
      </c>
      <c r="B79" s="26">
        <f>SUBOS!B79+SUBR!B79+SUNO!B79+SUSBO!B79+SUAG!B79+SULAW!B79</f>
        <v>12137348.210000001</v>
      </c>
      <c r="C79" s="26">
        <f>SUBOS!C79+SUBR!C79+SUNO!C79+SUSBO!C79+SUAG!C79+SULAW!C79</f>
        <v>14508166</v>
      </c>
      <c r="D79" s="26">
        <f>SUBOS!D79+SUBR!D79+SUNO!D79+SUSBO!D79+SUAG!D79+SULAW!D79</f>
        <v>14725994</v>
      </c>
      <c r="E79" s="31">
        <f t="shared" si="6"/>
        <v>217828</v>
      </c>
      <c r="F79" s="27">
        <f t="shared" si="7"/>
        <v>1.5014165126040053E-2</v>
      </c>
    </row>
    <row r="80" spans="1:6" s="16" customFormat="1" ht="26.25">
      <c r="A80" s="32" t="s">
        <v>77</v>
      </c>
      <c r="B80" s="26">
        <f>SUBOS!B80+SUBR!B80+SUNO!B80+SUSBO!B80+SUAG!B80+SULAW!B80</f>
        <v>1381816.78</v>
      </c>
      <c r="C80" s="26">
        <f>SUBOS!C80+SUBR!C80+SUNO!C80+SUSBO!C80+SUAG!C80+SULAW!C80</f>
        <v>1463933</v>
      </c>
      <c r="D80" s="26">
        <f>SUBOS!D80+SUBR!D80+SUNO!D80+SUSBO!D80+SUAG!D80+SULAW!D80</f>
        <v>1565708</v>
      </c>
      <c r="E80" s="31">
        <f t="shared" si="6"/>
        <v>101775</v>
      </c>
      <c r="F80" s="27">
        <f t="shared" si="7"/>
        <v>6.9521624281985578E-2</v>
      </c>
    </row>
    <row r="81" spans="1:8" s="39" customFormat="1" ht="26.25">
      <c r="A81" s="35" t="s">
        <v>78</v>
      </c>
      <c r="B81" s="54">
        <f>SUM(B78:B80)</f>
        <v>14078874.380000001</v>
      </c>
      <c r="C81" s="54">
        <f>SUM(C78:C80)</f>
        <v>16626003</v>
      </c>
      <c r="D81" s="54">
        <f>SUM(D78:D80)</f>
        <v>16954168</v>
      </c>
      <c r="E81" s="37">
        <f t="shared" si="6"/>
        <v>328165</v>
      </c>
      <c r="F81" s="38">
        <f t="shared" si="7"/>
        <v>1.9738057306978713E-2</v>
      </c>
    </row>
    <row r="82" spans="1:8" s="16" customFormat="1" ht="26.25">
      <c r="A82" s="32" t="s">
        <v>79</v>
      </c>
      <c r="B82" s="26">
        <f>SUBOS!B82+SUBR!B82+SUNO!B82+SUSBO!B82+SUAG!B82+SULAW!B82</f>
        <v>391431.89</v>
      </c>
      <c r="C82" s="26">
        <f>SUBOS!C82+SUBR!C82+SUNO!C82+SUSBO!C82+SUAG!C82+SULAW!C82</f>
        <v>478690</v>
      </c>
      <c r="D82" s="26">
        <f>SUBOS!D82+SUBR!D82+SUNO!D82+SUSBO!D82+SUAG!D82+SULAW!D82</f>
        <v>659302</v>
      </c>
      <c r="E82" s="31">
        <f t="shared" si="6"/>
        <v>180612</v>
      </c>
      <c r="F82" s="27">
        <f t="shared" si="7"/>
        <v>0.37730472748542898</v>
      </c>
    </row>
    <row r="83" spans="1:8" s="16" customFormat="1" ht="26.25">
      <c r="A83" s="32" t="s">
        <v>80</v>
      </c>
      <c r="B83" s="26">
        <f>SUBOS!B83+SUBR!B83+SUNO!B83+SUSBO!B83+SUAG!B83+SULAW!B83</f>
        <v>11156891.050000001</v>
      </c>
      <c r="C83" s="26">
        <f>SUBOS!C83+SUBR!C83+SUNO!C83+SUSBO!C83+SUAG!C83+SULAW!C83</f>
        <v>11225315</v>
      </c>
      <c r="D83" s="26">
        <f>SUBOS!D83+SUBR!D83+SUNO!D83+SUSBO!D83+SUAG!D83+SULAW!D83</f>
        <v>12016875</v>
      </c>
      <c r="E83" s="31">
        <f t="shared" si="6"/>
        <v>791560</v>
      </c>
      <c r="F83" s="27">
        <f t="shared" si="7"/>
        <v>7.0515615820135116E-2</v>
      </c>
    </row>
    <row r="84" spans="1:8" s="16" customFormat="1" ht="26.25">
      <c r="A84" s="32" t="s">
        <v>81</v>
      </c>
      <c r="B84" s="26">
        <f>SUBOS!B84+SUBR!B84+SUNO!B84+SUSBO!B84+SUAG!B84+SULAW!B84</f>
        <v>75542</v>
      </c>
      <c r="C84" s="26">
        <f>SUBOS!C84+SUBR!C84+SUNO!C84+SUSBO!C84+SUAG!C84+SULAW!C84</f>
        <v>75542</v>
      </c>
      <c r="D84" s="26">
        <f>SUBOS!D84+SUBR!D84+SUNO!D84+SUSBO!D84+SUAG!D84+SULAW!D84</f>
        <v>75542</v>
      </c>
      <c r="E84" s="31">
        <f t="shared" si="6"/>
        <v>0</v>
      </c>
      <c r="F84" s="27">
        <f t="shared" si="7"/>
        <v>0</v>
      </c>
    </row>
    <row r="85" spans="1:8" s="16" customFormat="1" ht="26.25">
      <c r="A85" s="32" t="s">
        <v>82</v>
      </c>
      <c r="B85" s="26">
        <f>SUBOS!B85+SUBR!B85+SUNO!B85+SUSBO!B85+SUAG!B85+SULAW!B85</f>
        <v>5106155.3900000006</v>
      </c>
      <c r="C85" s="26">
        <f>SUBOS!C85+SUBR!C85+SUNO!C85+SUSBO!C85+SUAG!C85+SULAW!C85</f>
        <v>4176943</v>
      </c>
      <c r="D85" s="26">
        <f>SUBOS!D85+SUBR!D85+SUNO!D85+SUSBO!D85+SUAG!D85+SULAW!D85</f>
        <v>5478596</v>
      </c>
      <c r="E85" s="31">
        <f t="shared" si="6"/>
        <v>1301653</v>
      </c>
      <c r="F85" s="27">
        <f t="shared" si="7"/>
        <v>0.3116281452727509</v>
      </c>
    </row>
    <row r="86" spans="1:8" s="39" customFormat="1" ht="26.25">
      <c r="A86" s="35" t="s">
        <v>83</v>
      </c>
      <c r="B86" s="45">
        <f>SUM(B82:B85)</f>
        <v>16730020.330000002</v>
      </c>
      <c r="C86" s="45">
        <f>SUM(C82:C85)</f>
        <v>15956490</v>
      </c>
      <c r="D86" s="45">
        <f>SUM(D82:D85)</f>
        <v>18230315</v>
      </c>
      <c r="E86" s="37">
        <f t="shared" si="6"/>
        <v>2273825</v>
      </c>
      <c r="F86" s="38">
        <f t="shared" si="7"/>
        <v>0.1425015777279339</v>
      </c>
    </row>
    <row r="87" spans="1:8" s="16" customFormat="1" ht="26.25">
      <c r="A87" s="32" t="s">
        <v>84</v>
      </c>
      <c r="B87" s="26">
        <f>SUBOS!B87+SUBR!B87+SUNO!B87+SUSBO!B87+SUAG!B87+SULAW!B87</f>
        <v>290381.26</v>
      </c>
      <c r="C87" s="26">
        <f>SUBOS!C87+SUBR!C87+SUNO!C87+SUSBO!C87+SUAG!C87+SULAW!C87</f>
        <v>538825</v>
      </c>
      <c r="D87" s="26">
        <f>SUBOS!D87+SUBR!D87+SUNO!D87+SUSBO!D87+SUAG!D87+SULAW!D87</f>
        <v>264908</v>
      </c>
      <c r="E87" s="31">
        <f t="shared" si="6"/>
        <v>-273917</v>
      </c>
      <c r="F87" s="27">
        <f t="shared" si="7"/>
        <v>-0.50835985709645992</v>
      </c>
    </row>
    <row r="88" spans="1:8" s="16" customFormat="1" ht="26.25">
      <c r="A88" s="32" t="s">
        <v>85</v>
      </c>
      <c r="B88" s="26">
        <f>SUBOS!B88+SUBR!B88+SUNO!B88+SUSBO!B88+SUAG!B88+SULAW!B88</f>
        <v>602307.61</v>
      </c>
      <c r="C88" s="26">
        <f>SUBOS!C88+SUBR!C88+SUNO!C88+SUSBO!C88+SUAG!C88+SULAW!C88</f>
        <v>661946</v>
      </c>
      <c r="D88" s="26">
        <f>SUBOS!D88+SUBR!D88+SUNO!D88+SUSBO!D88+SUAG!D88+SULAW!D88</f>
        <v>646946</v>
      </c>
      <c r="E88" s="31">
        <f t="shared" si="6"/>
        <v>-15000</v>
      </c>
      <c r="F88" s="27">
        <f t="shared" si="7"/>
        <v>-2.2660458708112143E-2</v>
      </c>
    </row>
    <row r="89" spans="1:8" s="16" customFormat="1" ht="26.25">
      <c r="A89" s="41" t="s">
        <v>86</v>
      </c>
      <c r="B89" s="26">
        <f>SUBOS!B89+SUBR!B89+SUNO!B89+SUSBO!B89+SUAG!B89+SULAW!B89</f>
        <v>132790</v>
      </c>
      <c r="C89" s="26">
        <f>SUBOS!C89+SUBR!C89+SUNO!C89+SUSBO!C89+SUAG!C89+SULAW!C89</f>
        <v>481962</v>
      </c>
      <c r="D89" s="26">
        <f>SUBOS!D89+SUBR!D89+SUNO!D89+SUSBO!D89+SUAG!D89+SULAW!D89</f>
        <v>210000</v>
      </c>
      <c r="E89" s="31">
        <f t="shared" si="6"/>
        <v>-271962</v>
      </c>
      <c r="F89" s="27">
        <f t="shared" si="7"/>
        <v>-0.56428100140674986</v>
      </c>
    </row>
    <row r="90" spans="1:8" s="39" customFormat="1" ht="26.25">
      <c r="A90" s="55" t="s">
        <v>87</v>
      </c>
      <c r="B90" s="54">
        <f>SUM(B87:B89)</f>
        <v>1025478.87</v>
      </c>
      <c r="C90" s="54">
        <f>SUM(C87:C89)</f>
        <v>1682733</v>
      </c>
      <c r="D90" s="54">
        <f>SUM(D87:D89)</f>
        <v>1121854</v>
      </c>
      <c r="E90" s="54">
        <f t="shared" si="6"/>
        <v>-560879</v>
      </c>
      <c r="F90" s="38">
        <f t="shared" si="7"/>
        <v>-0.33331431665035394</v>
      </c>
    </row>
    <row r="91" spans="1:8" s="16" customFormat="1" ht="26.25">
      <c r="A91" s="41" t="s">
        <v>88</v>
      </c>
      <c r="B91" s="26">
        <f>SUBOS!B91+SUBR!B91+SUNO!B91+SUSBO!B91+SUAG!B91+SULAW!B91</f>
        <v>517614</v>
      </c>
      <c r="C91" s="26">
        <f>SUBOS!C91+SUBR!C91+SUNO!C91+SUSBO!C91+SUAG!C91+SULAW!C91</f>
        <v>0</v>
      </c>
      <c r="D91" s="26">
        <f>SUBOS!D91+SUBR!D91+SUNO!D91+SUSBO!D91+SUAG!D91+SULAW!D91</f>
        <v>0</v>
      </c>
      <c r="E91" s="31">
        <f t="shared" si="6"/>
        <v>0</v>
      </c>
      <c r="F91" s="27">
        <f t="shared" si="7"/>
        <v>0</v>
      </c>
    </row>
    <row r="92" spans="1:8" s="39" customFormat="1" ht="27" thickBot="1">
      <c r="A92" s="56" t="s">
        <v>69</v>
      </c>
      <c r="B92" s="57">
        <f>B90+B86+B81+B77+B91</f>
        <v>131032255.31</v>
      </c>
      <c r="C92" s="57">
        <f>C90+C86+C81+C77+C91</f>
        <v>135351620</v>
      </c>
      <c r="D92" s="57">
        <f>D90+D86+D81+D77+D91+1</f>
        <v>130605031.72</v>
      </c>
      <c r="E92" s="57">
        <f t="shared" si="6"/>
        <v>-4746588.2800000012</v>
      </c>
      <c r="F92" s="59">
        <f t="shared" si="7"/>
        <v>-3.5068573837535165E-2</v>
      </c>
    </row>
    <row r="93" spans="1:8" s="64" customFormat="1" ht="31.5">
      <c r="A93" s="60"/>
      <c r="B93" s="61"/>
      <c r="C93" s="61"/>
      <c r="D93" s="61"/>
      <c r="E93" s="61"/>
      <c r="F93" s="62" t="s">
        <v>48</v>
      </c>
      <c r="G93" s="63"/>
      <c r="H93" s="63"/>
    </row>
    <row r="94" spans="1:8">
      <c r="A94" s="68" t="s">
        <v>48</v>
      </c>
      <c r="B94" s="69"/>
      <c r="C94" s="69"/>
      <c r="D94" s="69"/>
      <c r="E94" s="69"/>
      <c r="F94" s="70"/>
    </row>
  </sheetData>
  <pageMargins left="0.7" right="0.7" top="0.75" bottom="0.75" header="0.3" footer="0.3"/>
  <pageSetup scale="27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topLeftCell="A19" zoomScale="60" zoomScaleNormal="60" workbookViewId="0">
      <selection activeCell="A25" sqref="A25"/>
    </sheetView>
  </sheetViews>
  <sheetFormatPr defaultRowHeight="15.75"/>
  <cols>
    <col min="1" max="1" width="121.140625" style="71" customWidth="1"/>
    <col min="2" max="2" width="32.7109375" style="72" customWidth="1"/>
    <col min="3" max="5" width="32.85546875" style="72" customWidth="1"/>
    <col min="6" max="6" width="25.5703125" style="73" customWidth="1"/>
    <col min="7" max="7" width="30.28515625" style="71" customWidth="1"/>
    <col min="8" max="8" width="25.140625" style="71" customWidth="1"/>
    <col min="9" max="256" width="9.140625" style="71"/>
    <col min="257" max="257" width="121.140625" style="71" customWidth="1"/>
    <col min="258" max="258" width="32.7109375" style="71" customWidth="1"/>
    <col min="259" max="261" width="32.85546875" style="71" customWidth="1"/>
    <col min="262" max="262" width="25.5703125" style="71" customWidth="1"/>
    <col min="263" max="263" width="30.28515625" style="71" customWidth="1"/>
    <col min="264" max="264" width="25.140625" style="71" customWidth="1"/>
    <col min="265" max="512" width="9.140625" style="71"/>
    <col min="513" max="513" width="121.140625" style="71" customWidth="1"/>
    <col min="514" max="514" width="32.7109375" style="71" customWidth="1"/>
    <col min="515" max="517" width="32.85546875" style="71" customWidth="1"/>
    <col min="518" max="518" width="25.5703125" style="71" customWidth="1"/>
    <col min="519" max="519" width="30.28515625" style="71" customWidth="1"/>
    <col min="520" max="520" width="25.140625" style="71" customWidth="1"/>
    <col min="521" max="768" width="9.140625" style="71"/>
    <col min="769" max="769" width="121.140625" style="71" customWidth="1"/>
    <col min="770" max="770" width="32.7109375" style="71" customWidth="1"/>
    <col min="771" max="773" width="32.85546875" style="71" customWidth="1"/>
    <col min="774" max="774" width="25.5703125" style="71" customWidth="1"/>
    <col min="775" max="775" width="30.28515625" style="71" customWidth="1"/>
    <col min="776" max="776" width="25.140625" style="71" customWidth="1"/>
    <col min="777" max="1024" width="9.140625" style="71"/>
    <col min="1025" max="1025" width="121.140625" style="71" customWidth="1"/>
    <col min="1026" max="1026" width="32.7109375" style="71" customWidth="1"/>
    <col min="1027" max="1029" width="32.85546875" style="71" customWidth="1"/>
    <col min="1030" max="1030" width="25.5703125" style="71" customWidth="1"/>
    <col min="1031" max="1031" width="30.28515625" style="71" customWidth="1"/>
    <col min="1032" max="1032" width="25.140625" style="71" customWidth="1"/>
    <col min="1033" max="1280" width="9.140625" style="71"/>
    <col min="1281" max="1281" width="121.140625" style="71" customWidth="1"/>
    <col min="1282" max="1282" width="32.7109375" style="71" customWidth="1"/>
    <col min="1283" max="1285" width="32.85546875" style="71" customWidth="1"/>
    <col min="1286" max="1286" width="25.5703125" style="71" customWidth="1"/>
    <col min="1287" max="1287" width="30.28515625" style="71" customWidth="1"/>
    <col min="1288" max="1288" width="25.140625" style="71" customWidth="1"/>
    <col min="1289" max="1536" width="9.140625" style="71"/>
    <col min="1537" max="1537" width="121.140625" style="71" customWidth="1"/>
    <col min="1538" max="1538" width="32.7109375" style="71" customWidth="1"/>
    <col min="1539" max="1541" width="32.85546875" style="71" customWidth="1"/>
    <col min="1542" max="1542" width="25.5703125" style="71" customWidth="1"/>
    <col min="1543" max="1543" width="30.28515625" style="71" customWidth="1"/>
    <col min="1544" max="1544" width="25.140625" style="71" customWidth="1"/>
    <col min="1545" max="1792" width="9.140625" style="71"/>
    <col min="1793" max="1793" width="121.140625" style="71" customWidth="1"/>
    <col min="1794" max="1794" width="32.7109375" style="71" customWidth="1"/>
    <col min="1795" max="1797" width="32.85546875" style="71" customWidth="1"/>
    <col min="1798" max="1798" width="25.5703125" style="71" customWidth="1"/>
    <col min="1799" max="1799" width="30.28515625" style="71" customWidth="1"/>
    <col min="1800" max="1800" width="25.140625" style="71" customWidth="1"/>
    <col min="1801" max="2048" width="9.140625" style="71"/>
    <col min="2049" max="2049" width="121.140625" style="71" customWidth="1"/>
    <col min="2050" max="2050" width="32.7109375" style="71" customWidth="1"/>
    <col min="2051" max="2053" width="32.85546875" style="71" customWidth="1"/>
    <col min="2054" max="2054" width="25.5703125" style="71" customWidth="1"/>
    <col min="2055" max="2055" width="30.28515625" style="71" customWidth="1"/>
    <col min="2056" max="2056" width="25.140625" style="71" customWidth="1"/>
    <col min="2057" max="2304" width="9.140625" style="71"/>
    <col min="2305" max="2305" width="121.140625" style="71" customWidth="1"/>
    <col min="2306" max="2306" width="32.7109375" style="71" customWidth="1"/>
    <col min="2307" max="2309" width="32.85546875" style="71" customWidth="1"/>
    <col min="2310" max="2310" width="25.5703125" style="71" customWidth="1"/>
    <col min="2311" max="2311" width="30.28515625" style="71" customWidth="1"/>
    <col min="2312" max="2312" width="25.140625" style="71" customWidth="1"/>
    <col min="2313" max="2560" width="9.140625" style="71"/>
    <col min="2561" max="2561" width="121.140625" style="71" customWidth="1"/>
    <col min="2562" max="2562" width="32.7109375" style="71" customWidth="1"/>
    <col min="2563" max="2565" width="32.85546875" style="71" customWidth="1"/>
    <col min="2566" max="2566" width="25.5703125" style="71" customWidth="1"/>
    <col min="2567" max="2567" width="30.28515625" style="71" customWidth="1"/>
    <col min="2568" max="2568" width="25.140625" style="71" customWidth="1"/>
    <col min="2569" max="2816" width="9.140625" style="71"/>
    <col min="2817" max="2817" width="121.140625" style="71" customWidth="1"/>
    <col min="2818" max="2818" width="32.7109375" style="71" customWidth="1"/>
    <col min="2819" max="2821" width="32.85546875" style="71" customWidth="1"/>
    <col min="2822" max="2822" width="25.5703125" style="71" customWidth="1"/>
    <col min="2823" max="2823" width="30.28515625" style="71" customWidth="1"/>
    <col min="2824" max="2824" width="25.140625" style="71" customWidth="1"/>
    <col min="2825" max="3072" width="9.140625" style="71"/>
    <col min="3073" max="3073" width="121.140625" style="71" customWidth="1"/>
    <col min="3074" max="3074" width="32.7109375" style="71" customWidth="1"/>
    <col min="3075" max="3077" width="32.85546875" style="71" customWidth="1"/>
    <col min="3078" max="3078" width="25.5703125" style="71" customWidth="1"/>
    <col min="3079" max="3079" width="30.28515625" style="71" customWidth="1"/>
    <col min="3080" max="3080" width="25.140625" style="71" customWidth="1"/>
    <col min="3081" max="3328" width="9.140625" style="71"/>
    <col min="3329" max="3329" width="121.140625" style="71" customWidth="1"/>
    <col min="3330" max="3330" width="32.7109375" style="71" customWidth="1"/>
    <col min="3331" max="3333" width="32.85546875" style="71" customWidth="1"/>
    <col min="3334" max="3334" width="25.5703125" style="71" customWidth="1"/>
    <col min="3335" max="3335" width="30.28515625" style="71" customWidth="1"/>
    <col min="3336" max="3336" width="25.140625" style="71" customWidth="1"/>
    <col min="3337" max="3584" width="9.140625" style="71"/>
    <col min="3585" max="3585" width="121.140625" style="71" customWidth="1"/>
    <col min="3586" max="3586" width="32.7109375" style="71" customWidth="1"/>
    <col min="3587" max="3589" width="32.85546875" style="71" customWidth="1"/>
    <col min="3590" max="3590" width="25.5703125" style="71" customWidth="1"/>
    <col min="3591" max="3591" width="30.28515625" style="71" customWidth="1"/>
    <col min="3592" max="3592" width="25.140625" style="71" customWidth="1"/>
    <col min="3593" max="3840" width="9.140625" style="71"/>
    <col min="3841" max="3841" width="121.140625" style="71" customWidth="1"/>
    <col min="3842" max="3842" width="32.7109375" style="71" customWidth="1"/>
    <col min="3843" max="3845" width="32.85546875" style="71" customWidth="1"/>
    <col min="3846" max="3846" width="25.5703125" style="71" customWidth="1"/>
    <col min="3847" max="3847" width="30.28515625" style="71" customWidth="1"/>
    <col min="3848" max="3848" width="25.140625" style="71" customWidth="1"/>
    <col min="3849" max="4096" width="9.140625" style="71"/>
    <col min="4097" max="4097" width="121.140625" style="71" customWidth="1"/>
    <col min="4098" max="4098" width="32.7109375" style="71" customWidth="1"/>
    <col min="4099" max="4101" width="32.85546875" style="71" customWidth="1"/>
    <col min="4102" max="4102" width="25.5703125" style="71" customWidth="1"/>
    <col min="4103" max="4103" width="30.28515625" style="71" customWidth="1"/>
    <col min="4104" max="4104" width="25.140625" style="71" customWidth="1"/>
    <col min="4105" max="4352" width="9.140625" style="71"/>
    <col min="4353" max="4353" width="121.140625" style="71" customWidth="1"/>
    <col min="4354" max="4354" width="32.7109375" style="71" customWidth="1"/>
    <col min="4355" max="4357" width="32.85546875" style="71" customWidth="1"/>
    <col min="4358" max="4358" width="25.5703125" style="71" customWidth="1"/>
    <col min="4359" max="4359" width="30.28515625" style="71" customWidth="1"/>
    <col min="4360" max="4360" width="25.140625" style="71" customWidth="1"/>
    <col min="4361" max="4608" width="9.140625" style="71"/>
    <col min="4609" max="4609" width="121.140625" style="71" customWidth="1"/>
    <col min="4610" max="4610" width="32.7109375" style="71" customWidth="1"/>
    <col min="4611" max="4613" width="32.85546875" style="71" customWidth="1"/>
    <col min="4614" max="4614" width="25.5703125" style="71" customWidth="1"/>
    <col min="4615" max="4615" width="30.28515625" style="71" customWidth="1"/>
    <col min="4616" max="4616" width="25.140625" style="71" customWidth="1"/>
    <col min="4617" max="4864" width="9.140625" style="71"/>
    <col min="4865" max="4865" width="121.140625" style="71" customWidth="1"/>
    <col min="4866" max="4866" width="32.7109375" style="71" customWidth="1"/>
    <col min="4867" max="4869" width="32.85546875" style="71" customWidth="1"/>
    <col min="4870" max="4870" width="25.5703125" style="71" customWidth="1"/>
    <col min="4871" max="4871" width="30.28515625" style="71" customWidth="1"/>
    <col min="4872" max="4872" width="25.140625" style="71" customWidth="1"/>
    <col min="4873" max="5120" width="9.140625" style="71"/>
    <col min="5121" max="5121" width="121.140625" style="71" customWidth="1"/>
    <col min="5122" max="5122" width="32.7109375" style="71" customWidth="1"/>
    <col min="5123" max="5125" width="32.85546875" style="71" customWidth="1"/>
    <col min="5126" max="5126" width="25.5703125" style="71" customWidth="1"/>
    <col min="5127" max="5127" width="30.28515625" style="71" customWidth="1"/>
    <col min="5128" max="5128" width="25.140625" style="71" customWidth="1"/>
    <col min="5129" max="5376" width="9.140625" style="71"/>
    <col min="5377" max="5377" width="121.140625" style="71" customWidth="1"/>
    <col min="5378" max="5378" width="32.7109375" style="71" customWidth="1"/>
    <col min="5379" max="5381" width="32.85546875" style="71" customWidth="1"/>
    <col min="5382" max="5382" width="25.5703125" style="71" customWidth="1"/>
    <col min="5383" max="5383" width="30.28515625" style="71" customWidth="1"/>
    <col min="5384" max="5384" width="25.140625" style="71" customWidth="1"/>
    <col min="5385" max="5632" width="9.140625" style="71"/>
    <col min="5633" max="5633" width="121.140625" style="71" customWidth="1"/>
    <col min="5634" max="5634" width="32.7109375" style="71" customWidth="1"/>
    <col min="5635" max="5637" width="32.85546875" style="71" customWidth="1"/>
    <col min="5638" max="5638" width="25.5703125" style="71" customWidth="1"/>
    <col min="5639" max="5639" width="30.28515625" style="71" customWidth="1"/>
    <col min="5640" max="5640" width="25.140625" style="71" customWidth="1"/>
    <col min="5641" max="5888" width="9.140625" style="71"/>
    <col min="5889" max="5889" width="121.140625" style="71" customWidth="1"/>
    <col min="5890" max="5890" width="32.7109375" style="71" customWidth="1"/>
    <col min="5891" max="5893" width="32.85546875" style="71" customWidth="1"/>
    <col min="5894" max="5894" width="25.5703125" style="71" customWidth="1"/>
    <col min="5895" max="5895" width="30.28515625" style="71" customWidth="1"/>
    <col min="5896" max="5896" width="25.140625" style="71" customWidth="1"/>
    <col min="5897" max="6144" width="9.140625" style="71"/>
    <col min="6145" max="6145" width="121.140625" style="71" customWidth="1"/>
    <col min="6146" max="6146" width="32.7109375" style="71" customWidth="1"/>
    <col min="6147" max="6149" width="32.85546875" style="71" customWidth="1"/>
    <col min="6150" max="6150" width="25.5703125" style="71" customWidth="1"/>
    <col min="6151" max="6151" width="30.28515625" style="71" customWidth="1"/>
    <col min="6152" max="6152" width="25.140625" style="71" customWidth="1"/>
    <col min="6153" max="6400" width="9.140625" style="71"/>
    <col min="6401" max="6401" width="121.140625" style="71" customWidth="1"/>
    <col min="6402" max="6402" width="32.7109375" style="71" customWidth="1"/>
    <col min="6403" max="6405" width="32.85546875" style="71" customWidth="1"/>
    <col min="6406" max="6406" width="25.5703125" style="71" customWidth="1"/>
    <col min="6407" max="6407" width="30.28515625" style="71" customWidth="1"/>
    <col min="6408" max="6408" width="25.140625" style="71" customWidth="1"/>
    <col min="6409" max="6656" width="9.140625" style="71"/>
    <col min="6657" max="6657" width="121.140625" style="71" customWidth="1"/>
    <col min="6658" max="6658" width="32.7109375" style="71" customWidth="1"/>
    <col min="6659" max="6661" width="32.85546875" style="71" customWidth="1"/>
    <col min="6662" max="6662" width="25.5703125" style="71" customWidth="1"/>
    <col min="6663" max="6663" width="30.28515625" style="71" customWidth="1"/>
    <col min="6664" max="6664" width="25.140625" style="71" customWidth="1"/>
    <col min="6665" max="6912" width="9.140625" style="71"/>
    <col min="6913" max="6913" width="121.140625" style="71" customWidth="1"/>
    <col min="6914" max="6914" width="32.7109375" style="71" customWidth="1"/>
    <col min="6915" max="6917" width="32.85546875" style="71" customWidth="1"/>
    <col min="6918" max="6918" width="25.5703125" style="71" customWidth="1"/>
    <col min="6919" max="6919" width="30.28515625" style="71" customWidth="1"/>
    <col min="6920" max="6920" width="25.140625" style="71" customWidth="1"/>
    <col min="6921" max="7168" width="9.140625" style="71"/>
    <col min="7169" max="7169" width="121.140625" style="71" customWidth="1"/>
    <col min="7170" max="7170" width="32.7109375" style="71" customWidth="1"/>
    <col min="7171" max="7173" width="32.85546875" style="71" customWidth="1"/>
    <col min="7174" max="7174" width="25.5703125" style="71" customWidth="1"/>
    <col min="7175" max="7175" width="30.28515625" style="71" customWidth="1"/>
    <col min="7176" max="7176" width="25.140625" style="71" customWidth="1"/>
    <col min="7177" max="7424" width="9.140625" style="71"/>
    <col min="7425" max="7425" width="121.140625" style="71" customWidth="1"/>
    <col min="7426" max="7426" width="32.7109375" style="71" customWidth="1"/>
    <col min="7427" max="7429" width="32.85546875" style="71" customWidth="1"/>
    <col min="7430" max="7430" width="25.5703125" style="71" customWidth="1"/>
    <col min="7431" max="7431" width="30.28515625" style="71" customWidth="1"/>
    <col min="7432" max="7432" width="25.140625" style="71" customWidth="1"/>
    <col min="7433" max="7680" width="9.140625" style="71"/>
    <col min="7681" max="7681" width="121.140625" style="71" customWidth="1"/>
    <col min="7682" max="7682" width="32.7109375" style="71" customWidth="1"/>
    <col min="7683" max="7685" width="32.85546875" style="71" customWidth="1"/>
    <col min="7686" max="7686" width="25.5703125" style="71" customWidth="1"/>
    <col min="7687" max="7687" width="30.28515625" style="71" customWidth="1"/>
    <col min="7688" max="7688" width="25.140625" style="71" customWidth="1"/>
    <col min="7689" max="7936" width="9.140625" style="71"/>
    <col min="7937" max="7937" width="121.140625" style="71" customWidth="1"/>
    <col min="7938" max="7938" width="32.7109375" style="71" customWidth="1"/>
    <col min="7939" max="7941" width="32.85546875" style="71" customWidth="1"/>
    <col min="7942" max="7942" width="25.5703125" style="71" customWidth="1"/>
    <col min="7943" max="7943" width="30.28515625" style="71" customWidth="1"/>
    <col min="7944" max="7944" width="25.140625" style="71" customWidth="1"/>
    <col min="7945" max="8192" width="9.140625" style="71"/>
    <col min="8193" max="8193" width="121.140625" style="71" customWidth="1"/>
    <col min="8194" max="8194" width="32.7109375" style="71" customWidth="1"/>
    <col min="8195" max="8197" width="32.85546875" style="71" customWidth="1"/>
    <col min="8198" max="8198" width="25.5703125" style="71" customWidth="1"/>
    <col min="8199" max="8199" width="30.28515625" style="71" customWidth="1"/>
    <col min="8200" max="8200" width="25.140625" style="71" customWidth="1"/>
    <col min="8201" max="8448" width="9.140625" style="71"/>
    <col min="8449" max="8449" width="121.140625" style="71" customWidth="1"/>
    <col min="8450" max="8450" width="32.7109375" style="71" customWidth="1"/>
    <col min="8451" max="8453" width="32.85546875" style="71" customWidth="1"/>
    <col min="8454" max="8454" width="25.5703125" style="71" customWidth="1"/>
    <col min="8455" max="8455" width="30.28515625" style="71" customWidth="1"/>
    <col min="8456" max="8456" width="25.140625" style="71" customWidth="1"/>
    <col min="8457" max="8704" width="9.140625" style="71"/>
    <col min="8705" max="8705" width="121.140625" style="71" customWidth="1"/>
    <col min="8706" max="8706" width="32.7109375" style="71" customWidth="1"/>
    <col min="8707" max="8709" width="32.85546875" style="71" customWidth="1"/>
    <col min="8710" max="8710" width="25.5703125" style="71" customWidth="1"/>
    <col min="8711" max="8711" width="30.28515625" style="71" customWidth="1"/>
    <col min="8712" max="8712" width="25.140625" style="71" customWidth="1"/>
    <col min="8713" max="8960" width="9.140625" style="71"/>
    <col min="8961" max="8961" width="121.140625" style="71" customWidth="1"/>
    <col min="8962" max="8962" width="32.7109375" style="71" customWidth="1"/>
    <col min="8963" max="8965" width="32.85546875" style="71" customWidth="1"/>
    <col min="8966" max="8966" width="25.5703125" style="71" customWidth="1"/>
    <col min="8967" max="8967" width="30.28515625" style="71" customWidth="1"/>
    <col min="8968" max="8968" width="25.140625" style="71" customWidth="1"/>
    <col min="8969" max="9216" width="9.140625" style="71"/>
    <col min="9217" max="9217" width="121.140625" style="71" customWidth="1"/>
    <col min="9218" max="9218" width="32.7109375" style="71" customWidth="1"/>
    <col min="9219" max="9221" width="32.85546875" style="71" customWidth="1"/>
    <col min="9222" max="9222" width="25.5703125" style="71" customWidth="1"/>
    <col min="9223" max="9223" width="30.28515625" style="71" customWidth="1"/>
    <col min="9224" max="9224" width="25.140625" style="71" customWidth="1"/>
    <col min="9225" max="9472" width="9.140625" style="71"/>
    <col min="9473" max="9473" width="121.140625" style="71" customWidth="1"/>
    <col min="9474" max="9474" width="32.7109375" style="71" customWidth="1"/>
    <col min="9475" max="9477" width="32.85546875" style="71" customWidth="1"/>
    <col min="9478" max="9478" width="25.5703125" style="71" customWidth="1"/>
    <col min="9479" max="9479" width="30.28515625" style="71" customWidth="1"/>
    <col min="9480" max="9480" width="25.140625" style="71" customWidth="1"/>
    <col min="9481" max="9728" width="9.140625" style="71"/>
    <col min="9729" max="9729" width="121.140625" style="71" customWidth="1"/>
    <col min="9730" max="9730" width="32.7109375" style="71" customWidth="1"/>
    <col min="9731" max="9733" width="32.85546875" style="71" customWidth="1"/>
    <col min="9734" max="9734" width="25.5703125" style="71" customWidth="1"/>
    <col min="9735" max="9735" width="30.28515625" style="71" customWidth="1"/>
    <col min="9736" max="9736" width="25.140625" style="71" customWidth="1"/>
    <col min="9737" max="9984" width="9.140625" style="71"/>
    <col min="9985" max="9985" width="121.140625" style="71" customWidth="1"/>
    <col min="9986" max="9986" width="32.7109375" style="71" customWidth="1"/>
    <col min="9987" max="9989" width="32.85546875" style="71" customWidth="1"/>
    <col min="9990" max="9990" width="25.5703125" style="71" customWidth="1"/>
    <col min="9991" max="9991" width="30.28515625" style="71" customWidth="1"/>
    <col min="9992" max="9992" width="25.140625" style="71" customWidth="1"/>
    <col min="9993" max="10240" width="9.140625" style="71"/>
    <col min="10241" max="10241" width="121.140625" style="71" customWidth="1"/>
    <col min="10242" max="10242" width="32.7109375" style="71" customWidth="1"/>
    <col min="10243" max="10245" width="32.85546875" style="71" customWidth="1"/>
    <col min="10246" max="10246" width="25.5703125" style="71" customWidth="1"/>
    <col min="10247" max="10247" width="30.28515625" style="71" customWidth="1"/>
    <col min="10248" max="10248" width="25.140625" style="71" customWidth="1"/>
    <col min="10249" max="10496" width="9.140625" style="71"/>
    <col min="10497" max="10497" width="121.140625" style="71" customWidth="1"/>
    <col min="10498" max="10498" width="32.7109375" style="71" customWidth="1"/>
    <col min="10499" max="10501" width="32.85546875" style="71" customWidth="1"/>
    <col min="10502" max="10502" width="25.5703125" style="71" customWidth="1"/>
    <col min="10503" max="10503" width="30.28515625" style="71" customWidth="1"/>
    <col min="10504" max="10504" width="25.140625" style="71" customWidth="1"/>
    <col min="10505" max="10752" width="9.140625" style="71"/>
    <col min="10753" max="10753" width="121.140625" style="71" customWidth="1"/>
    <col min="10754" max="10754" width="32.7109375" style="71" customWidth="1"/>
    <col min="10755" max="10757" width="32.85546875" style="71" customWidth="1"/>
    <col min="10758" max="10758" width="25.5703125" style="71" customWidth="1"/>
    <col min="10759" max="10759" width="30.28515625" style="71" customWidth="1"/>
    <col min="10760" max="10760" width="25.140625" style="71" customWidth="1"/>
    <col min="10761" max="11008" width="9.140625" style="71"/>
    <col min="11009" max="11009" width="121.140625" style="71" customWidth="1"/>
    <col min="11010" max="11010" width="32.7109375" style="71" customWidth="1"/>
    <col min="11011" max="11013" width="32.85546875" style="71" customWidth="1"/>
    <col min="11014" max="11014" width="25.5703125" style="71" customWidth="1"/>
    <col min="11015" max="11015" width="30.28515625" style="71" customWidth="1"/>
    <col min="11016" max="11016" width="25.140625" style="71" customWidth="1"/>
    <col min="11017" max="11264" width="9.140625" style="71"/>
    <col min="11265" max="11265" width="121.140625" style="71" customWidth="1"/>
    <col min="11266" max="11266" width="32.7109375" style="71" customWidth="1"/>
    <col min="11267" max="11269" width="32.85546875" style="71" customWidth="1"/>
    <col min="11270" max="11270" width="25.5703125" style="71" customWidth="1"/>
    <col min="11271" max="11271" width="30.28515625" style="71" customWidth="1"/>
    <col min="11272" max="11272" width="25.140625" style="71" customWidth="1"/>
    <col min="11273" max="11520" width="9.140625" style="71"/>
    <col min="11521" max="11521" width="121.140625" style="71" customWidth="1"/>
    <col min="11522" max="11522" width="32.7109375" style="71" customWidth="1"/>
    <col min="11523" max="11525" width="32.85546875" style="71" customWidth="1"/>
    <col min="11526" max="11526" width="25.5703125" style="71" customWidth="1"/>
    <col min="11527" max="11527" width="30.28515625" style="71" customWidth="1"/>
    <col min="11528" max="11528" width="25.140625" style="71" customWidth="1"/>
    <col min="11529" max="11776" width="9.140625" style="71"/>
    <col min="11777" max="11777" width="121.140625" style="71" customWidth="1"/>
    <col min="11778" max="11778" width="32.7109375" style="71" customWidth="1"/>
    <col min="11779" max="11781" width="32.85546875" style="71" customWidth="1"/>
    <col min="11782" max="11782" width="25.5703125" style="71" customWidth="1"/>
    <col min="11783" max="11783" width="30.28515625" style="71" customWidth="1"/>
    <col min="11784" max="11784" width="25.140625" style="71" customWidth="1"/>
    <col min="11785" max="12032" width="9.140625" style="71"/>
    <col min="12033" max="12033" width="121.140625" style="71" customWidth="1"/>
    <col min="12034" max="12034" width="32.7109375" style="71" customWidth="1"/>
    <col min="12035" max="12037" width="32.85546875" style="71" customWidth="1"/>
    <col min="12038" max="12038" width="25.5703125" style="71" customWidth="1"/>
    <col min="12039" max="12039" width="30.28515625" style="71" customWidth="1"/>
    <col min="12040" max="12040" width="25.140625" style="71" customWidth="1"/>
    <col min="12041" max="12288" width="9.140625" style="71"/>
    <col min="12289" max="12289" width="121.140625" style="71" customWidth="1"/>
    <col min="12290" max="12290" width="32.7109375" style="71" customWidth="1"/>
    <col min="12291" max="12293" width="32.85546875" style="71" customWidth="1"/>
    <col min="12294" max="12294" width="25.5703125" style="71" customWidth="1"/>
    <col min="12295" max="12295" width="30.28515625" style="71" customWidth="1"/>
    <col min="12296" max="12296" width="25.140625" style="71" customWidth="1"/>
    <col min="12297" max="12544" width="9.140625" style="71"/>
    <col min="12545" max="12545" width="121.140625" style="71" customWidth="1"/>
    <col min="12546" max="12546" width="32.7109375" style="71" customWidth="1"/>
    <col min="12547" max="12549" width="32.85546875" style="71" customWidth="1"/>
    <col min="12550" max="12550" width="25.5703125" style="71" customWidth="1"/>
    <col min="12551" max="12551" width="30.28515625" style="71" customWidth="1"/>
    <col min="12552" max="12552" width="25.140625" style="71" customWidth="1"/>
    <col min="12553" max="12800" width="9.140625" style="71"/>
    <col min="12801" max="12801" width="121.140625" style="71" customWidth="1"/>
    <col min="12802" max="12802" width="32.7109375" style="71" customWidth="1"/>
    <col min="12803" max="12805" width="32.85546875" style="71" customWidth="1"/>
    <col min="12806" max="12806" width="25.5703125" style="71" customWidth="1"/>
    <col min="12807" max="12807" width="30.28515625" style="71" customWidth="1"/>
    <col min="12808" max="12808" width="25.140625" style="71" customWidth="1"/>
    <col min="12809" max="13056" width="9.140625" style="71"/>
    <col min="13057" max="13057" width="121.140625" style="71" customWidth="1"/>
    <col min="13058" max="13058" width="32.7109375" style="71" customWidth="1"/>
    <col min="13059" max="13061" width="32.85546875" style="71" customWidth="1"/>
    <col min="13062" max="13062" width="25.5703125" style="71" customWidth="1"/>
    <col min="13063" max="13063" width="30.28515625" style="71" customWidth="1"/>
    <col min="13064" max="13064" width="25.140625" style="71" customWidth="1"/>
    <col min="13065" max="13312" width="9.140625" style="71"/>
    <col min="13313" max="13313" width="121.140625" style="71" customWidth="1"/>
    <col min="13314" max="13314" width="32.7109375" style="71" customWidth="1"/>
    <col min="13315" max="13317" width="32.85546875" style="71" customWidth="1"/>
    <col min="13318" max="13318" width="25.5703125" style="71" customWidth="1"/>
    <col min="13319" max="13319" width="30.28515625" style="71" customWidth="1"/>
    <col min="13320" max="13320" width="25.140625" style="71" customWidth="1"/>
    <col min="13321" max="13568" width="9.140625" style="71"/>
    <col min="13569" max="13569" width="121.140625" style="71" customWidth="1"/>
    <col min="13570" max="13570" width="32.7109375" style="71" customWidth="1"/>
    <col min="13571" max="13573" width="32.85546875" style="71" customWidth="1"/>
    <col min="13574" max="13574" width="25.5703125" style="71" customWidth="1"/>
    <col min="13575" max="13575" width="30.28515625" style="71" customWidth="1"/>
    <col min="13576" max="13576" width="25.140625" style="71" customWidth="1"/>
    <col min="13577" max="13824" width="9.140625" style="71"/>
    <col min="13825" max="13825" width="121.140625" style="71" customWidth="1"/>
    <col min="13826" max="13826" width="32.7109375" style="71" customWidth="1"/>
    <col min="13827" max="13829" width="32.85546875" style="71" customWidth="1"/>
    <col min="13830" max="13830" width="25.5703125" style="71" customWidth="1"/>
    <col min="13831" max="13831" width="30.28515625" style="71" customWidth="1"/>
    <col min="13832" max="13832" width="25.140625" style="71" customWidth="1"/>
    <col min="13833" max="14080" width="9.140625" style="71"/>
    <col min="14081" max="14081" width="121.140625" style="71" customWidth="1"/>
    <col min="14082" max="14082" width="32.7109375" style="71" customWidth="1"/>
    <col min="14083" max="14085" width="32.85546875" style="71" customWidth="1"/>
    <col min="14086" max="14086" width="25.5703125" style="71" customWidth="1"/>
    <col min="14087" max="14087" width="30.28515625" style="71" customWidth="1"/>
    <col min="14088" max="14088" width="25.140625" style="71" customWidth="1"/>
    <col min="14089" max="14336" width="9.140625" style="71"/>
    <col min="14337" max="14337" width="121.140625" style="71" customWidth="1"/>
    <col min="14338" max="14338" width="32.7109375" style="71" customWidth="1"/>
    <col min="14339" max="14341" width="32.85546875" style="71" customWidth="1"/>
    <col min="14342" max="14342" width="25.5703125" style="71" customWidth="1"/>
    <col min="14343" max="14343" width="30.28515625" style="71" customWidth="1"/>
    <col min="14344" max="14344" width="25.140625" style="71" customWidth="1"/>
    <col min="14345" max="14592" width="9.140625" style="71"/>
    <col min="14593" max="14593" width="121.140625" style="71" customWidth="1"/>
    <col min="14594" max="14594" width="32.7109375" style="71" customWidth="1"/>
    <col min="14595" max="14597" width="32.85546875" style="71" customWidth="1"/>
    <col min="14598" max="14598" width="25.5703125" style="71" customWidth="1"/>
    <col min="14599" max="14599" width="30.28515625" style="71" customWidth="1"/>
    <col min="14600" max="14600" width="25.140625" style="71" customWidth="1"/>
    <col min="14601" max="14848" width="9.140625" style="71"/>
    <col min="14849" max="14849" width="121.140625" style="71" customWidth="1"/>
    <col min="14850" max="14850" width="32.7109375" style="71" customWidth="1"/>
    <col min="14851" max="14853" width="32.85546875" style="71" customWidth="1"/>
    <col min="14854" max="14854" width="25.5703125" style="71" customWidth="1"/>
    <col min="14855" max="14855" width="30.28515625" style="71" customWidth="1"/>
    <col min="14856" max="14856" width="25.140625" style="71" customWidth="1"/>
    <col min="14857" max="15104" width="9.140625" style="71"/>
    <col min="15105" max="15105" width="121.140625" style="71" customWidth="1"/>
    <col min="15106" max="15106" width="32.7109375" style="71" customWidth="1"/>
    <col min="15107" max="15109" width="32.85546875" style="71" customWidth="1"/>
    <col min="15110" max="15110" width="25.5703125" style="71" customWidth="1"/>
    <col min="15111" max="15111" width="30.28515625" style="71" customWidth="1"/>
    <col min="15112" max="15112" width="25.140625" style="71" customWidth="1"/>
    <col min="15113" max="15360" width="9.140625" style="71"/>
    <col min="15361" max="15361" width="121.140625" style="71" customWidth="1"/>
    <col min="15362" max="15362" width="32.7109375" style="71" customWidth="1"/>
    <col min="15363" max="15365" width="32.85546875" style="71" customWidth="1"/>
    <col min="15366" max="15366" width="25.5703125" style="71" customWidth="1"/>
    <col min="15367" max="15367" width="30.28515625" style="71" customWidth="1"/>
    <col min="15368" max="15368" width="25.140625" style="71" customWidth="1"/>
    <col min="15369" max="15616" width="9.140625" style="71"/>
    <col min="15617" max="15617" width="121.140625" style="71" customWidth="1"/>
    <col min="15618" max="15618" width="32.7109375" style="71" customWidth="1"/>
    <col min="15619" max="15621" width="32.85546875" style="71" customWidth="1"/>
    <col min="15622" max="15622" width="25.5703125" style="71" customWidth="1"/>
    <col min="15623" max="15623" width="30.28515625" style="71" customWidth="1"/>
    <col min="15624" max="15624" width="25.140625" style="71" customWidth="1"/>
    <col min="15625" max="15872" width="9.140625" style="71"/>
    <col min="15873" max="15873" width="121.140625" style="71" customWidth="1"/>
    <col min="15874" max="15874" width="32.7109375" style="71" customWidth="1"/>
    <col min="15875" max="15877" width="32.85546875" style="71" customWidth="1"/>
    <col min="15878" max="15878" width="25.5703125" style="71" customWidth="1"/>
    <col min="15879" max="15879" width="30.28515625" style="71" customWidth="1"/>
    <col min="15880" max="15880" width="25.140625" style="71" customWidth="1"/>
    <col min="15881" max="16128" width="9.140625" style="71"/>
    <col min="16129" max="16129" width="121.140625" style="71" customWidth="1"/>
    <col min="16130" max="16130" width="32.7109375" style="71" customWidth="1"/>
    <col min="16131" max="16133" width="32.85546875" style="71" customWidth="1"/>
    <col min="16134" max="16134" width="25.5703125" style="71" customWidth="1"/>
    <col min="16135" max="16135" width="30.28515625" style="71" customWidth="1"/>
    <col min="16136" max="16136" width="25.140625" style="71" customWidth="1"/>
    <col min="16137" max="16384" width="9.140625" style="71"/>
  </cols>
  <sheetData>
    <row r="1" spans="1:8" s="7" customFormat="1" ht="46.5">
      <c r="A1" s="1" t="s">
        <v>0</v>
      </c>
      <c r="B1" s="2"/>
      <c r="C1" s="4" t="s">
        <v>1</v>
      </c>
      <c r="D1" s="5" t="s">
        <v>117</v>
      </c>
      <c r="E1" s="6"/>
      <c r="H1" s="3"/>
    </row>
    <row r="2" spans="1:8" s="7" customFormat="1" ht="46.5">
      <c r="A2" s="1" t="s">
        <v>2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3</v>
      </c>
      <c r="B3" s="10"/>
      <c r="C3" s="10"/>
      <c r="D3" s="10"/>
      <c r="E3" s="10"/>
      <c r="F3" s="11"/>
      <c r="G3" s="3"/>
      <c r="H3" s="3"/>
    </row>
    <row r="4" spans="1:8" s="16" customFormat="1" ht="27" thickTop="1">
      <c r="A4" s="12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20" customFormat="1" ht="52.5">
      <c r="A5" s="17"/>
      <c r="B5" s="18" t="s">
        <v>9</v>
      </c>
      <c r="C5" s="18" t="s">
        <v>9</v>
      </c>
      <c r="D5" s="18" t="s">
        <v>10</v>
      </c>
      <c r="E5" s="18" t="s">
        <v>11</v>
      </c>
      <c r="F5" s="19" t="s">
        <v>12</v>
      </c>
    </row>
    <row r="6" spans="1:8" s="16" customFormat="1" ht="26.25">
      <c r="A6" s="21" t="s">
        <v>13</v>
      </c>
      <c r="B6" s="22"/>
      <c r="C6" s="22"/>
      <c r="D6" s="22"/>
      <c r="E6" s="22"/>
      <c r="F6" s="23"/>
    </row>
    <row r="7" spans="1:8" s="16" customFormat="1" ht="26.25">
      <c r="A7" s="21" t="s">
        <v>14</v>
      </c>
      <c r="B7" s="22"/>
      <c r="C7" s="22"/>
      <c r="D7" s="22"/>
      <c r="E7" s="22"/>
      <c r="F7" s="24"/>
    </row>
    <row r="8" spans="1:8" s="16" customFormat="1" ht="26.25">
      <c r="A8" s="25" t="s">
        <v>15</v>
      </c>
      <c r="B8" s="242">
        <v>2200434</v>
      </c>
      <c r="C8" s="26">
        <v>2200434</v>
      </c>
      <c r="D8" s="26">
        <v>6485683</v>
      </c>
      <c r="E8" s="26">
        <v>4285249</v>
      </c>
      <c r="F8" s="27">
        <v>1.9474562745349326</v>
      </c>
    </row>
    <row r="9" spans="1:8" s="16" customFormat="1" ht="26.25">
      <c r="A9" s="25" t="s">
        <v>16</v>
      </c>
      <c r="B9" s="242">
        <v>0</v>
      </c>
      <c r="C9" s="26">
        <v>0</v>
      </c>
      <c r="D9" s="26">
        <v>0</v>
      </c>
      <c r="E9" s="26">
        <v>0</v>
      </c>
      <c r="F9" s="27">
        <v>0</v>
      </c>
    </row>
    <row r="10" spans="1:8" s="16" customFormat="1" ht="26.25">
      <c r="A10" s="28" t="s">
        <v>17</v>
      </c>
      <c r="B10" s="243">
        <v>0</v>
      </c>
      <c r="C10" s="29">
        <v>0</v>
      </c>
      <c r="D10" s="29">
        <v>0</v>
      </c>
      <c r="E10" s="29">
        <v>0</v>
      </c>
      <c r="F10" s="27">
        <v>0</v>
      </c>
    </row>
    <row r="11" spans="1:8" s="16" customFormat="1" ht="26.25">
      <c r="A11" s="30" t="s">
        <v>18</v>
      </c>
      <c r="B11" s="244">
        <v>0</v>
      </c>
      <c r="C11" s="31">
        <v>0</v>
      </c>
      <c r="D11" s="31">
        <v>0</v>
      </c>
      <c r="E11" s="29">
        <v>0</v>
      </c>
      <c r="F11" s="27">
        <v>0</v>
      </c>
    </row>
    <row r="12" spans="1:8" s="16" customFormat="1" ht="26.25">
      <c r="A12" s="32" t="s">
        <v>19</v>
      </c>
      <c r="B12" s="244">
        <v>0</v>
      </c>
      <c r="C12" s="31">
        <v>0</v>
      </c>
      <c r="D12" s="31">
        <v>0</v>
      </c>
      <c r="E12" s="29">
        <v>0</v>
      </c>
      <c r="F12" s="27">
        <v>0</v>
      </c>
    </row>
    <row r="13" spans="1:8" s="16" customFormat="1" ht="26.25">
      <c r="A13" s="32" t="s">
        <v>20</v>
      </c>
      <c r="B13" s="244">
        <v>0</v>
      </c>
      <c r="C13" s="31">
        <v>0</v>
      </c>
      <c r="D13" s="31">
        <v>0</v>
      </c>
      <c r="E13" s="29">
        <v>0</v>
      </c>
      <c r="F13" s="27">
        <v>0</v>
      </c>
    </row>
    <row r="14" spans="1:8" s="16" customFormat="1" ht="26.25">
      <c r="A14" s="32" t="s">
        <v>21</v>
      </c>
      <c r="B14" s="244">
        <v>0</v>
      </c>
      <c r="C14" s="31">
        <v>0</v>
      </c>
      <c r="D14" s="31">
        <v>0</v>
      </c>
      <c r="E14" s="29">
        <v>0</v>
      </c>
      <c r="F14" s="27">
        <v>0</v>
      </c>
    </row>
    <row r="15" spans="1:8" s="16" customFormat="1" ht="26.25">
      <c r="A15" s="32" t="s">
        <v>22</v>
      </c>
      <c r="B15" s="244">
        <v>0</v>
      </c>
      <c r="C15" s="31">
        <v>0</v>
      </c>
      <c r="D15" s="31">
        <v>0</v>
      </c>
      <c r="E15" s="29">
        <v>0</v>
      </c>
      <c r="F15" s="27">
        <v>0</v>
      </c>
    </row>
    <row r="16" spans="1:8" s="16" customFormat="1" ht="26.25">
      <c r="A16" s="32" t="s">
        <v>23</v>
      </c>
      <c r="B16" s="244">
        <v>0</v>
      </c>
      <c r="C16" s="31">
        <v>0</v>
      </c>
      <c r="D16" s="31">
        <v>0</v>
      </c>
      <c r="E16" s="29">
        <v>0</v>
      </c>
      <c r="F16" s="27">
        <v>0</v>
      </c>
    </row>
    <row r="17" spans="1:6" s="16" customFormat="1" ht="26.25">
      <c r="A17" s="32" t="s">
        <v>24</v>
      </c>
      <c r="B17" s="244">
        <v>0</v>
      </c>
      <c r="C17" s="31">
        <v>0</v>
      </c>
      <c r="D17" s="31">
        <v>0</v>
      </c>
      <c r="E17" s="29">
        <v>0</v>
      </c>
      <c r="F17" s="27">
        <v>0</v>
      </c>
    </row>
    <row r="18" spans="1:6" s="16" customFormat="1" ht="26.25">
      <c r="A18" s="32" t="s">
        <v>25</v>
      </c>
      <c r="B18" s="244">
        <v>0</v>
      </c>
      <c r="C18" s="31">
        <v>0</v>
      </c>
      <c r="D18" s="31">
        <v>0</v>
      </c>
      <c r="E18" s="29">
        <v>0</v>
      </c>
      <c r="F18" s="27">
        <v>0</v>
      </c>
    </row>
    <row r="19" spans="1:6" s="16" customFormat="1" ht="26.25">
      <c r="A19" s="32" t="s">
        <v>26</v>
      </c>
      <c r="B19" s="244">
        <v>0</v>
      </c>
      <c r="C19" s="31">
        <v>0</v>
      </c>
      <c r="D19" s="31">
        <v>0</v>
      </c>
      <c r="E19" s="29">
        <v>0</v>
      </c>
      <c r="F19" s="27">
        <v>0</v>
      </c>
    </row>
    <row r="20" spans="1:6" s="16" customFormat="1" ht="26.25">
      <c r="A20" s="32" t="s">
        <v>27</v>
      </c>
      <c r="B20" s="244">
        <v>0</v>
      </c>
      <c r="C20" s="31">
        <v>0</v>
      </c>
      <c r="D20" s="31">
        <v>0</v>
      </c>
      <c r="E20" s="29">
        <v>0</v>
      </c>
      <c r="F20" s="27">
        <v>0</v>
      </c>
    </row>
    <row r="21" spans="1:6" s="16" customFormat="1" ht="26.25">
      <c r="A21" s="32" t="s">
        <v>28</v>
      </c>
      <c r="B21" s="244">
        <v>0</v>
      </c>
      <c r="C21" s="31">
        <v>0</v>
      </c>
      <c r="D21" s="31">
        <v>0</v>
      </c>
      <c r="E21" s="29">
        <v>0</v>
      </c>
      <c r="F21" s="27">
        <v>0</v>
      </c>
    </row>
    <row r="22" spans="1:6" s="16" customFormat="1" ht="26.25">
      <c r="A22" s="32" t="s">
        <v>29</v>
      </c>
      <c r="B22" s="244">
        <v>0</v>
      </c>
      <c r="C22" s="31">
        <v>0</v>
      </c>
      <c r="D22" s="31">
        <v>0</v>
      </c>
      <c r="E22" s="29">
        <v>0</v>
      </c>
      <c r="F22" s="27">
        <v>0</v>
      </c>
    </row>
    <row r="23" spans="1:6" s="16" customFormat="1" ht="26.25">
      <c r="A23" s="33" t="s">
        <v>30</v>
      </c>
      <c r="B23" s="244">
        <v>0</v>
      </c>
      <c r="C23" s="31">
        <v>0</v>
      </c>
      <c r="D23" s="31">
        <v>0</v>
      </c>
      <c r="E23" s="29">
        <v>0</v>
      </c>
      <c r="F23" s="27">
        <v>0</v>
      </c>
    </row>
    <row r="24" spans="1:6" s="16" customFormat="1" ht="26.25">
      <c r="A24" s="33" t="s">
        <v>31</v>
      </c>
      <c r="B24" s="244">
        <v>0</v>
      </c>
      <c r="C24" s="31">
        <v>0</v>
      </c>
      <c r="D24" s="31">
        <v>0</v>
      </c>
      <c r="E24" s="29">
        <v>0</v>
      </c>
      <c r="F24" s="27">
        <v>0</v>
      </c>
    </row>
    <row r="25" spans="1:6" s="16" customFormat="1" ht="26.25">
      <c r="A25" s="33" t="s">
        <v>32</v>
      </c>
      <c r="B25" s="244">
        <v>0</v>
      </c>
      <c r="C25" s="31">
        <v>0</v>
      </c>
      <c r="D25" s="31">
        <v>0</v>
      </c>
      <c r="E25" s="29">
        <v>0</v>
      </c>
      <c r="F25" s="27">
        <v>0</v>
      </c>
    </row>
    <row r="26" spans="1:6" s="16" customFormat="1" ht="26.25">
      <c r="A26" s="33" t="s">
        <v>33</v>
      </c>
      <c r="B26" s="244">
        <v>0</v>
      </c>
      <c r="C26" s="31">
        <v>0</v>
      </c>
      <c r="D26" s="31">
        <v>0</v>
      </c>
      <c r="E26" s="29">
        <v>0</v>
      </c>
      <c r="F26" s="27">
        <v>0</v>
      </c>
    </row>
    <row r="27" spans="1:6" s="16" customFormat="1" ht="26.25">
      <c r="A27" s="33" t="s">
        <v>34</v>
      </c>
      <c r="B27" s="244">
        <v>0</v>
      </c>
      <c r="C27" s="240">
        <v>0</v>
      </c>
      <c r="D27" s="240">
        <v>0</v>
      </c>
      <c r="E27" s="29">
        <v>0</v>
      </c>
      <c r="F27" s="27">
        <v>0</v>
      </c>
    </row>
    <row r="28" spans="1:6" s="16" customFormat="1" ht="26.25">
      <c r="A28" s="33" t="s">
        <v>89</v>
      </c>
      <c r="B28" s="244">
        <v>0</v>
      </c>
      <c r="C28" s="26">
        <f>LSUBOS!C28+LSUBR!C28+LSUA!C28+LSUS!C28+LSUE!C29+LSULAW!C28+LSUHSCS!C28+LSUHSCNO!C28+LSUAG!C28+PENN!C28+EACONWAY!C28+HPLONG!C28</f>
        <v>0</v>
      </c>
      <c r="D28" s="26">
        <f>LSUBOS!D28+LSUBR!D28+LSUA!D28+LSUS!D28+LSUE!D29+LSULAW!D28+LSUHSCS!D28+LSUHSCNO!D28+LSUAG!D28+PENN!D28+EACONWAY!D28+HPLONG!D28</f>
        <v>0</v>
      </c>
      <c r="E28" s="29">
        <f t="shared" ref="E28" si="0">D28-C28</f>
        <v>0</v>
      </c>
      <c r="F28" s="27">
        <f t="shared" ref="F28" si="1">IF(ISBLANK(E28),"  ",IF(C28&gt;0,E28/C28,IF(E28&gt;0,1,0)))</f>
        <v>0</v>
      </c>
    </row>
    <row r="29" spans="1:6" s="16" customFormat="1" ht="26.25">
      <c r="A29" s="33" t="s">
        <v>35</v>
      </c>
      <c r="B29" s="244">
        <v>0</v>
      </c>
      <c r="C29" s="31">
        <v>0</v>
      </c>
      <c r="D29" s="31">
        <v>0</v>
      </c>
      <c r="E29" s="29">
        <v>0</v>
      </c>
      <c r="F29" s="27">
        <v>0</v>
      </c>
    </row>
    <row r="30" spans="1:6" s="16" customFormat="1" ht="26.25">
      <c r="A30" s="34" t="s">
        <v>36</v>
      </c>
      <c r="B30" s="244"/>
      <c r="C30" s="31"/>
      <c r="D30" s="31"/>
      <c r="E30" s="31"/>
      <c r="F30" s="23"/>
    </row>
    <row r="31" spans="1:6" s="16" customFormat="1" ht="26.25">
      <c r="A31" s="30" t="s">
        <v>37</v>
      </c>
      <c r="B31" s="242">
        <v>0</v>
      </c>
      <c r="C31" s="26">
        <v>0</v>
      </c>
      <c r="D31" s="26">
        <v>-4000000</v>
      </c>
      <c r="E31" s="26">
        <v>-4000000</v>
      </c>
      <c r="F31" s="27">
        <v>0</v>
      </c>
    </row>
    <row r="32" spans="1:6" s="16" customFormat="1" ht="26.25">
      <c r="A32" s="35" t="s">
        <v>38</v>
      </c>
      <c r="B32" s="244"/>
      <c r="C32" s="31"/>
      <c r="D32" s="31"/>
      <c r="E32" s="31"/>
      <c r="F32" s="23"/>
    </row>
    <row r="33" spans="1:12" s="16" customFormat="1" ht="26.25">
      <c r="A33" s="30" t="s">
        <v>37</v>
      </c>
      <c r="B33" s="241">
        <v>0</v>
      </c>
      <c r="C33" s="22">
        <v>0</v>
      </c>
      <c r="D33" s="22">
        <v>0</v>
      </c>
      <c r="E33" s="26">
        <v>0</v>
      </c>
      <c r="F33" s="27">
        <v>0</v>
      </c>
    </row>
    <row r="34" spans="1:12" s="16" customFormat="1" ht="26.25">
      <c r="A34" s="32" t="s">
        <v>39</v>
      </c>
      <c r="B34" s="244"/>
      <c r="C34" s="31"/>
      <c r="D34" s="31"/>
      <c r="E34" s="29"/>
      <c r="F34" s="27" t="s">
        <v>91</v>
      </c>
    </row>
    <row r="35" spans="1:12" s="39" customFormat="1" ht="26.25">
      <c r="A35" s="36" t="s">
        <v>40</v>
      </c>
      <c r="B35" s="245">
        <v>2200434</v>
      </c>
      <c r="C35" s="37">
        <v>2200434</v>
      </c>
      <c r="D35" s="37">
        <v>2485683</v>
      </c>
      <c r="E35" s="37">
        <v>285249</v>
      </c>
      <c r="F35" s="38">
        <v>0.12963306329569529</v>
      </c>
    </row>
    <row r="36" spans="1:12" s="16" customFormat="1" ht="26.25">
      <c r="A36" s="34" t="s">
        <v>41</v>
      </c>
      <c r="B36" s="244"/>
      <c r="C36" s="31"/>
      <c r="D36" s="31"/>
      <c r="E36" s="31"/>
      <c r="F36" s="23"/>
    </row>
    <row r="37" spans="1:12" s="16" customFormat="1" ht="26.25">
      <c r="A37" s="40" t="s">
        <v>42</v>
      </c>
      <c r="B37" s="242">
        <v>0</v>
      </c>
      <c r="C37" s="26">
        <v>0</v>
      </c>
      <c r="D37" s="26">
        <v>0</v>
      </c>
      <c r="E37" s="26">
        <v>0</v>
      </c>
      <c r="F37" s="27">
        <v>0</v>
      </c>
    </row>
    <row r="38" spans="1:12" s="16" customFormat="1" ht="26.25">
      <c r="A38" s="41" t="s">
        <v>43</v>
      </c>
      <c r="B38" s="242">
        <v>0</v>
      </c>
      <c r="C38" s="26">
        <v>0</v>
      </c>
      <c r="D38" s="26">
        <v>0</v>
      </c>
      <c r="E38" s="29">
        <v>0</v>
      </c>
      <c r="F38" s="27">
        <v>0</v>
      </c>
    </row>
    <row r="39" spans="1:12" s="16" customFormat="1" ht="26.25">
      <c r="A39" s="41" t="s">
        <v>44</v>
      </c>
      <c r="B39" s="242">
        <v>0</v>
      </c>
      <c r="C39" s="26">
        <v>0</v>
      </c>
      <c r="D39" s="26">
        <v>0</v>
      </c>
      <c r="E39" s="29">
        <v>0</v>
      </c>
      <c r="F39" s="27">
        <v>0</v>
      </c>
    </row>
    <row r="40" spans="1:12" s="16" customFormat="1" ht="26.25">
      <c r="A40" s="41" t="s">
        <v>45</v>
      </c>
      <c r="B40" s="242">
        <v>0</v>
      </c>
      <c r="C40" s="26">
        <v>0</v>
      </c>
      <c r="D40" s="26">
        <v>0</v>
      </c>
      <c r="E40" s="29">
        <v>0</v>
      </c>
      <c r="F40" s="27">
        <v>0</v>
      </c>
    </row>
    <row r="41" spans="1:12" s="16" customFormat="1" ht="26.25">
      <c r="A41" s="42" t="s">
        <v>46</v>
      </c>
      <c r="B41" s="242">
        <v>0</v>
      </c>
      <c r="C41" s="26">
        <v>0</v>
      </c>
      <c r="D41" s="26">
        <v>0</v>
      </c>
      <c r="E41" s="29">
        <v>0</v>
      </c>
      <c r="F41" s="27">
        <v>0</v>
      </c>
    </row>
    <row r="42" spans="1:12" s="39" customFormat="1" ht="26.25">
      <c r="A42" s="34" t="s">
        <v>47</v>
      </c>
      <c r="B42" s="246">
        <v>0</v>
      </c>
      <c r="C42" s="43">
        <v>0</v>
      </c>
      <c r="D42" s="43">
        <v>0</v>
      </c>
      <c r="E42" s="43">
        <v>0</v>
      </c>
      <c r="F42" s="38">
        <v>0</v>
      </c>
      <c r="L42" s="39" t="s">
        <v>48</v>
      </c>
    </row>
    <row r="43" spans="1:12" s="16" customFormat="1" ht="26.25">
      <c r="A43" s="32" t="s">
        <v>48</v>
      </c>
      <c r="B43" s="244"/>
      <c r="C43" s="31"/>
      <c r="D43" s="31"/>
      <c r="E43" s="31"/>
      <c r="F43" s="23"/>
    </row>
    <row r="44" spans="1:12" s="39" customFormat="1" ht="26.25">
      <c r="A44" s="44" t="s">
        <v>49</v>
      </c>
      <c r="B44" s="247">
        <v>0</v>
      </c>
      <c r="C44" s="45">
        <v>0</v>
      </c>
      <c r="D44" s="45">
        <v>0</v>
      </c>
      <c r="E44" s="45">
        <v>0</v>
      </c>
      <c r="F44" s="38">
        <v>0</v>
      </c>
    </row>
    <row r="45" spans="1:12" s="16" customFormat="1" ht="26.25">
      <c r="A45" s="32" t="s">
        <v>48</v>
      </c>
      <c r="B45" s="244"/>
      <c r="C45" s="31"/>
      <c r="D45" s="31"/>
      <c r="E45" s="31"/>
      <c r="F45" s="23"/>
    </row>
    <row r="46" spans="1:12" s="39" customFormat="1" ht="26.25">
      <c r="A46" s="44" t="s">
        <v>50</v>
      </c>
      <c r="B46" s="247">
        <v>0</v>
      </c>
      <c r="C46" s="45">
        <v>0</v>
      </c>
      <c r="D46" s="45">
        <v>0</v>
      </c>
      <c r="E46" s="45">
        <v>0</v>
      </c>
      <c r="F46" s="38">
        <v>0</v>
      </c>
    </row>
    <row r="47" spans="1:12" s="16" customFormat="1" ht="26.25">
      <c r="A47" s="32" t="s">
        <v>48</v>
      </c>
      <c r="B47" s="244"/>
      <c r="C47" s="31"/>
      <c r="D47" s="31"/>
      <c r="E47" s="31"/>
      <c r="F47" s="23"/>
    </row>
    <row r="48" spans="1:12" s="39" customFormat="1" ht="26.25">
      <c r="A48" s="34" t="s">
        <v>51</v>
      </c>
      <c r="B48" s="246">
        <v>0</v>
      </c>
      <c r="C48" s="43">
        <v>0</v>
      </c>
      <c r="D48" s="43">
        <v>0</v>
      </c>
      <c r="E48" s="43">
        <v>0</v>
      </c>
      <c r="F48" s="38">
        <v>0</v>
      </c>
    </row>
    <row r="49" spans="1:6" s="16" customFormat="1" ht="26.25">
      <c r="A49" s="32" t="s">
        <v>48</v>
      </c>
      <c r="B49" s="244"/>
      <c r="C49" s="31"/>
      <c r="D49" s="31"/>
      <c r="E49" s="31"/>
      <c r="F49" s="23"/>
    </row>
    <row r="50" spans="1:6" s="39" customFormat="1" ht="26.25">
      <c r="A50" s="46" t="s">
        <v>52</v>
      </c>
      <c r="B50" s="248">
        <v>0</v>
      </c>
      <c r="C50" s="47">
        <v>0</v>
      </c>
      <c r="D50" s="47">
        <v>0</v>
      </c>
      <c r="E50" s="47">
        <v>0</v>
      </c>
      <c r="F50" s="38">
        <v>0</v>
      </c>
    </row>
    <row r="51" spans="1:6" s="16" customFormat="1" ht="26.25">
      <c r="A51" s="34"/>
      <c r="B51" s="241"/>
      <c r="C51" s="22"/>
      <c r="D51" s="22"/>
      <c r="E51" s="22"/>
      <c r="F51" s="48"/>
    </row>
    <row r="52" spans="1:6" s="39" customFormat="1" ht="26.25">
      <c r="A52" s="34" t="s">
        <v>53</v>
      </c>
      <c r="B52" s="246">
        <v>0</v>
      </c>
      <c r="C52" s="43">
        <v>0</v>
      </c>
      <c r="D52" s="43">
        <v>0</v>
      </c>
      <c r="E52" s="47">
        <v>0</v>
      </c>
      <c r="F52" s="38">
        <v>0</v>
      </c>
    </row>
    <row r="53" spans="1:6" s="16" customFormat="1" ht="26.25">
      <c r="A53" s="32"/>
      <c r="B53" s="244"/>
      <c r="C53" s="31"/>
      <c r="D53" s="31"/>
      <c r="E53" s="31"/>
      <c r="F53" s="23"/>
    </row>
    <row r="54" spans="1:6" s="39" customFormat="1" ht="26.25">
      <c r="A54" s="49" t="s">
        <v>54</v>
      </c>
      <c r="B54" s="246">
        <v>2200434</v>
      </c>
      <c r="C54" s="43">
        <v>2200434</v>
      </c>
      <c r="D54" s="43">
        <v>2485683</v>
      </c>
      <c r="E54" s="43">
        <v>285249</v>
      </c>
      <c r="F54" s="38">
        <v>0.12963306329569529</v>
      </c>
    </row>
    <row r="55" spans="1:6" s="16" customFormat="1" ht="26.25">
      <c r="A55" s="50"/>
      <c r="B55" s="244"/>
      <c r="C55" s="31"/>
      <c r="D55" s="31"/>
      <c r="E55" s="31"/>
      <c r="F55" s="23" t="s">
        <v>48</v>
      </c>
    </row>
    <row r="56" spans="1:6" s="16" customFormat="1" ht="26.25">
      <c r="A56" s="51"/>
      <c r="B56" s="241"/>
      <c r="C56" s="22"/>
      <c r="D56" s="22"/>
      <c r="E56" s="22"/>
      <c r="F56" s="24" t="s">
        <v>48</v>
      </c>
    </row>
    <row r="57" spans="1:6" s="16" customFormat="1" ht="26.25">
      <c r="A57" s="49" t="s">
        <v>55</v>
      </c>
      <c r="B57" s="241"/>
      <c r="C57" s="22"/>
      <c r="D57" s="22"/>
      <c r="E57" s="22"/>
      <c r="F57" s="24"/>
    </row>
    <row r="58" spans="1:6" s="16" customFormat="1" ht="26.25">
      <c r="A58" s="30" t="s">
        <v>56</v>
      </c>
      <c r="B58" s="241">
        <v>0</v>
      </c>
      <c r="C58" s="22">
        <v>0</v>
      </c>
      <c r="D58" s="22">
        <v>0</v>
      </c>
      <c r="E58" s="22">
        <v>0</v>
      </c>
      <c r="F58" s="27">
        <v>0</v>
      </c>
    </row>
    <row r="59" spans="1:6" s="16" customFormat="1" ht="26.25">
      <c r="A59" s="32" t="s">
        <v>57</v>
      </c>
      <c r="B59" s="244">
        <v>0</v>
      </c>
      <c r="C59" s="31">
        <v>0</v>
      </c>
      <c r="D59" s="31">
        <v>0</v>
      </c>
      <c r="E59" s="31">
        <v>0</v>
      </c>
      <c r="F59" s="27">
        <v>0</v>
      </c>
    </row>
    <row r="60" spans="1:6" s="16" customFormat="1" ht="26.25">
      <c r="A60" s="32" t="s">
        <v>58</v>
      </c>
      <c r="B60" s="244">
        <v>0</v>
      </c>
      <c r="C60" s="31">
        <v>0</v>
      </c>
      <c r="D60" s="31">
        <v>0</v>
      </c>
      <c r="E60" s="31">
        <v>0</v>
      </c>
      <c r="F60" s="27">
        <v>0</v>
      </c>
    </row>
    <row r="61" spans="1:6" s="16" customFormat="1" ht="26.25">
      <c r="A61" s="32" t="s">
        <v>59</v>
      </c>
      <c r="B61" s="244">
        <v>0</v>
      </c>
      <c r="C61" s="31">
        <v>0</v>
      </c>
      <c r="D61" s="31">
        <v>0</v>
      </c>
      <c r="E61" s="31">
        <v>0</v>
      </c>
      <c r="F61" s="27">
        <v>0</v>
      </c>
    </row>
    <row r="62" spans="1:6" s="16" customFormat="1" ht="26.25">
      <c r="A62" s="32" t="s">
        <v>60</v>
      </c>
      <c r="B62" s="244">
        <v>0</v>
      </c>
      <c r="C62" s="31">
        <v>0</v>
      </c>
      <c r="D62" s="31">
        <v>0</v>
      </c>
      <c r="E62" s="31">
        <v>0</v>
      </c>
      <c r="F62" s="27">
        <v>0</v>
      </c>
    </row>
    <row r="63" spans="1:6" s="16" customFormat="1" ht="26.25">
      <c r="A63" s="32" t="s">
        <v>61</v>
      </c>
      <c r="B63" s="244">
        <v>2200434</v>
      </c>
      <c r="C63" s="31">
        <v>2200434</v>
      </c>
      <c r="D63" s="31">
        <v>2485683</v>
      </c>
      <c r="E63" s="31">
        <v>285249</v>
      </c>
      <c r="F63" s="27">
        <v>0.12963306329569529</v>
      </c>
    </row>
    <row r="64" spans="1:6" s="16" customFormat="1" ht="26.25">
      <c r="A64" s="32" t="s">
        <v>62</v>
      </c>
      <c r="B64" s="244">
        <v>0</v>
      </c>
      <c r="C64" s="31">
        <v>0</v>
      </c>
      <c r="D64" s="31">
        <v>0</v>
      </c>
      <c r="E64" s="31">
        <v>0</v>
      </c>
      <c r="F64" s="27">
        <v>0</v>
      </c>
    </row>
    <row r="65" spans="1:6" s="16" customFormat="1" ht="26.25">
      <c r="A65" s="32" t="s">
        <v>63</v>
      </c>
      <c r="B65" s="244">
        <v>0</v>
      </c>
      <c r="C65" s="31">
        <v>0</v>
      </c>
      <c r="D65" s="31">
        <v>0</v>
      </c>
      <c r="E65" s="31">
        <v>0</v>
      </c>
      <c r="F65" s="27">
        <v>0</v>
      </c>
    </row>
    <row r="66" spans="1:6" s="39" customFormat="1" ht="26.25">
      <c r="A66" s="52" t="s">
        <v>64</v>
      </c>
      <c r="B66" s="245">
        <v>2200434</v>
      </c>
      <c r="C66" s="37">
        <v>2200434</v>
      </c>
      <c r="D66" s="37">
        <v>2485683</v>
      </c>
      <c r="E66" s="37">
        <v>285249</v>
      </c>
      <c r="F66" s="38">
        <v>0.12963306329569529</v>
      </c>
    </row>
    <row r="67" spans="1:6" s="16" customFormat="1" ht="26.25">
      <c r="A67" s="32" t="s">
        <v>65</v>
      </c>
      <c r="B67" s="244">
        <v>0</v>
      </c>
      <c r="C67" s="31">
        <v>0</v>
      </c>
      <c r="D67" s="31">
        <v>0</v>
      </c>
      <c r="E67" s="31">
        <v>0</v>
      </c>
      <c r="F67" s="27">
        <v>0</v>
      </c>
    </row>
    <row r="68" spans="1:6" s="16" customFormat="1" ht="26.25">
      <c r="A68" s="32" t="s">
        <v>66</v>
      </c>
      <c r="B68" s="244">
        <v>0</v>
      </c>
      <c r="C68" s="31">
        <v>0</v>
      </c>
      <c r="D68" s="31">
        <v>0</v>
      </c>
      <c r="E68" s="31">
        <v>0</v>
      </c>
      <c r="F68" s="27">
        <v>0</v>
      </c>
    </row>
    <row r="69" spans="1:6" s="16" customFormat="1" ht="26.25">
      <c r="A69" s="32" t="s">
        <v>67</v>
      </c>
      <c r="B69" s="244">
        <v>0</v>
      </c>
      <c r="C69" s="31">
        <v>0</v>
      </c>
      <c r="D69" s="31">
        <v>0</v>
      </c>
      <c r="E69" s="31">
        <v>0</v>
      </c>
      <c r="F69" s="27">
        <v>0</v>
      </c>
    </row>
    <row r="70" spans="1:6" s="16" customFormat="1" ht="26.25">
      <c r="A70" s="32" t="s">
        <v>68</v>
      </c>
      <c r="B70" s="244">
        <v>0</v>
      </c>
      <c r="C70" s="31">
        <v>0</v>
      </c>
      <c r="D70" s="31">
        <v>0</v>
      </c>
      <c r="E70" s="31">
        <v>0</v>
      </c>
      <c r="F70" s="27">
        <v>0</v>
      </c>
    </row>
    <row r="71" spans="1:6" s="39" customFormat="1" ht="26.25">
      <c r="A71" s="53" t="s">
        <v>69</v>
      </c>
      <c r="B71" s="249">
        <v>2200434</v>
      </c>
      <c r="C71" s="54">
        <v>2200434</v>
      </c>
      <c r="D71" s="54">
        <v>2485683</v>
      </c>
      <c r="E71" s="54">
        <v>285249</v>
      </c>
      <c r="F71" s="38">
        <v>0.12963306329569529</v>
      </c>
    </row>
    <row r="72" spans="1:6" s="16" customFormat="1" ht="26.25">
      <c r="A72" s="51"/>
      <c r="B72" s="241"/>
      <c r="C72" s="22"/>
      <c r="D72" s="22"/>
      <c r="E72" s="22"/>
      <c r="F72" s="24"/>
    </row>
    <row r="73" spans="1:6" s="16" customFormat="1" ht="26.25">
      <c r="A73" s="49" t="s">
        <v>70</v>
      </c>
      <c r="B73" s="241"/>
      <c r="C73" s="22"/>
      <c r="D73" s="22"/>
      <c r="E73" s="22"/>
      <c r="F73" s="24"/>
    </row>
    <row r="74" spans="1:6" s="16" customFormat="1" ht="26.25">
      <c r="A74" s="30" t="s">
        <v>71</v>
      </c>
      <c r="B74" s="242">
        <v>1067745</v>
      </c>
      <c r="C74" s="26">
        <v>1154975</v>
      </c>
      <c r="D74" s="26">
        <v>1146575</v>
      </c>
      <c r="E74" s="22">
        <v>-8400</v>
      </c>
      <c r="F74" s="27">
        <v>-7.2728846944739066E-3</v>
      </c>
    </row>
    <row r="75" spans="1:6" s="16" customFormat="1" ht="26.25">
      <c r="A75" s="32" t="s">
        <v>72</v>
      </c>
      <c r="B75" s="243">
        <v>34667</v>
      </c>
      <c r="C75" s="26">
        <v>57000</v>
      </c>
      <c r="D75" s="26">
        <v>57000</v>
      </c>
      <c r="E75" s="31">
        <v>0</v>
      </c>
      <c r="F75" s="27">
        <v>0</v>
      </c>
    </row>
    <row r="76" spans="1:6" s="16" customFormat="1" ht="26.25">
      <c r="A76" s="32" t="s">
        <v>73</v>
      </c>
      <c r="B76" s="241">
        <v>75</v>
      </c>
      <c r="C76" s="26">
        <v>398670</v>
      </c>
      <c r="D76" s="26">
        <v>365679</v>
      </c>
      <c r="E76" s="31">
        <v>-32991</v>
      </c>
      <c r="F76" s="27">
        <v>-8.2752652569794569E-2</v>
      </c>
    </row>
    <row r="77" spans="1:6" s="39" customFormat="1" ht="26.25">
      <c r="A77" s="52" t="s">
        <v>74</v>
      </c>
      <c r="B77" s="249">
        <v>1102487</v>
      </c>
      <c r="C77" s="54">
        <v>1610645</v>
      </c>
      <c r="D77" s="54">
        <v>1569254</v>
      </c>
      <c r="E77" s="37">
        <v>-41391</v>
      </c>
      <c r="F77" s="38">
        <v>-2.5698400330302455E-2</v>
      </c>
    </row>
    <row r="78" spans="1:6" s="16" customFormat="1" ht="26.25">
      <c r="A78" s="32" t="s">
        <v>75</v>
      </c>
      <c r="B78" s="243">
        <v>255</v>
      </c>
      <c r="C78" s="29">
        <v>56617</v>
      </c>
      <c r="D78" s="29">
        <v>26413</v>
      </c>
      <c r="E78" s="31">
        <v>-30204</v>
      </c>
      <c r="F78" s="27">
        <v>-0.53347934366003147</v>
      </c>
    </row>
    <row r="79" spans="1:6" s="16" customFormat="1" ht="26.25">
      <c r="A79" s="32" t="s">
        <v>76</v>
      </c>
      <c r="B79" s="242">
        <v>1827</v>
      </c>
      <c r="C79" s="26">
        <v>23584</v>
      </c>
      <c r="D79" s="26">
        <v>27500</v>
      </c>
      <c r="E79" s="31">
        <v>3916</v>
      </c>
      <c r="F79" s="27">
        <v>0.16604477611940299</v>
      </c>
    </row>
    <row r="80" spans="1:6" s="16" customFormat="1" ht="26.25">
      <c r="A80" s="32" t="s">
        <v>77</v>
      </c>
      <c r="B80" s="241">
        <v>7405</v>
      </c>
      <c r="C80" s="22">
        <v>6382</v>
      </c>
      <c r="D80" s="22">
        <v>74139</v>
      </c>
      <c r="E80" s="31">
        <v>67757</v>
      </c>
      <c r="F80" s="27">
        <v>10.616891256659354</v>
      </c>
    </row>
    <row r="81" spans="1:8" s="39" customFormat="1" ht="26.25">
      <c r="A81" s="35" t="s">
        <v>78</v>
      </c>
      <c r="B81" s="249">
        <v>9487</v>
      </c>
      <c r="C81" s="54">
        <v>86583</v>
      </c>
      <c r="D81" s="54">
        <v>128052</v>
      </c>
      <c r="E81" s="37">
        <v>41469</v>
      </c>
      <c r="F81" s="38">
        <v>0.47895083330445931</v>
      </c>
    </row>
    <row r="82" spans="1:8" s="16" customFormat="1" ht="26.25">
      <c r="A82" s="32" t="s">
        <v>79</v>
      </c>
      <c r="B82" s="241">
        <v>0</v>
      </c>
      <c r="C82" s="22">
        <v>0</v>
      </c>
      <c r="D82" s="22">
        <v>23000</v>
      </c>
      <c r="E82" s="31">
        <v>23000</v>
      </c>
      <c r="F82" s="27">
        <v>1</v>
      </c>
    </row>
    <row r="83" spans="1:8" s="16" customFormat="1" ht="26.25">
      <c r="A83" s="32" t="s">
        <v>80</v>
      </c>
      <c r="B83" s="244">
        <v>0</v>
      </c>
      <c r="C83" s="31">
        <v>3206</v>
      </c>
      <c r="D83" s="31">
        <v>200315</v>
      </c>
      <c r="E83" s="31">
        <v>197109</v>
      </c>
      <c r="F83" s="27">
        <v>61.481285090455394</v>
      </c>
    </row>
    <row r="84" spans="1:8" s="16" customFormat="1" ht="26.25">
      <c r="A84" s="32" t="s">
        <v>81</v>
      </c>
      <c r="B84" s="244">
        <v>0</v>
      </c>
      <c r="C84" s="31">
        <v>0</v>
      </c>
      <c r="D84" s="31">
        <v>0</v>
      </c>
      <c r="E84" s="31">
        <v>0</v>
      </c>
      <c r="F84" s="27">
        <v>0</v>
      </c>
    </row>
    <row r="85" spans="1:8" s="16" customFormat="1" ht="26.25">
      <c r="A85" s="32" t="s">
        <v>82</v>
      </c>
      <c r="B85" s="244">
        <v>980000</v>
      </c>
      <c r="C85" s="31">
        <v>500000</v>
      </c>
      <c r="D85" s="31">
        <v>525000</v>
      </c>
      <c r="E85" s="31">
        <v>25000</v>
      </c>
      <c r="F85" s="27">
        <v>0.05</v>
      </c>
    </row>
    <row r="86" spans="1:8" s="39" customFormat="1" ht="26.25">
      <c r="A86" s="35" t="s">
        <v>83</v>
      </c>
      <c r="B86" s="245">
        <v>980000</v>
      </c>
      <c r="C86" s="37">
        <v>503206</v>
      </c>
      <c r="D86" s="37">
        <v>748315</v>
      </c>
      <c r="E86" s="37">
        <v>245109</v>
      </c>
      <c r="F86" s="38">
        <v>0.48709474847279244</v>
      </c>
    </row>
    <row r="87" spans="1:8" s="16" customFormat="1" ht="26.25">
      <c r="A87" s="32" t="s">
        <v>84</v>
      </c>
      <c r="B87" s="244">
        <v>0</v>
      </c>
      <c r="C87" s="31">
        <v>0</v>
      </c>
      <c r="D87" s="31">
        <v>40062</v>
      </c>
      <c r="E87" s="31">
        <v>40062</v>
      </c>
      <c r="F87" s="27">
        <v>1</v>
      </c>
    </row>
    <row r="88" spans="1:8" s="16" customFormat="1" ht="26.25">
      <c r="A88" s="32" t="s">
        <v>85</v>
      </c>
      <c r="B88" s="244">
        <v>0</v>
      </c>
      <c r="C88" s="31">
        <v>0</v>
      </c>
      <c r="D88" s="31">
        <v>0</v>
      </c>
      <c r="E88" s="31">
        <v>0</v>
      </c>
      <c r="F88" s="27">
        <v>0</v>
      </c>
    </row>
    <row r="89" spans="1:8" s="16" customFormat="1" ht="26.25">
      <c r="A89" s="41" t="s">
        <v>86</v>
      </c>
      <c r="B89" s="244">
        <v>0</v>
      </c>
      <c r="C89" s="31">
        <v>0</v>
      </c>
      <c r="D89" s="31">
        <v>0</v>
      </c>
      <c r="E89" s="31">
        <v>0</v>
      </c>
      <c r="F89" s="27">
        <v>0</v>
      </c>
    </row>
    <row r="90" spans="1:8" s="39" customFormat="1" ht="26.25">
      <c r="A90" s="55" t="s">
        <v>87</v>
      </c>
      <c r="B90" s="249">
        <v>0</v>
      </c>
      <c r="C90" s="54">
        <v>0</v>
      </c>
      <c r="D90" s="54">
        <v>40062</v>
      </c>
      <c r="E90" s="54">
        <v>40062</v>
      </c>
      <c r="F90" s="38">
        <v>1</v>
      </c>
    </row>
    <row r="91" spans="1:8" s="16" customFormat="1" ht="26.25">
      <c r="A91" s="41" t="s">
        <v>88</v>
      </c>
      <c r="B91" s="244">
        <v>108460</v>
      </c>
      <c r="C91" s="31">
        <v>0</v>
      </c>
      <c r="D91" s="29">
        <v>0</v>
      </c>
      <c r="E91" s="31">
        <v>0</v>
      </c>
      <c r="F91" s="27">
        <v>0</v>
      </c>
    </row>
    <row r="92" spans="1:8" s="39" customFormat="1" ht="27" thickBot="1">
      <c r="A92" s="56" t="s">
        <v>69</v>
      </c>
      <c r="B92" s="250">
        <v>2200434</v>
      </c>
      <c r="C92" s="57">
        <v>2200434</v>
      </c>
      <c r="D92" s="58">
        <v>2485683</v>
      </c>
      <c r="E92" s="57">
        <v>285249</v>
      </c>
      <c r="F92" s="59">
        <v>0.12963306329569529</v>
      </c>
    </row>
    <row r="93" spans="1:8" s="64" customFormat="1" ht="31.5">
      <c r="A93" s="60"/>
      <c r="B93" s="61"/>
      <c r="C93" s="61"/>
      <c r="D93" s="61"/>
      <c r="E93" s="61"/>
      <c r="F93" s="62" t="s">
        <v>48</v>
      </c>
      <c r="G93" s="63"/>
      <c r="H93" s="63"/>
    </row>
    <row r="94" spans="1:8">
      <c r="A94" s="68" t="s">
        <v>48</v>
      </c>
      <c r="B94" s="69"/>
      <c r="C94" s="69"/>
      <c r="D94" s="69"/>
      <c r="E94" s="69"/>
      <c r="F94" s="70"/>
    </row>
  </sheetData>
  <pageMargins left="0.7" right="0.7" top="0.75" bottom="0.75" header="0.3" footer="0.3"/>
  <pageSetup scale="27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topLeftCell="A16" zoomScale="60" zoomScaleNormal="60" workbookViewId="0">
      <selection activeCell="I25" sqref="I25"/>
    </sheetView>
  </sheetViews>
  <sheetFormatPr defaultRowHeight="15.75"/>
  <cols>
    <col min="1" max="1" width="121.140625" style="71" customWidth="1"/>
    <col min="2" max="2" width="32.7109375" style="72" customWidth="1"/>
    <col min="3" max="5" width="32.85546875" style="72" customWidth="1"/>
    <col min="6" max="6" width="25.5703125" style="73" customWidth="1"/>
    <col min="7" max="7" width="30.28515625" style="71" customWidth="1"/>
    <col min="8" max="8" width="25.140625" style="71" customWidth="1"/>
    <col min="9" max="256" width="9.140625" style="71"/>
    <col min="257" max="257" width="121.140625" style="71" customWidth="1"/>
    <col min="258" max="258" width="32.7109375" style="71" customWidth="1"/>
    <col min="259" max="261" width="32.85546875" style="71" customWidth="1"/>
    <col min="262" max="262" width="25.5703125" style="71" customWidth="1"/>
    <col min="263" max="263" width="30.28515625" style="71" customWidth="1"/>
    <col min="264" max="264" width="25.140625" style="71" customWidth="1"/>
    <col min="265" max="512" width="9.140625" style="71"/>
    <col min="513" max="513" width="121.140625" style="71" customWidth="1"/>
    <col min="514" max="514" width="32.7109375" style="71" customWidth="1"/>
    <col min="515" max="517" width="32.85546875" style="71" customWidth="1"/>
    <col min="518" max="518" width="25.5703125" style="71" customWidth="1"/>
    <col min="519" max="519" width="30.28515625" style="71" customWidth="1"/>
    <col min="520" max="520" width="25.140625" style="71" customWidth="1"/>
    <col min="521" max="768" width="9.140625" style="71"/>
    <col min="769" max="769" width="121.140625" style="71" customWidth="1"/>
    <col min="770" max="770" width="32.7109375" style="71" customWidth="1"/>
    <col min="771" max="773" width="32.85546875" style="71" customWidth="1"/>
    <col min="774" max="774" width="25.5703125" style="71" customWidth="1"/>
    <col min="775" max="775" width="30.28515625" style="71" customWidth="1"/>
    <col min="776" max="776" width="25.140625" style="71" customWidth="1"/>
    <col min="777" max="1024" width="9.140625" style="71"/>
    <col min="1025" max="1025" width="121.140625" style="71" customWidth="1"/>
    <col min="1026" max="1026" width="32.7109375" style="71" customWidth="1"/>
    <col min="1027" max="1029" width="32.85546875" style="71" customWidth="1"/>
    <col min="1030" max="1030" width="25.5703125" style="71" customWidth="1"/>
    <col min="1031" max="1031" width="30.28515625" style="71" customWidth="1"/>
    <col min="1032" max="1032" width="25.140625" style="71" customWidth="1"/>
    <col min="1033" max="1280" width="9.140625" style="71"/>
    <col min="1281" max="1281" width="121.140625" style="71" customWidth="1"/>
    <col min="1282" max="1282" width="32.7109375" style="71" customWidth="1"/>
    <col min="1283" max="1285" width="32.85546875" style="71" customWidth="1"/>
    <col min="1286" max="1286" width="25.5703125" style="71" customWidth="1"/>
    <col min="1287" max="1287" width="30.28515625" style="71" customWidth="1"/>
    <col min="1288" max="1288" width="25.140625" style="71" customWidth="1"/>
    <col min="1289" max="1536" width="9.140625" style="71"/>
    <col min="1537" max="1537" width="121.140625" style="71" customWidth="1"/>
    <col min="1538" max="1538" width="32.7109375" style="71" customWidth="1"/>
    <col min="1539" max="1541" width="32.85546875" style="71" customWidth="1"/>
    <col min="1542" max="1542" width="25.5703125" style="71" customWidth="1"/>
    <col min="1543" max="1543" width="30.28515625" style="71" customWidth="1"/>
    <col min="1544" max="1544" width="25.140625" style="71" customWidth="1"/>
    <col min="1545" max="1792" width="9.140625" style="71"/>
    <col min="1793" max="1793" width="121.140625" style="71" customWidth="1"/>
    <col min="1794" max="1794" width="32.7109375" style="71" customWidth="1"/>
    <col min="1795" max="1797" width="32.85546875" style="71" customWidth="1"/>
    <col min="1798" max="1798" width="25.5703125" style="71" customWidth="1"/>
    <col min="1799" max="1799" width="30.28515625" style="71" customWidth="1"/>
    <col min="1800" max="1800" width="25.140625" style="71" customWidth="1"/>
    <col min="1801" max="2048" width="9.140625" style="71"/>
    <col min="2049" max="2049" width="121.140625" style="71" customWidth="1"/>
    <col min="2050" max="2050" width="32.7109375" style="71" customWidth="1"/>
    <col min="2051" max="2053" width="32.85546875" style="71" customWidth="1"/>
    <col min="2054" max="2054" width="25.5703125" style="71" customWidth="1"/>
    <col min="2055" max="2055" width="30.28515625" style="71" customWidth="1"/>
    <col min="2056" max="2056" width="25.140625" style="71" customWidth="1"/>
    <col min="2057" max="2304" width="9.140625" style="71"/>
    <col min="2305" max="2305" width="121.140625" style="71" customWidth="1"/>
    <col min="2306" max="2306" width="32.7109375" style="71" customWidth="1"/>
    <col min="2307" max="2309" width="32.85546875" style="71" customWidth="1"/>
    <col min="2310" max="2310" width="25.5703125" style="71" customWidth="1"/>
    <col min="2311" max="2311" width="30.28515625" style="71" customWidth="1"/>
    <col min="2312" max="2312" width="25.140625" style="71" customWidth="1"/>
    <col min="2313" max="2560" width="9.140625" style="71"/>
    <col min="2561" max="2561" width="121.140625" style="71" customWidth="1"/>
    <col min="2562" max="2562" width="32.7109375" style="71" customWidth="1"/>
    <col min="2563" max="2565" width="32.85546875" style="71" customWidth="1"/>
    <col min="2566" max="2566" width="25.5703125" style="71" customWidth="1"/>
    <col min="2567" max="2567" width="30.28515625" style="71" customWidth="1"/>
    <col min="2568" max="2568" width="25.140625" style="71" customWidth="1"/>
    <col min="2569" max="2816" width="9.140625" style="71"/>
    <col min="2817" max="2817" width="121.140625" style="71" customWidth="1"/>
    <col min="2818" max="2818" width="32.7109375" style="71" customWidth="1"/>
    <col min="2819" max="2821" width="32.85546875" style="71" customWidth="1"/>
    <col min="2822" max="2822" width="25.5703125" style="71" customWidth="1"/>
    <col min="2823" max="2823" width="30.28515625" style="71" customWidth="1"/>
    <col min="2824" max="2824" width="25.140625" style="71" customWidth="1"/>
    <col min="2825" max="3072" width="9.140625" style="71"/>
    <col min="3073" max="3073" width="121.140625" style="71" customWidth="1"/>
    <col min="3074" max="3074" width="32.7109375" style="71" customWidth="1"/>
    <col min="3075" max="3077" width="32.85546875" style="71" customWidth="1"/>
    <col min="3078" max="3078" width="25.5703125" style="71" customWidth="1"/>
    <col min="3079" max="3079" width="30.28515625" style="71" customWidth="1"/>
    <col min="3080" max="3080" width="25.140625" style="71" customWidth="1"/>
    <col min="3081" max="3328" width="9.140625" style="71"/>
    <col min="3329" max="3329" width="121.140625" style="71" customWidth="1"/>
    <col min="3330" max="3330" width="32.7109375" style="71" customWidth="1"/>
    <col min="3331" max="3333" width="32.85546875" style="71" customWidth="1"/>
    <col min="3334" max="3334" width="25.5703125" style="71" customWidth="1"/>
    <col min="3335" max="3335" width="30.28515625" style="71" customWidth="1"/>
    <col min="3336" max="3336" width="25.140625" style="71" customWidth="1"/>
    <col min="3337" max="3584" width="9.140625" style="71"/>
    <col min="3585" max="3585" width="121.140625" style="71" customWidth="1"/>
    <col min="3586" max="3586" width="32.7109375" style="71" customWidth="1"/>
    <col min="3587" max="3589" width="32.85546875" style="71" customWidth="1"/>
    <col min="3590" max="3590" width="25.5703125" style="71" customWidth="1"/>
    <col min="3591" max="3591" width="30.28515625" style="71" customWidth="1"/>
    <col min="3592" max="3592" width="25.140625" style="71" customWidth="1"/>
    <col min="3593" max="3840" width="9.140625" style="71"/>
    <col min="3841" max="3841" width="121.140625" style="71" customWidth="1"/>
    <col min="3842" max="3842" width="32.7109375" style="71" customWidth="1"/>
    <col min="3843" max="3845" width="32.85546875" style="71" customWidth="1"/>
    <col min="3846" max="3846" width="25.5703125" style="71" customWidth="1"/>
    <col min="3847" max="3847" width="30.28515625" style="71" customWidth="1"/>
    <col min="3848" max="3848" width="25.140625" style="71" customWidth="1"/>
    <col min="3849" max="4096" width="9.140625" style="71"/>
    <col min="4097" max="4097" width="121.140625" style="71" customWidth="1"/>
    <col min="4098" max="4098" width="32.7109375" style="71" customWidth="1"/>
    <col min="4099" max="4101" width="32.85546875" style="71" customWidth="1"/>
    <col min="4102" max="4102" width="25.5703125" style="71" customWidth="1"/>
    <col min="4103" max="4103" width="30.28515625" style="71" customWidth="1"/>
    <col min="4104" max="4104" width="25.140625" style="71" customWidth="1"/>
    <col min="4105" max="4352" width="9.140625" style="71"/>
    <col min="4353" max="4353" width="121.140625" style="71" customWidth="1"/>
    <col min="4354" max="4354" width="32.7109375" style="71" customWidth="1"/>
    <col min="4355" max="4357" width="32.85546875" style="71" customWidth="1"/>
    <col min="4358" max="4358" width="25.5703125" style="71" customWidth="1"/>
    <col min="4359" max="4359" width="30.28515625" style="71" customWidth="1"/>
    <col min="4360" max="4360" width="25.140625" style="71" customWidth="1"/>
    <col min="4361" max="4608" width="9.140625" style="71"/>
    <col min="4609" max="4609" width="121.140625" style="71" customWidth="1"/>
    <col min="4610" max="4610" width="32.7109375" style="71" customWidth="1"/>
    <col min="4611" max="4613" width="32.85546875" style="71" customWidth="1"/>
    <col min="4614" max="4614" width="25.5703125" style="71" customWidth="1"/>
    <col min="4615" max="4615" width="30.28515625" style="71" customWidth="1"/>
    <col min="4616" max="4616" width="25.140625" style="71" customWidth="1"/>
    <col min="4617" max="4864" width="9.140625" style="71"/>
    <col min="4865" max="4865" width="121.140625" style="71" customWidth="1"/>
    <col min="4866" max="4866" width="32.7109375" style="71" customWidth="1"/>
    <col min="4867" max="4869" width="32.85546875" style="71" customWidth="1"/>
    <col min="4870" max="4870" width="25.5703125" style="71" customWidth="1"/>
    <col min="4871" max="4871" width="30.28515625" style="71" customWidth="1"/>
    <col min="4872" max="4872" width="25.140625" style="71" customWidth="1"/>
    <col min="4873" max="5120" width="9.140625" style="71"/>
    <col min="5121" max="5121" width="121.140625" style="71" customWidth="1"/>
    <col min="5122" max="5122" width="32.7109375" style="71" customWidth="1"/>
    <col min="5123" max="5125" width="32.85546875" style="71" customWidth="1"/>
    <col min="5126" max="5126" width="25.5703125" style="71" customWidth="1"/>
    <col min="5127" max="5127" width="30.28515625" style="71" customWidth="1"/>
    <col min="5128" max="5128" width="25.140625" style="71" customWidth="1"/>
    <col min="5129" max="5376" width="9.140625" style="71"/>
    <col min="5377" max="5377" width="121.140625" style="71" customWidth="1"/>
    <col min="5378" max="5378" width="32.7109375" style="71" customWidth="1"/>
    <col min="5379" max="5381" width="32.85546875" style="71" customWidth="1"/>
    <col min="5382" max="5382" width="25.5703125" style="71" customWidth="1"/>
    <col min="5383" max="5383" width="30.28515625" style="71" customWidth="1"/>
    <col min="5384" max="5384" width="25.140625" style="71" customWidth="1"/>
    <col min="5385" max="5632" width="9.140625" style="71"/>
    <col min="5633" max="5633" width="121.140625" style="71" customWidth="1"/>
    <col min="5634" max="5634" width="32.7109375" style="71" customWidth="1"/>
    <col min="5635" max="5637" width="32.85546875" style="71" customWidth="1"/>
    <col min="5638" max="5638" width="25.5703125" style="71" customWidth="1"/>
    <col min="5639" max="5639" width="30.28515625" style="71" customWidth="1"/>
    <col min="5640" max="5640" width="25.140625" style="71" customWidth="1"/>
    <col min="5641" max="5888" width="9.140625" style="71"/>
    <col min="5889" max="5889" width="121.140625" style="71" customWidth="1"/>
    <col min="5890" max="5890" width="32.7109375" style="71" customWidth="1"/>
    <col min="5891" max="5893" width="32.85546875" style="71" customWidth="1"/>
    <col min="5894" max="5894" width="25.5703125" style="71" customWidth="1"/>
    <col min="5895" max="5895" width="30.28515625" style="71" customWidth="1"/>
    <col min="5896" max="5896" width="25.140625" style="71" customWidth="1"/>
    <col min="5897" max="6144" width="9.140625" style="71"/>
    <col min="6145" max="6145" width="121.140625" style="71" customWidth="1"/>
    <col min="6146" max="6146" width="32.7109375" style="71" customWidth="1"/>
    <col min="6147" max="6149" width="32.85546875" style="71" customWidth="1"/>
    <col min="6150" max="6150" width="25.5703125" style="71" customWidth="1"/>
    <col min="6151" max="6151" width="30.28515625" style="71" customWidth="1"/>
    <col min="6152" max="6152" width="25.140625" style="71" customWidth="1"/>
    <col min="6153" max="6400" width="9.140625" style="71"/>
    <col min="6401" max="6401" width="121.140625" style="71" customWidth="1"/>
    <col min="6402" max="6402" width="32.7109375" style="71" customWidth="1"/>
    <col min="6403" max="6405" width="32.85546875" style="71" customWidth="1"/>
    <col min="6406" max="6406" width="25.5703125" style="71" customWidth="1"/>
    <col min="6407" max="6407" width="30.28515625" style="71" customWidth="1"/>
    <col min="6408" max="6408" width="25.140625" style="71" customWidth="1"/>
    <col min="6409" max="6656" width="9.140625" style="71"/>
    <col min="6657" max="6657" width="121.140625" style="71" customWidth="1"/>
    <col min="6658" max="6658" width="32.7109375" style="71" customWidth="1"/>
    <col min="6659" max="6661" width="32.85546875" style="71" customWidth="1"/>
    <col min="6662" max="6662" width="25.5703125" style="71" customWidth="1"/>
    <col min="6663" max="6663" width="30.28515625" style="71" customWidth="1"/>
    <col min="6664" max="6664" width="25.140625" style="71" customWidth="1"/>
    <col min="6665" max="6912" width="9.140625" style="71"/>
    <col min="6913" max="6913" width="121.140625" style="71" customWidth="1"/>
    <col min="6914" max="6914" width="32.7109375" style="71" customWidth="1"/>
    <col min="6915" max="6917" width="32.85546875" style="71" customWidth="1"/>
    <col min="6918" max="6918" width="25.5703125" style="71" customWidth="1"/>
    <col min="6919" max="6919" width="30.28515625" style="71" customWidth="1"/>
    <col min="6920" max="6920" width="25.140625" style="71" customWidth="1"/>
    <col min="6921" max="7168" width="9.140625" style="71"/>
    <col min="7169" max="7169" width="121.140625" style="71" customWidth="1"/>
    <col min="7170" max="7170" width="32.7109375" style="71" customWidth="1"/>
    <col min="7171" max="7173" width="32.85546875" style="71" customWidth="1"/>
    <col min="7174" max="7174" width="25.5703125" style="71" customWidth="1"/>
    <col min="7175" max="7175" width="30.28515625" style="71" customWidth="1"/>
    <col min="7176" max="7176" width="25.140625" style="71" customWidth="1"/>
    <col min="7177" max="7424" width="9.140625" style="71"/>
    <col min="7425" max="7425" width="121.140625" style="71" customWidth="1"/>
    <col min="7426" max="7426" width="32.7109375" style="71" customWidth="1"/>
    <col min="7427" max="7429" width="32.85546875" style="71" customWidth="1"/>
    <col min="7430" max="7430" width="25.5703125" style="71" customWidth="1"/>
    <col min="7431" max="7431" width="30.28515625" style="71" customWidth="1"/>
    <col min="7432" max="7432" width="25.140625" style="71" customWidth="1"/>
    <col min="7433" max="7680" width="9.140625" style="71"/>
    <col min="7681" max="7681" width="121.140625" style="71" customWidth="1"/>
    <col min="7682" max="7682" width="32.7109375" style="71" customWidth="1"/>
    <col min="7683" max="7685" width="32.85546875" style="71" customWidth="1"/>
    <col min="7686" max="7686" width="25.5703125" style="71" customWidth="1"/>
    <col min="7687" max="7687" width="30.28515625" style="71" customWidth="1"/>
    <col min="7688" max="7688" width="25.140625" style="71" customWidth="1"/>
    <col min="7689" max="7936" width="9.140625" style="71"/>
    <col min="7937" max="7937" width="121.140625" style="71" customWidth="1"/>
    <col min="7938" max="7938" width="32.7109375" style="71" customWidth="1"/>
    <col min="7939" max="7941" width="32.85546875" style="71" customWidth="1"/>
    <col min="7942" max="7942" width="25.5703125" style="71" customWidth="1"/>
    <col min="7943" max="7943" width="30.28515625" style="71" customWidth="1"/>
    <col min="7944" max="7944" width="25.140625" style="71" customWidth="1"/>
    <col min="7945" max="8192" width="9.140625" style="71"/>
    <col min="8193" max="8193" width="121.140625" style="71" customWidth="1"/>
    <col min="8194" max="8194" width="32.7109375" style="71" customWidth="1"/>
    <col min="8195" max="8197" width="32.85546875" style="71" customWidth="1"/>
    <col min="8198" max="8198" width="25.5703125" style="71" customWidth="1"/>
    <col min="8199" max="8199" width="30.28515625" style="71" customWidth="1"/>
    <col min="8200" max="8200" width="25.140625" style="71" customWidth="1"/>
    <col min="8201" max="8448" width="9.140625" style="71"/>
    <col min="8449" max="8449" width="121.140625" style="71" customWidth="1"/>
    <col min="8450" max="8450" width="32.7109375" style="71" customWidth="1"/>
    <col min="8451" max="8453" width="32.85546875" style="71" customWidth="1"/>
    <col min="8454" max="8454" width="25.5703125" style="71" customWidth="1"/>
    <col min="8455" max="8455" width="30.28515625" style="71" customWidth="1"/>
    <col min="8456" max="8456" width="25.140625" style="71" customWidth="1"/>
    <col min="8457" max="8704" width="9.140625" style="71"/>
    <col min="8705" max="8705" width="121.140625" style="71" customWidth="1"/>
    <col min="8706" max="8706" width="32.7109375" style="71" customWidth="1"/>
    <col min="8707" max="8709" width="32.85546875" style="71" customWidth="1"/>
    <col min="8710" max="8710" width="25.5703125" style="71" customWidth="1"/>
    <col min="8711" max="8711" width="30.28515625" style="71" customWidth="1"/>
    <col min="8712" max="8712" width="25.140625" style="71" customWidth="1"/>
    <col min="8713" max="8960" width="9.140625" style="71"/>
    <col min="8961" max="8961" width="121.140625" style="71" customWidth="1"/>
    <col min="8962" max="8962" width="32.7109375" style="71" customWidth="1"/>
    <col min="8963" max="8965" width="32.85546875" style="71" customWidth="1"/>
    <col min="8966" max="8966" width="25.5703125" style="71" customWidth="1"/>
    <col min="8967" max="8967" width="30.28515625" style="71" customWidth="1"/>
    <col min="8968" max="8968" width="25.140625" style="71" customWidth="1"/>
    <col min="8969" max="9216" width="9.140625" style="71"/>
    <col min="9217" max="9217" width="121.140625" style="71" customWidth="1"/>
    <col min="9218" max="9218" width="32.7109375" style="71" customWidth="1"/>
    <col min="9219" max="9221" width="32.85546875" style="71" customWidth="1"/>
    <col min="9222" max="9222" width="25.5703125" style="71" customWidth="1"/>
    <col min="9223" max="9223" width="30.28515625" style="71" customWidth="1"/>
    <col min="9224" max="9224" width="25.140625" style="71" customWidth="1"/>
    <col min="9225" max="9472" width="9.140625" style="71"/>
    <col min="9473" max="9473" width="121.140625" style="71" customWidth="1"/>
    <col min="9474" max="9474" width="32.7109375" style="71" customWidth="1"/>
    <col min="9475" max="9477" width="32.85546875" style="71" customWidth="1"/>
    <col min="9478" max="9478" width="25.5703125" style="71" customWidth="1"/>
    <col min="9479" max="9479" width="30.28515625" style="71" customWidth="1"/>
    <col min="9480" max="9480" width="25.140625" style="71" customWidth="1"/>
    <col min="9481" max="9728" width="9.140625" style="71"/>
    <col min="9729" max="9729" width="121.140625" style="71" customWidth="1"/>
    <col min="9730" max="9730" width="32.7109375" style="71" customWidth="1"/>
    <col min="9731" max="9733" width="32.85546875" style="71" customWidth="1"/>
    <col min="9734" max="9734" width="25.5703125" style="71" customWidth="1"/>
    <col min="9735" max="9735" width="30.28515625" style="71" customWidth="1"/>
    <col min="9736" max="9736" width="25.140625" style="71" customWidth="1"/>
    <col min="9737" max="9984" width="9.140625" style="71"/>
    <col min="9985" max="9985" width="121.140625" style="71" customWidth="1"/>
    <col min="9986" max="9986" width="32.7109375" style="71" customWidth="1"/>
    <col min="9987" max="9989" width="32.85546875" style="71" customWidth="1"/>
    <col min="9990" max="9990" width="25.5703125" style="71" customWidth="1"/>
    <col min="9991" max="9991" width="30.28515625" style="71" customWidth="1"/>
    <col min="9992" max="9992" width="25.140625" style="71" customWidth="1"/>
    <col min="9993" max="10240" width="9.140625" style="71"/>
    <col min="10241" max="10241" width="121.140625" style="71" customWidth="1"/>
    <col min="10242" max="10242" width="32.7109375" style="71" customWidth="1"/>
    <col min="10243" max="10245" width="32.85546875" style="71" customWidth="1"/>
    <col min="10246" max="10246" width="25.5703125" style="71" customWidth="1"/>
    <col min="10247" max="10247" width="30.28515625" style="71" customWidth="1"/>
    <col min="10248" max="10248" width="25.140625" style="71" customWidth="1"/>
    <col min="10249" max="10496" width="9.140625" style="71"/>
    <col min="10497" max="10497" width="121.140625" style="71" customWidth="1"/>
    <col min="10498" max="10498" width="32.7109375" style="71" customWidth="1"/>
    <col min="10499" max="10501" width="32.85546875" style="71" customWidth="1"/>
    <col min="10502" max="10502" width="25.5703125" style="71" customWidth="1"/>
    <col min="10503" max="10503" width="30.28515625" style="71" customWidth="1"/>
    <col min="10504" max="10504" width="25.140625" style="71" customWidth="1"/>
    <col min="10505" max="10752" width="9.140625" style="71"/>
    <col min="10753" max="10753" width="121.140625" style="71" customWidth="1"/>
    <col min="10754" max="10754" width="32.7109375" style="71" customWidth="1"/>
    <col min="10755" max="10757" width="32.85546875" style="71" customWidth="1"/>
    <col min="10758" max="10758" width="25.5703125" style="71" customWidth="1"/>
    <col min="10759" max="10759" width="30.28515625" style="71" customWidth="1"/>
    <col min="10760" max="10760" width="25.140625" style="71" customWidth="1"/>
    <col min="10761" max="11008" width="9.140625" style="71"/>
    <col min="11009" max="11009" width="121.140625" style="71" customWidth="1"/>
    <col min="11010" max="11010" width="32.7109375" style="71" customWidth="1"/>
    <col min="11011" max="11013" width="32.85546875" style="71" customWidth="1"/>
    <col min="11014" max="11014" width="25.5703125" style="71" customWidth="1"/>
    <col min="11015" max="11015" width="30.28515625" style="71" customWidth="1"/>
    <col min="11016" max="11016" width="25.140625" style="71" customWidth="1"/>
    <col min="11017" max="11264" width="9.140625" style="71"/>
    <col min="11265" max="11265" width="121.140625" style="71" customWidth="1"/>
    <col min="11266" max="11266" width="32.7109375" style="71" customWidth="1"/>
    <col min="11267" max="11269" width="32.85546875" style="71" customWidth="1"/>
    <col min="11270" max="11270" width="25.5703125" style="71" customWidth="1"/>
    <col min="11271" max="11271" width="30.28515625" style="71" customWidth="1"/>
    <col min="11272" max="11272" width="25.140625" style="71" customWidth="1"/>
    <col min="11273" max="11520" width="9.140625" style="71"/>
    <col min="11521" max="11521" width="121.140625" style="71" customWidth="1"/>
    <col min="11522" max="11522" width="32.7109375" style="71" customWidth="1"/>
    <col min="11523" max="11525" width="32.85546875" style="71" customWidth="1"/>
    <col min="11526" max="11526" width="25.5703125" style="71" customWidth="1"/>
    <col min="11527" max="11527" width="30.28515625" style="71" customWidth="1"/>
    <col min="11528" max="11528" width="25.140625" style="71" customWidth="1"/>
    <col min="11529" max="11776" width="9.140625" style="71"/>
    <col min="11777" max="11777" width="121.140625" style="71" customWidth="1"/>
    <col min="11778" max="11778" width="32.7109375" style="71" customWidth="1"/>
    <col min="11779" max="11781" width="32.85546875" style="71" customWidth="1"/>
    <col min="11782" max="11782" width="25.5703125" style="71" customWidth="1"/>
    <col min="11783" max="11783" width="30.28515625" style="71" customWidth="1"/>
    <col min="11784" max="11784" width="25.140625" style="71" customWidth="1"/>
    <col min="11785" max="12032" width="9.140625" style="71"/>
    <col min="12033" max="12033" width="121.140625" style="71" customWidth="1"/>
    <col min="12034" max="12034" width="32.7109375" style="71" customWidth="1"/>
    <col min="12035" max="12037" width="32.85546875" style="71" customWidth="1"/>
    <col min="12038" max="12038" width="25.5703125" style="71" customWidth="1"/>
    <col min="12039" max="12039" width="30.28515625" style="71" customWidth="1"/>
    <col min="12040" max="12040" width="25.140625" style="71" customWidth="1"/>
    <col min="12041" max="12288" width="9.140625" style="71"/>
    <col min="12289" max="12289" width="121.140625" style="71" customWidth="1"/>
    <col min="12290" max="12290" width="32.7109375" style="71" customWidth="1"/>
    <col min="12291" max="12293" width="32.85546875" style="71" customWidth="1"/>
    <col min="12294" max="12294" width="25.5703125" style="71" customWidth="1"/>
    <col min="12295" max="12295" width="30.28515625" style="71" customWidth="1"/>
    <col min="12296" max="12296" width="25.140625" style="71" customWidth="1"/>
    <col min="12297" max="12544" width="9.140625" style="71"/>
    <col min="12545" max="12545" width="121.140625" style="71" customWidth="1"/>
    <col min="12546" max="12546" width="32.7109375" style="71" customWidth="1"/>
    <col min="12547" max="12549" width="32.85546875" style="71" customWidth="1"/>
    <col min="12550" max="12550" width="25.5703125" style="71" customWidth="1"/>
    <col min="12551" max="12551" width="30.28515625" style="71" customWidth="1"/>
    <col min="12552" max="12552" width="25.140625" style="71" customWidth="1"/>
    <col min="12553" max="12800" width="9.140625" style="71"/>
    <col min="12801" max="12801" width="121.140625" style="71" customWidth="1"/>
    <col min="12802" max="12802" width="32.7109375" style="71" customWidth="1"/>
    <col min="12803" max="12805" width="32.85546875" style="71" customWidth="1"/>
    <col min="12806" max="12806" width="25.5703125" style="71" customWidth="1"/>
    <col min="12807" max="12807" width="30.28515625" style="71" customWidth="1"/>
    <col min="12808" max="12808" width="25.140625" style="71" customWidth="1"/>
    <col min="12809" max="13056" width="9.140625" style="71"/>
    <col min="13057" max="13057" width="121.140625" style="71" customWidth="1"/>
    <col min="13058" max="13058" width="32.7109375" style="71" customWidth="1"/>
    <col min="13059" max="13061" width="32.85546875" style="71" customWidth="1"/>
    <col min="13062" max="13062" width="25.5703125" style="71" customWidth="1"/>
    <col min="13063" max="13063" width="30.28515625" style="71" customWidth="1"/>
    <col min="13064" max="13064" width="25.140625" style="71" customWidth="1"/>
    <col min="13065" max="13312" width="9.140625" style="71"/>
    <col min="13313" max="13313" width="121.140625" style="71" customWidth="1"/>
    <col min="13314" max="13314" width="32.7109375" style="71" customWidth="1"/>
    <col min="13315" max="13317" width="32.85546875" style="71" customWidth="1"/>
    <col min="13318" max="13318" width="25.5703125" style="71" customWidth="1"/>
    <col min="13319" max="13319" width="30.28515625" style="71" customWidth="1"/>
    <col min="13320" max="13320" width="25.140625" style="71" customWidth="1"/>
    <col min="13321" max="13568" width="9.140625" style="71"/>
    <col min="13569" max="13569" width="121.140625" style="71" customWidth="1"/>
    <col min="13570" max="13570" width="32.7109375" style="71" customWidth="1"/>
    <col min="13571" max="13573" width="32.85546875" style="71" customWidth="1"/>
    <col min="13574" max="13574" width="25.5703125" style="71" customWidth="1"/>
    <col min="13575" max="13575" width="30.28515625" style="71" customWidth="1"/>
    <col min="13576" max="13576" width="25.140625" style="71" customWidth="1"/>
    <col min="13577" max="13824" width="9.140625" style="71"/>
    <col min="13825" max="13825" width="121.140625" style="71" customWidth="1"/>
    <col min="13826" max="13826" width="32.7109375" style="71" customWidth="1"/>
    <col min="13827" max="13829" width="32.85546875" style="71" customWidth="1"/>
    <col min="13830" max="13830" width="25.5703125" style="71" customWidth="1"/>
    <col min="13831" max="13831" width="30.28515625" style="71" customWidth="1"/>
    <col min="13832" max="13832" width="25.140625" style="71" customWidth="1"/>
    <col min="13833" max="14080" width="9.140625" style="71"/>
    <col min="14081" max="14081" width="121.140625" style="71" customWidth="1"/>
    <col min="14082" max="14082" width="32.7109375" style="71" customWidth="1"/>
    <col min="14083" max="14085" width="32.85546875" style="71" customWidth="1"/>
    <col min="14086" max="14086" width="25.5703125" style="71" customWidth="1"/>
    <col min="14087" max="14087" width="30.28515625" style="71" customWidth="1"/>
    <col min="14088" max="14088" width="25.140625" style="71" customWidth="1"/>
    <col min="14089" max="14336" width="9.140625" style="71"/>
    <col min="14337" max="14337" width="121.140625" style="71" customWidth="1"/>
    <col min="14338" max="14338" width="32.7109375" style="71" customWidth="1"/>
    <col min="14339" max="14341" width="32.85546875" style="71" customWidth="1"/>
    <col min="14342" max="14342" width="25.5703125" style="71" customWidth="1"/>
    <col min="14343" max="14343" width="30.28515625" style="71" customWidth="1"/>
    <col min="14344" max="14344" width="25.140625" style="71" customWidth="1"/>
    <col min="14345" max="14592" width="9.140625" style="71"/>
    <col min="14593" max="14593" width="121.140625" style="71" customWidth="1"/>
    <col min="14594" max="14594" width="32.7109375" style="71" customWidth="1"/>
    <col min="14595" max="14597" width="32.85546875" style="71" customWidth="1"/>
    <col min="14598" max="14598" width="25.5703125" style="71" customWidth="1"/>
    <col min="14599" max="14599" width="30.28515625" style="71" customWidth="1"/>
    <col min="14600" max="14600" width="25.140625" style="71" customWidth="1"/>
    <col min="14601" max="14848" width="9.140625" style="71"/>
    <col min="14849" max="14849" width="121.140625" style="71" customWidth="1"/>
    <col min="14850" max="14850" width="32.7109375" style="71" customWidth="1"/>
    <col min="14851" max="14853" width="32.85546875" style="71" customWidth="1"/>
    <col min="14854" max="14854" width="25.5703125" style="71" customWidth="1"/>
    <col min="14855" max="14855" width="30.28515625" style="71" customWidth="1"/>
    <col min="14856" max="14856" width="25.140625" style="71" customWidth="1"/>
    <col min="14857" max="15104" width="9.140625" style="71"/>
    <col min="15105" max="15105" width="121.140625" style="71" customWidth="1"/>
    <col min="15106" max="15106" width="32.7109375" style="71" customWidth="1"/>
    <col min="15107" max="15109" width="32.85546875" style="71" customWidth="1"/>
    <col min="15110" max="15110" width="25.5703125" style="71" customWidth="1"/>
    <col min="15111" max="15111" width="30.28515625" style="71" customWidth="1"/>
    <col min="15112" max="15112" width="25.140625" style="71" customWidth="1"/>
    <col min="15113" max="15360" width="9.140625" style="71"/>
    <col min="15361" max="15361" width="121.140625" style="71" customWidth="1"/>
    <col min="15362" max="15362" width="32.7109375" style="71" customWidth="1"/>
    <col min="15363" max="15365" width="32.85546875" style="71" customWidth="1"/>
    <col min="15366" max="15366" width="25.5703125" style="71" customWidth="1"/>
    <col min="15367" max="15367" width="30.28515625" style="71" customWidth="1"/>
    <col min="15368" max="15368" width="25.140625" style="71" customWidth="1"/>
    <col min="15369" max="15616" width="9.140625" style="71"/>
    <col min="15617" max="15617" width="121.140625" style="71" customWidth="1"/>
    <col min="15618" max="15618" width="32.7109375" style="71" customWidth="1"/>
    <col min="15619" max="15621" width="32.85546875" style="71" customWidth="1"/>
    <col min="15622" max="15622" width="25.5703125" style="71" customWidth="1"/>
    <col min="15623" max="15623" width="30.28515625" style="71" customWidth="1"/>
    <col min="15624" max="15624" width="25.140625" style="71" customWidth="1"/>
    <col min="15625" max="15872" width="9.140625" style="71"/>
    <col min="15873" max="15873" width="121.140625" style="71" customWidth="1"/>
    <col min="15874" max="15874" width="32.7109375" style="71" customWidth="1"/>
    <col min="15875" max="15877" width="32.85546875" style="71" customWidth="1"/>
    <col min="15878" max="15878" width="25.5703125" style="71" customWidth="1"/>
    <col min="15879" max="15879" width="30.28515625" style="71" customWidth="1"/>
    <col min="15880" max="15880" width="25.140625" style="71" customWidth="1"/>
    <col min="15881" max="16128" width="9.140625" style="71"/>
    <col min="16129" max="16129" width="121.140625" style="71" customWidth="1"/>
    <col min="16130" max="16130" width="32.7109375" style="71" customWidth="1"/>
    <col min="16131" max="16133" width="32.85546875" style="71" customWidth="1"/>
    <col min="16134" max="16134" width="25.5703125" style="71" customWidth="1"/>
    <col min="16135" max="16135" width="30.28515625" style="71" customWidth="1"/>
    <col min="16136" max="16136" width="25.140625" style="71" customWidth="1"/>
    <col min="16137" max="16384" width="9.140625" style="71"/>
  </cols>
  <sheetData>
    <row r="1" spans="1:8" s="7" customFormat="1" ht="42" customHeight="1">
      <c r="A1" s="1" t="s">
        <v>0</v>
      </c>
      <c r="B1" s="2"/>
      <c r="C1" s="4" t="s">
        <v>1</v>
      </c>
      <c r="D1" s="183" t="s">
        <v>118</v>
      </c>
      <c r="E1" s="183"/>
      <c r="F1" s="183"/>
      <c r="G1" s="182"/>
      <c r="H1" s="3"/>
    </row>
    <row r="2" spans="1:8" s="7" customFormat="1" ht="46.5">
      <c r="A2" s="1" t="s">
        <v>2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3</v>
      </c>
      <c r="B3" s="10"/>
      <c r="C3" s="10"/>
      <c r="D3" s="10"/>
      <c r="E3" s="10"/>
      <c r="F3" s="11"/>
      <c r="G3" s="3"/>
      <c r="H3" s="3"/>
    </row>
    <row r="4" spans="1:8" s="16" customFormat="1" ht="27" thickTop="1">
      <c r="A4" s="12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20" customFormat="1" ht="52.5">
      <c r="A5" s="17"/>
      <c r="B5" s="18" t="s">
        <v>9</v>
      </c>
      <c r="C5" s="18" t="s">
        <v>9</v>
      </c>
      <c r="D5" s="18" t="s">
        <v>10</v>
      </c>
      <c r="E5" s="18" t="s">
        <v>11</v>
      </c>
      <c r="F5" s="19" t="s">
        <v>12</v>
      </c>
    </row>
    <row r="6" spans="1:8" s="16" customFormat="1" ht="26.25">
      <c r="A6" s="21" t="s">
        <v>13</v>
      </c>
      <c r="B6" s="22"/>
      <c r="C6" s="22"/>
      <c r="D6" s="22"/>
      <c r="E6" s="22"/>
      <c r="F6" s="23"/>
    </row>
    <row r="7" spans="1:8" s="16" customFormat="1" ht="26.25">
      <c r="A7" s="21" t="s">
        <v>14</v>
      </c>
      <c r="B7" s="22"/>
      <c r="C7" s="22"/>
      <c r="D7" s="22"/>
      <c r="E7" s="22"/>
      <c r="F7" s="24"/>
    </row>
    <row r="8" spans="1:8" s="16" customFormat="1" ht="26.25">
      <c r="A8" s="25" t="s">
        <v>15</v>
      </c>
      <c r="B8" s="242">
        <v>28813643.010000002</v>
      </c>
      <c r="C8" s="26">
        <v>28813644</v>
      </c>
      <c r="D8" s="26">
        <v>24525010</v>
      </c>
      <c r="E8" s="26">
        <v>-4288634</v>
      </c>
      <c r="F8" s="27">
        <v>-0.14884038964318433</v>
      </c>
    </row>
    <row r="9" spans="1:8" s="16" customFormat="1" ht="26.25">
      <c r="A9" s="25" t="s">
        <v>16</v>
      </c>
      <c r="B9" s="242">
        <v>0</v>
      </c>
      <c r="C9" s="26">
        <v>0</v>
      </c>
      <c r="D9" s="26">
        <v>0</v>
      </c>
      <c r="E9" s="26">
        <v>0</v>
      </c>
      <c r="F9" s="27">
        <v>0</v>
      </c>
    </row>
    <row r="10" spans="1:8" s="16" customFormat="1" ht="26.25">
      <c r="A10" s="28" t="s">
        <v>17</v>
      </c>
      <c r="B10" s="243">
        <v>1784897.79</v>
      </c>
      <c r="C10" s="29">
        <v>1869072</v>
      </c>
      <c r="D10" s="29">
        <v>1904815</v>
      </c>
      <c r="E10" s="29">
        <v>35743</v>
      </c>
      <c r="F10" s="27">
        <v>1.9123393855346397E-2</v>
      </c>
    </row>
    <row r="11" spans="1:8" s="16" customFormat="1" ht="26.25">
      <c r="A11" s="30" t="s">
        <v>18</v>
      </c>
      <c r="B11" s="244">
        <v>0</v>
      </c>
      <c r="C11" s="31">
        <v>0</v>
      </c>
      <c r="D11" s="31">
        <v>0</v>
      </c>
      <c r="E11" s="29">
        <v>0</v>
      </c>
      <c r="F11" s="27">
        <v>0</v>
      </c>
    </row>
    <row r="12" spans="1:8" s="16" customFormat="1" ht="26.25">
      <c r="A12" s="32" t="s">
        <v>19</v>
      </c>
      <c r="B12" s="244">
        <v>1784897.79</v>
      </c>
      <c r="C12" s="31">
        <v>1869072</v>
      </c>
      <c r="D12" s="31">
        <v>1904815</v>
      </c>
      <c r="E12" s="29">
        <v>35743</v>
      </c>
      <c r="F12" s="27">
        <v>1.9123393855346397E-2</v>
      </c>
    </row>
    <row r="13" spans="1:8" s="16" customFormat="1" ht="26.25">
      <c r="A13" s="32" t="s">
        <v>20</v>
      </c>
      <c r="B13" s="244">
        <v>0</v>
      </c>
      <c r="C13" s="31">
        <v>0</v>
      </c>
      <c r="D13" s="31">
        <v>0</v>
      </c>
      <c r="E13" s="29">
        <v>0</v>
      </c>
      <c r="F13" s="27">
        <v>0</v>
      </c>
    </row>
    <row r="14" spans="1:8" s="16" customFormat="1" ht="26.25">
      <c r="A14" s="32" t="s">
        <v>21</v>
      </c>
      <c r="B14" s="244">
        <v>0</v>
      </c>
      <c r="C14" s="31">
        <v>0</v>
      </c>
      <c r="D14" s="31">
        <v>0</v>
      </c>
      <c r="E14" s="29">
        <v>0</v>
      </c>
      <c r="F14" s="27">
        <v>0</v>
      </c>
    </row>
    <row r="15" spans="1:8" s="16" customFormat="1" ht="26.25">
      <c r="A15" s="32" t="s">
        <v>22</v>
      </c>
      <c r="B15" s="244">
        <v>0</v>
      </c>
      <c r="C15" s="31">
        <v>0</v>
      </c>
      <c r="D15" s="31">
        <v>0</v>
      </c>
      <c r="E15" s="29">
        <v>0</v>
      </c>
      <c r="F15" s="27">
        <v>0</v>
      </c>
    </row>
    <row r="16" spans="1:8" s="16" customFormat="1" ht="26.25">
      <c r="A16" s="32" t="s">
        <v>23</v>
      </c>
      <c r="B16" s="244">
        <v>0</v>
      </c>
      <c r="C16" s="31">
        <v>0</v>
      </c>
      <c r="D16" s="31">
        <v>0</v>
      </c>
      <c r="E16" s="29">
        <v>0</v>
      </c>
      <c r="F16" s="27">
        <v>0</v>
      </c>
    </row>
    <row r="17" spans="1:6" s="16" customFormat="1" ht="26.25">
      <c r="A17" s="32" t="s">
        <v>24</v>
      </c>
      <c r="B17" s="244">
        <v>0</v>
      </c>
      <c r="C17" s="31">
        <v>0</v>
      </c>
      <c r="D17" s="31">
        <v>0</v>
      </c>
      <c r="E17" s="29">
        <v>0</v>
      </c>
      <c r="F17" s="27">
        <v>0</v>
      </c>
    </row>
    <row r="18" spans="1:6" s="16" customFormat="1" ht="26.25">
      <c r="A18" s="32" t="s">
        <v>25</v>
      </c>
      <c r="B18" s="244">
        <v>0</v>
      </c>
      <c r="C18" s="31">
        <v>0</v>
      </c>
      <c r="D18" s="31">
        <v>0</v>
      </c>
      <c r="E18" s="29">
        <v>0</v>
      </c>
      <c r="F18" s="27">
        <v>0</v>
      </c>
    </row>
    <row r="19" spans="1:6" s="16" customFormat="1" ht="26.25">
      <c r="A19" s="32" t="s">
        <v>26</v>
      </c>
      <c r="B19" s="244">
        <v>0</v>
      </c>
      <c r="C19" s="31">
        <v>0</v>
      </c>
      <c r="D19" s="31">
        <v>0</v>
      </c>
      <c r="E19" s="29">
        <v>0</v>
      </c>
      <c r="F19" s="27">
        <v>0</v>
      </c>
    </row>
    <row r="20" spans="1:6" s="16" customFormat="1" ht="26.25">
      <c r="A20" s="32" t="s">
        <v>27</v>
      </c>
      <c r="B20" s="244">
        <v>0</v>
      </c>
      <c r="C20" s="31">
        <v>0</v>
      </c>
      <c r="D20" s="31">
        <v>0</v>
      </c>
      <c r="E20" s="29">
        <v>0</v>
      </c>
      <c r="F20" s="27">
        <v>0</v>
      </c>
    </row>
    <row r="21" spans="1:6" s="16" customFormat="1" ht="26.25">
      <c r="A21" s="32" t="s">
        <v>28</v>
      </c>
      <c r="B21" s="244">
        <v>0</v>
      </c>
      <c r="C21" s="31">
        <v>0</v>
      </c>
      <c r="D21" s="31">
        <v>0</v>
      </c>
      <c r="E21" s="29">
        <v>0</v>
      </c>
      <c r="F21" s="27">
        <v>0</v>
      </c>
    </row>
    <row r="22" spans="1:6" s="16" customFormat="1" ht="26.25">
      <c r="A22" s="32" t="s">
        <v>29</v>
      </c>
      <c r="B22" s="244">
        <v>0</v>
      </c>
      <c r="C22" s="31">
        <v>0</v>
      </c>
      <c r="D22" s="31">
        <v>0</v>
      </c>
      <c r="E22" s="29">
        <v>0</v>
      </c>
      <c r="F22" s="27">
        <v>0</v>
      </c>
    </row>
    <row r="23" spans="1:6" s="16" customFormat="1" ht="26.25">
      <c r="A23" s="33" t="s">
        <v>30</v>
      </c>
      <c r="B23" s="244">
        <v>0</v>
      </c>
      <c r="C23" s="31">
        <v>0</v>
      </c>
      <c r="D23" s="31">
        <v>0</v>
      </c>
      <c r="E23" s="29">
        <v>0</v>
      </c>
      <c r="F23" s="27">
        <v>0</v>
      </c>
    </row>
    <row r="24" spans="1:6" s="16" customFormat="1" ht="26.25">
      <c r="A24" s="33" t="s">
        <v>31</v>
      </c>
      <c r="B24" s="244">
        <v>0</v>
      </c>
      <c r="C24" s="31">
        <v>0</v>
      </c>
      <c r="D24" s="31">
        <v>0</v>
      </c>
      <c r="E24" s="29">
        <v>0</v>
      </c>
      <c r="F24" s="27">
        <v>0</v>
      </c>
    </row>
    <row r="25" spans="1:6" s="16" customFormat="1" ht="26.25">
      <c r="A25" s="33" t="s">
        <v>32</v>
      </c>
      <c r="B25" s="244">
        <v>0</v>
      </c>
      <c r="C25" s="31">
        <v>0</v>
      </c>
      <c r="D25" s="31">
        <v>0</v>
      </c>
      <c r="E25" s="29">
        <v>0</v>
      </c>
      <c r="F25" s="27">
        <v>0</v>
      </c>
    </row>
    <row r="26" spans="1:6" s="16" customFormat="1" ht="26.25">
      <c r="A26" s="33" t="s">
        <v>33</v>
      </c>
      <c r="B26" s="244">
        <v>0</v>
      </c>
      <c r="C26" s="31">
        <v>0</v>
      </c>
      <c r="D26" s="31">
        <v>0</v>
      </c>
      <c r="E26" s="29">
        <v>0</v>
      </c>
      <c r="F26" s="27">
        <v>0</v>
      </c>
    </row>
    <row r="27" spans="1:6" s="16" customFormat="1" ht="26.25">
      <c r="A27" s="33" t="s">
        <v>34</v>
      </c>
      <c r="B27" s="244">
        <v>0</v>
      </c>
      <c r="C27" s="31">
        <v>0</v>
      </c>
      <c r="D27" s="31">
        <v>0</v>
      </c>
      <c r="E27" s="29">
        <v>0</v>
      </c>
      <c r="F27" s="27">
        <v>0</v>
      </c>
    </row>
    <row r="28" spans="1:6" s="16" customFormat="1" ht="26.25">
      <c r="A28" s="33" t="s">
        <v>89</v>
      </c>
      <c r="B28" s="244">
        <v>0</v>
      </c>
      <c r="C28" s="26">
        <f>LSUBOS!C28+LSUBR!C28+LSUA!C28+LSUS!C28+LSUE!C29+LSULAW!C28+LSUHSCS!C28+LSUHSCNO!C28+LSUAG!C28+PENN!C28+EACONWAY!C28+HPLONG!C28</f>
        <v>0</v>
      </c>
      <c r="D28" s="31">
        <v>0</v>
      </c>
      <c r="E28" s="29">
        <f t="shared" ref="E28" si="0">D28-C28</f>
        <v>0</v>
      </c>
      <c r="F28" s="27">
        <f t="shared" ref="F28" si="1">IF(ISBLANK(E28),"  ",IF(C28&gt;0,E28/C28,IF(E28&gt;0,1,0)))</f>
        <v>0</v>
      </c>
    </row>
    <row r="29" spans="1:6" s="16" customFormat="1" ht="26.25">
      <c r="A29" s="33" t="s">
        <v>35</v>
      </c>
      <c r="B29" s="244">
        <v>0</v>
      </c>
      <c r="C29" s="31">
        <v>0</v>
      </c>
      <c r="D29" s="31">
        <v>0</v>
      </c>
      <c r="E29" s="29">
        <v>0</v>
      </c>
      <c r="F29" s="27">
        <v>0</v>
      </c>
    </row>
    <row r="30" spans="1:6" s="16" customFormat="1" ht="26.25">
      <c r="A30" s="34" t="s">
        <v>36</v>
      </c>
      <c r="B30" s="244"/>
      <c r="C30" s="31"/>
      <c r="D30" s="31"/>
      <c r="E30" s="31"/>
      <c r="F30" s="23"/>
    </row>
    <row r="31" spans="1:6" s="16" customFormat="1" ht="26.25">
      <c r="A31" s="30" t="s">
        <v>37</v>
      </c>
      <c r="B31" s="242">
        <v>0</v>
      </c>
      <c r="C31" s="26">
        <v>0</v>
      </c>
      <c r="D31" s="26">
        <v>3650000</v>
      </c>
      <c r="E31" s="26">
        <v>3650000</v>
      </c>
      <c r="F31" s="27">
        <v>1</v>
      </c>
    </row>
    <row r="32" spans="1:6" s="16" customFormat="1" ht="26.25">
      <c r="A32" s="35" t="s">
        <v>38</v>
      </c>
      <c r="B32" s="244"/>
      <c r="C32" s="31"/>
      <c r="D32" s="31"/>
      <c r="E32" s="31"/>
      <c r="F32" s="23"/>
    </row>
    <row r="33" spans="1:12" s="16" customFormat="1" ht="26.25">
      <c r="A33" s="30" t="s">
        <v>37</v>
      </c>
      <c r="B33" s="241">
        <v>0</v>
      </c>
      <c r="C33" s="22">
        <v>0</v>
      </c>
      <c r="D33" s="22">
        <v>0</v>
      </c>
      <c r="E33" s="26">
        <v>0</v>
      </c>
      <c r="F33" s="27">
        <v>0</v>
      </c>
    </row>
    <row r="34" spans="1:12" s="16" customFormat="1" ht="26.25">
      <c r="A34" s="32" t="s">
        <v>39</v>
      </c>
      <c r="B34" s="244"/>
      <c r="C34" s="31"/>
      <c r="D34" s="31"/>
      <c r="E34" s="29"/>
      <c r="F34" s="27" t="s">
        <v>91</v>
      </c>
    </row>
    <row r="35" spans="1:12" s="39" customFormat="1" ht="26.25">
      <c r="A35" s="36" t="s">
        <v>40</v>
      </c>
      <c r="B35" s="245">
        <v>30598540.800000001</v>
      </c>
      <c r="C35" s="37">
        <v>30682716</v>
      </c>
      <c r="D35" s="37">
        <v>30079825</v>
      </c>
      <c r="E35" s="37">
        <v>-602891</v>
      </c>
      <c r="F35" s="38">
        <v>-1.9649205761315264E-2</v>
      </c>
    </row>
    <row r="36" spans="1:12" s="16" customFormat="1" ht="26.25">
      <c r="A36" s="34" t="s">
        <v>41</v>
      </c>
      <c r="B36" s="244"/>
      <c r="C36" s="31"/>
      <c r="D36" s="31"/>
      <c r="E36" s="31"/>
      <c r="F36" s="23"/>
    </row>
    <row r="37" spans="1:12" s="16" customFormat="1" ht="26.25">
      <c r="A37" s="40" t="s">
        <v>42</v>
      </c>
      <c r="B37" s="242">
        <v>0</v>
      </c>
      <c r="C37" s="26">
        <v>0</v>
      </c>
      <c r="D37" s="26">
        <v>0</v>
      </c>
      <c r="E37" s="26">
        <v>0</v>
      </c>
      <c r="F37" s="27">
        <v>0</v>
      </c>
    </row>
    <row r="38" spans="1:12" s="16" customFormat="1" ht="26.25">
      <c r="A38" s="41" t="s">
        <v>43</v>
      </c>
      <c r="B38" s="242">
        <v>0</v>
      </c>
      <c r="C38" s="26">
        <v>0</v>
      </c>
      <c r="D38" s="26">
        <v>0</v>
      </c>
      <c r="E38" s="29">
        <v>0</v>
      </c>
      <c r="F38" s="27">
        <v>0</v>
      </c>
    </row>
    <row r="39" spans="1:12" s="16" customFormat="1" ht="26.25">
      <c r="A39" s="41" t="s">
        <v>44</v>
      </c>
      <c r="B39" s="242">
        <v>0</v>
      </c>
      <c r="C39" s="26">
        <v>0</v>
      </c>
      <c r="D39" s="26">
        <v>0</v>
      </c>
      <c r="E39" s="29">
        <v>0</v>
      </c>
      <c r="F39" s="27">
        <v>0</v>
      </c>
    </row>
    <row r="40" spans="1:12" s="16" customFormat="1" ht="26.25">
      <c r="A40" s="41" t="s">
        <v>45</v>
      </c>
      <c r="B40" s="242">
        <v>0</v>
      </c>
      <c r="C40" s="26">
        <v>0</v>
      </c>
      <c r="D40" s="26">
        <v>0</v>
      </c>
      <c r="E40" s="29">
        <v>0</v>
      </c>
      <c r="F40" s="27">
        <v>0</v>
      </c>
    </row>
    <row r="41" spans="1:12" s="16" customFormat="1" ht="26.25">
      <c r="A41" s="42" t="s">
        <v>46</v>
      </c>
      <c r="B41" s="242">
        <v>0</v>
      </c>
      <c r="C41" s="26">
        <v>0</v>
      </c>
      <c r="D41" s="26">
        <v>0</v>
      </c>
      <c r="E41" s="29">
        <v>0</v>
      </c>
      <c r="F41" s="27">
        <v>0</v>
      </c>
    </row>
    <row r="42" spans="1:12" s="39" customFormat="1" ht="26.25">
      <c r="A42" s="34" t="s">
        <v>47</v>
      </c>
      <c r="B42" s="246">
        <v>0</v>
      </c>
      <c r="C42" s="43">
        <v>0</v>
      </c>
      <c r="D42" s="43">
        <v>0</v>
      </c>
      <c r="E42" s="43">
        <v>0</v>
      </c>
      <c r="F42" s="38">
        <v>0</v>
      </c>
      <c r="L42" s="39" t="s">
        <v>48</v>
      </c>
    </row>
    <row r="43" spans="1:12" s="16" customFormat="1" ht="26.25">
      <c r="A43" s="32" t="s">
        <v>48</v>
      </c>
      <c r="B43" s="244"/>
      <c r="C43" s="31"/>
      <c r="D43" s="31"/>
      <c r="E43" s="31"/>
      <c r="F43" s="23"/>
    </row>
    <row r="44" spans="1:12" s="39" customFormat="1" ht="26.25">
      <c r="A44" s="44" t="s">
        <v>49</v>
      </c>
      <c r="B44" s="247">
        <v>1401054</v>
      </c>
      <c r="C44" s="45">
        <v>1567808</v>
      </c>
      <c r="D44" s="45">
        <v>1668005</v>
      </c>
      <c r="E44" s="45">
        <v>-3670</v>
      </c>
      <c r="F44" s="38">
        <v>-2.3408478589215004E-3</v>
      </c>
    </row>
    <row r="45" spans="1:12" s="16" customFormat="1" ht="26.25">
      <c r="A45" s="32" t="s">
        <v>48</v>
      </c>
      <c r="B45" s="244"/>
      <c r="C45" s="31"/>
      <c r="D45" s="31"/>
      <c r="E45" s="31"/>
      <c r="F45" s="23"/>
    </row>
    <row r="46" spans="1:12" s="39" customFormat="1" ht="26.25">
      <c r="A46" s="44" t="s">
        <v>50</v>
      </c>
      <c r="B46" s="247">
        <v>3573558</v>
      </c>
      <c r="C46" s="45">
        <v>3573558</v>
      </c>
      <c r="D46" s="45">
        <v>0</v>
      </c>
      <c r="E46" s="45">
        <v>-3573558</v>
      </c>
      <c r="F46" s="38">
        <v>-1</v>
      </c>
    </row>
    <row r="47" spans="1:12" s="16" customFormat="1" ht="26.25">
      <c r="A47" s="32" t="s">
        <v>48</v>
      </c>
      <c r="B47" s="244"/>
      <c r="C47" s="31"/>
      <c r="D47" s="31"/>
      <c r="E47" s="31"/>
      <c r="F47" s="23"/>
    </row>
    <row r="48" spans="1:12" s="39" customFormat="1" ht="26.25">
      <c r="A48" s="34" t="s">
        <v>51</v>
      </c>
      <c r="B48" s="246">
        <v>37143829.509999998</v>
      </c>
      <c r="C48" s="43">
        <v>40645933</v>
      </c>
      <c r="D48" s="43">
        <v>43814737</v>
      </c>
      <c r="E48" s="43">
        <v>3272671</v>
      </c>
      <c r="F48" s="38">
        <v>8.0516567303301909E-2</v>
      </c>
    </row>
    <row r="49" spans="1:6" s="16" customFormat="1" ht="26.25">
      <c r="A49" s="32" t="s">
        <v>48</v>
      </c>
      <c r="B49" s="244"/>
      <c r="C49" s="31"/>
      <c r="D49" s="31"/>
      <c r="E49" s="31"/>
      <c r="F49" s="23"/>
    </row>
    <row r="50" spans="1:6" s="39" customFormat="1" ht="26.25">
      <c r="A50" s="46" t="s">
        <v>52</v>
      </c>
      <c r="B50" s="248">
        <v>0</v>
      </c>
      <c r="C50" s="47">
        <v>0</v>
      </c>
      <c r="D50" s="47">
        <v>0</v>
      </c>
      <c r="E50" s="47">
        <v>0</v>
      </c>
      <c r="F50" s="38">
        <v>0</v>
      </c>
    </row>
    <row r="51" spans="1:6" s="16" customFormat="1" ht="26.25">
      <c r="A51" s="34"/>
      <c r="B51" s="241"/>
      <c r="C51" s="22"/>
      <c r="D51" s="22"/>
      <c r="E51" s="22"/>
      <c r="F51" s="48"/>
    </row>
    <row r="52" spans="1:6" s="39" customFormat="1" ht="26.25">
      <c r="A52" s="34" t="s">
        <v>53</v>
      </c>
      <c r="B52" s="246">
        <v>0</v>
      </c>
      <c r="C52" s="43">
        <v>0</v>
      </c>
      <c r="D52" s="43">
        <v>0</v>
      </c>
      <c r="E52" s="47">
        <v>0</v>
      </c>
      <c r="F52" s="38">
        <v>0</v>
      </c>
    </row>
    <row r="53" spans="1:6" s="16" customFormat="1" ht="26.25">
      <c r="A53" s="32"/>
      <c r="B53" s="244"/>
      <c r="C53" s="31"/>
      <c r="D53" s="31"/>
      <c r="E53" s="31"/>
      <c r="F53" s="23"/>
    </row>
    <row r="54" spans="1:6" s="39" customFormat="1" ht="26.25">
      <c r="A54" s="49" t="s">
        <v>54</v>
      </c>
      <c r="B54" s="246">
        <v>72716982.310000002</v>
      </c>
      <c r="C54" s="43">
        <v>76470015</v>
      </c>
      <c r="D54" s="43">
        <v>75562567</v>
      </c>
      <c r="E54" s="43">
        <v>-907448</v>
      </c>
      <c r="F54" s="38">
        <v>-1.1866716647041328E-2</v>
      </c>
    </row>
    <row r="55" spans="1:6" s="16" customFormat="1" ht="26.25">
      <c r="A55" s="50"/>
      <c r="B55" s="244"/>
      <c r="C55" s="31"/>
      <c r="D55" s="31"/>
      <c r="E55" s="31"/>
      <c r="F55" s="23" t="s">
        <v>48</v>
      </c>
    </row>
    <row r="56" spans="1:6" s="16" customFormat="1" ht="26.25">
      <c r="A56" s="51"/>
      <c r="B56" s="241"/>
      <c r="C56" s="22"/>
      <c r="D56" s="22"/>
      <c r="E56" s="22"/>
      <c r="F56" s="24" t="s">
        <v>48</v>
      </c>
    </row>
    <row r="57" spans="1:6" s="16" customFormat="1" ht="26.25">
      <c r="A57" s="49" t="s">
        <v>55</v>
      </c>
      <c r="B57" s="241"/>
      <c r="C57" s="22"/>
      <c r="D57" s="22"/>
      <c r="E57" s="22"/>
      <c r="F57" s="24"/>
    </row>
    <row r="58" spans="1:6" s="16" customFormat="1" ht="26.25">
      <c r="A58" s="30" t="s">
        <v>56</v>
      </c>
      <c r="B58" s="241">
        <v>31456508.579999998</v>
      </c>
      <c r="C58" s="22">
        <v>35685153</v>
      </c>
      <c r="D58" s="22">
        <v>32139498.539999999</v>
      </c>
      <c r="E58" s="22">
        <v>-3545654.4600000009</v>
      </c>
      <c r="F58" s="27">
        <v>-9.9359373911049251E-2</v>
      </c>
    </row>
    <row r="59" spans="1:6" s="16" customFormat="1" ht="26.25">
      <c r="A59" s="32" t="s">
        <v>57</v>
      </c>
      <c r="B59" s="244">
        <v>351468.61000000004</v>
      </c>
      <c r="C59" s="31">
        <v>224437</v>
      </c>
      <c r="D59" s="31">
        <v>236857.56</v>
      </c>
      <c r="E59" s="31">
        <v>12420.559999999998</v>
      </c>
      <c r="F59" s="27">
        <v>5.534096427950827E-2</v>
      </c>
    </row>
    <row r="60" spans="1:6" s="16" customFormat="1" ht="26.25">
      <c r="A60" s="32" t="s">
        <v>58</v>
      </c>
      <c r="B60" s="244">
        <v>330955.56000000006</v>
      </c>
      <c r="C60" s="31">
        <v>325566</v>
      </c>
      <c r="D60" s="31">
        <v>274362.3</v>
      </c>
      <c r="E60" s="31">
        <v>-51203.700000000012</v>
      </c>
      <c r="F60" s="27">
        <v>-0.15727594404821146</v>
      </c>
    </row>
    <row r="61" spans="1:6" s="16" customFormat="1" ht="26.25">
      <c r="A61" s="32" t="s">
        <v>59</v>
      </c>
      <c r="B61" s="244">
        <v>7780626.6499999994</v>
      </c>
      <c r="C61" s="31">
        <v>7938087</v>
      </c>
      <c r="D61" s="31">
        <v>8080726.8899999997</v>
      </c>
      <c r="E61" s="31">
        <v>142639.88999999966</v>
      </c>
      <c r="F61" s="27">
        <v>1.7969050981678541E-2</v>
      </c>
    </row>
    <row r="62" spans="1:6" s="16" customFormat="1" ht="26.25">
      <c r="A62" s="32" t="s">
        <v>60</v>
      </c>
      <c r="B62" s="244">
        <v>2374817.75</v>
      </c>
      <c r="C62" s="31">
        <v>3003481</v>
      </c>
      <c r="D62" s="31">
        <v>2804476.7199999997</v>
      </c>
      <c r="E62" s="31">
        <v>-199004.28000000026</v>
      </c>
      <c r="F62" s="27">
        <v>-6.6257878774661882E-2</v>
      </c>
    </row>
    <row r="63" spans="1:6" s="16" customFormat="1" ht="26.25">
      <c r="A63" s="32" t="s">
        <v>61</v>
      </c>
      <c r="B63" s="244">
        <v>11649470.030000001</v>
      </c>
      <c r="C63" s="31">
        <v>10064280</v>
      </c>
      <c r="D63" s="31">
        <v>8733076.8200000003</v>
      </c>
      <c r="E63" s="31">
        <v>-1331203.1799999997</v>
      </c>
      <c r="F63" s="27">
        <v>-0.13227008588791248</v>
      </c>
    </row>
    <row r="64" spans="1:6" s="16" customFormat="1" ht="26.25">
      <c r="A64" s="32" t="s">
        <v>62</v>
      </c>
      <c r="B64" s="244">
        <v>4867735.67</v>
      </c>
      <c r="C64" s="31">
        <v>4717350</v>
      </c>
      <c r="D64" s="31">
        <v>5420256</v>
      </c>
      <c r="E64" s="31">
        <v>702906</v>
      </c>
      <c r="F64" s="27">
        <v>0.14900441985436738</v>
      </c>
    </row>
    <row r="65" spans="1:6" s="16" customFormat="1" ht="26.25">
      <c r="A65" s="32" t="s">
        <v>63</v>
      </c>
      <c r="B65" s="244">
        <v>10241954.51</v>
      </c>
      <c r="C65" s="31">
        <v>11132292</v>
      </c>
      <c r="D65" s="31">
        <v>11988200.890000001</v>
      </c>
      <c r="E65" s="31">
        <v>855908.8900000006</v>
      </c>
      <c r="F65" s="27">
        <v>7.6885235313626399E-2</v>
      </c>
    </row>
    <row r="66" spans="1:6" s="39" customFormat="1" ht="26.25">
      <c r="A66" s="52" t="s">
        <v>64</v>
      </c>
      <c r="B66" s="245">
        <v>69053537.359999999</v>
      </c>
      <c r="C66" s="37">
        <v>73090646</v>
      </c>
      <c r="D66" s="37">
        <v>69677455.719999999</v>
      </c>
      <c r="E66" s="37">
        <v>-3413190.2800000012</v>
      </c>
      <c r="F66" s="38">
        <v>-4.6698045054903485E-2</v>
      </c>
    </row>
    <row r="67" spans="1:6" s="16" customFormat="1" ht="26.25">
      <c r="A67" s="32" t="s">
        <v>65</v>
      </c>
      <c r="B67" s="244">
        <v>0</v>
      </c>
      <c r="C67" s="31">
        <v>0</v>
      </c>
      <c r="D67" s="31">
        <v>0</v>
      </c>
      <c r="E67" s="31">
        <v>0</v>
      </c>
      <c r="F67" s="27">
        <v>0</v>
      </c>
    </row>
    <row r="68" spans="1:6" s="16" customFormat="1" ht="26.25">
      <c r="A68" s="32" t="s">
        <v>66</v>
      </c>
      <c r="B68" s="244">
        <v>1588603.9500000002</v>
      </c>
      <c r="C68" s="31">
        <v>1304528</v>
      </c>
      <c r="D68" s="31">
        <v>3810270</v>
      </c>
      <c r="E68" s="31">
        <v>2505742</v>
      </c>
      <c r="F68" s="27">
        <v>1.9208035396710534</v>
      </c>
    </row>
    <row r="69" spans="1:6" s="16" customFormat="1" ht="26.25">
      <c r="A69" s="32" t="s">
        <v>67</v>
      </c>
      <c r="B69" s="244">
        <v>2074841</v>
      </c>
      <c r="C69" s="31">
        <v>2074841</v>
      </c>
      <c r="D69" s="31">
        <v>2074841</v>
      </c>
      <c r="E69" s="31">
        <v>0</v>
      </c>
      <c r="F69" s="27">
        <v>0</v>
      </c>
    </row>
    <row r="70" spans="1:6" s="16" customFormat="1" ht="26.25">
      <c r="A70" s="32" t="s">
        <v>68</v>
      </c>
      <c r="B70" s="244">
        <v>0</v>
      </c>
      <c r="C70" s="31">
        <v>0</v>
      </c>
      <c r="D70" s="31">
        <v>0</v>
      </c>
      <c r="E70" s="31">
        <v>0</v>
      </c>
      <c r="F70" s="27">
        <v>0</v>
      </c>
    </row>
    <row r="71" spans="1:6" s="39" customFormat="1" ht="26.25">
      <c r="A71" s="53" t="s">
        <v>69</v>
      </c>
      <c r="B71" s="249">
        <v>72716982.310000002</v>
      </c>
      <c r="C71" s="54">
        <v>76470015</v>
      </c>
      <c r="D71" s="54">
        <v>75562566.719999999</v>
      </c>
      <c r="E71" s="54">
        <v>-907448.28000000119</v>
      </c>
      <c r="F71" s="38">
        <v>-1.1866720308607252E-2</v>
      </c>
    </row>
    <row r="72" spans="1:6" s="16" customFormat="1" ht="26.25">
      <c r="A72" s="51"/>
      <c r="B72" s="241"/>
      <c r="C72" s="22"/>
      <c r="D72" s="22"/>
      <c r="E72" s="22"/>
      <c r="F72" s="24"/>
    </row>
    <row r="73" spans="1:6" s="16" customFormat="1" ht="26.25">
      <c r="A73" s="49" t="s">
        <v>70</v>
      </c>
      <c r="B73" s="241"/>
      <c r="C73" s="22"/>
      <c r="D73" s="22"/>
      <c r="E73" s="22"/>
      <c r="F73" s="24"/>
    </row>
    <row r="74" spans="1:6" s="16" customFormat="1" ht="26.25">
      <c r="A74" s="30" t="s">
        <v>71</v>
      </c>
      <c r="B74" s="242">
        <v>38217582.909999996</v>
      </c>
      <c r="C74" s="26">
        <v>39055724</v>
      </c>
      <c r="D74" s="26">
        <v>36213856</v>
      </c>
      <c r="E74" s="22">
        <v>-2841868</v>
      </c>
      <c r="F74" s="27">
        <v>-7.2764442927751125E-2</v>
      </c>
    </row>
    <row r="75" spans="1:6" s="16" customFormat="1" ht="26.25">
      <c r="A75" s="32" t="s">
        <v>72</v>
      </c>
      <c r="B75" s="243">
        <v>675167.15</v>
      </c>
      <c r="C75" s="26">
        <v>236477</v>
      </c>
      <c r="D75" s="26">
        <v>168477</v>
      </c>
      <c r="E75" s="31">
        <v>-68000</v>
      </c>
      <c r="F75" s="27">
        <v>-0.28755439218190354</v>
      </c>
    </row>
    <row r="76" spans="1:6" s="16" customFormat="1" ht="26.25">
      <c r="A76" s="32" t="s">
        <v>73</v>
      </c>
      <c r="B76" s="241">
        <v>15928762.669999998</v>
      </c>
      <c r="C76" s="26">
        <v>17766098</v>
      </c>
      <c r="D76" s="26">
        <v>15934473.720000003</v>
      </c>
      <c r="E76" s="31">
        <v>-1831624.2799999975</v>
      </c>
      <c r="F76" s="27">
        <v>-0.10309659892678727</v>
      </c>
    </row>
    <row r="77" spans="1:6" s="39" customFormat="1" ht="26.25">
      <c r="A77" s="52" t="s">
        <v>74</v>
      </c>
      <c r="B77" s="249">
        <v>54821512.729999989</v>
      </c>
      <c r="C77" s="54">
        <v>57058299</v>
      </c>
      <c r="D77" s="54">
        <v>52316806.719999999</v>
      </c>
      <c r="E77" s="37">
        <v>-4741492.2800000012</v>
      </c>
      <c r="F77" s="38">
        <v>-8.3099082221150714E-2</v>
      </c>
    </row>
    <row r="78" spans="1:6" s="16" customFormat="1" ht="26.25">
      <c r="A78" s="32" t="s">
        <v>75</v>
      </c>
      <c r="B78" s="243">
        <v>108060.39</v>
      </c>
      <c r="C78" s="29">
        <v>195373</v>
      </c>
      <c r="D78" s="29">
        <v>249735</v>
      </c>
      <c r="E78" s="31">
        <v>54362</v>
      </c>
      <c r="F78" s="27">
        <v>0.27824725013179918</v>
      </c>
    </row>
    <row r="79" spans="1:6" s="16" customFormat="1" ht="26.25">
      <c r="A79" s="32" t="s">
        <v>76</v>
      </c>
      <c r="B79" s="242">
        <v>6728729.2100000009</v>
      </c>
      <c r="C79" s="26">
        <v>8576865</v>
      </c>
      <c r="D79" s="26">
        <v>9085365</v>
      </c>
      <c r="E79" s="31">
        <v>508500</v>
      </c>
      <c r="F79" s="27">
        <v>5.9287396968472746E-2</v>
      </c>
    </row>
    <row r="80" spans="1:6" s="16" customFormat="1" ht="26.25">
      <c r="A80" s="32" t="s">
        <v>77</v>
      </c>
      <c r="B80" s="241">
        <v>792371.78</v>
      </c>
      <c r="C80" s="22">
        <v>843310</v>
      </c>
      <c r="D80" s="22">
        <v>929261</v>
      </c>
      <c r="E80" s="31">
        <v>85951</v>
      </c>
      <c r="F80" s="27">
        <v>0.10192100176684731</v>
      </c>
    </row>
    <row r="81" spans="1:8" s="39" customFormat="1" ht="26.25">
      <c r="A81" s="35" t="s">
        <v>78</v>
      </c>
      <c r="B81" s="249">
        <v>7629161.3800000008</v>
      </c>
      <c r="C81" s="54">
        <v>9615548</v>
      </c>
      <c r="D81" s="54">
        <v>10264361</v>
      </c>
      <c r="E81" s="37">
        <v>648813</v>
      </c>
      <c r="F81" s="38">
        <v>6.7475405457910462E-2</v>
      </c>
    </row>
    <row r="82" spans="1:8" s="16" customFormat="1" ht="26.25">
      <c r="A82" s="32" t="s">
        <v>79</v>
      </c>
      <c r="B82" s="241">
        <v>81114.89</v>
      </c>
      <c r="C82" s="22">
        <v>235667</v>
      </c>
      <c r="D82" s="22">
        <v>286167</v>
      </c>
      <c r="E82" s="31">
        <v>50500</v>
      </c>
      <c r="F82" s="27">
        <v>0.21428541119460934</v>
      </c>
    </row>
    <row r="83" spans="1:8" s="16" customFormat="1" ht="26.25">
      <c r="A83" s="32" t="s">
        <v>80</v>
      </c>
      <c r="B83" s="244">
        <v>9313273.0500000007</v>
      </c>
      <c r="C83" s="31">
        <v>8507723</v>
      </c>
      <c r="D83" s="31">
        <v>9825267</v>
      </c>
      <c r="E83" s="31">
        <v>1317544</v>
      </c>
      <c r="F83" s="27">
        <v>0.15486446843650176</v>
      </c>
    </row>
    <row r="84" spans="1:8" s="16" customFormat="1" ht="26.25">
      <c r="A84" s="32" t="s">
        <v>81</v>
      </c>
      <c r="B84" s="244">
        <v>0</v>
      </c>
      <c r="C84" s="31">
        <v>0</v>
      </c>
      <c r="D84" s="31">
        <v>0</v>
      </c>
      <c r="E84" s="31">
        <v>0</v>
      </c>
      <c r="F84" s="27">
        <v>0</v>
      </c>
    </row>
    <row r="85" spans="1:8" s="16" customFormat="1" ht="26.25">
      <c r="A85" s="32" t="s">
        <v>82</v>
      </c>
      <c r="B85" s="244">
        <v>601974.39</v>
      </c>
      <c r="C85" s="31">
        <v>652003</v>
      </c>
      <c r="D85" s="31">
        <v>2445430</v>
      </c>
      <c r="E85" s="31">
        <v>1793427</v>
      </c>
      <c r="F85" s="27">
        <v>2.7506422516460813</v>
      </c>
    </row>
    <row r="86" spans="1:8" s="39" customFormat="1" ht="26.25">
      <c r="A86" s="35" t="s">
        <v>83</v>
      </c>
      <c r="B86" s="245">
        <v>9996362.3300000019</v>
      </c>
      <c r="C86" s="37">
        <v>9395393</v>
      </c>
      <c r="D86" s="37">
        <v>12556864</v>
      </c>
      <c r="E86" s="37">
        <v>3161471</v>
      </c>
      <c r="F86" s="38">
        <v>0.33649161881786105</v>
      </c>
    </row>
    <row r="87" spans="1:8" s="16" customFormat="1" ht="26.25">
      <c r="A87" s="32" t="s">
        <v>84</v>
      </c>
      <c r="B87" s="244">
        <v>113219.26</v>
      </c>
      <c r="C87" s="31">
        <v>253126</v>
      </c>
      <c r="D87" s="31">
        <v>76886</v>
      </c>
      <c r="E87" s="31">
        <v>-176240</v>
      </c>
      <c r="F87" s="27">
        <v>-0.69625403949021436</v>
      </c>
    </row>
    <row r="88" spans="1:8" s="16" customFormat="1" ht="26.25">
      <c r="A88" s="32" t="s">
        <v>85</v>
      </c>
      <c r="B88" s="244">
        <v>112397.61</v>
      </c>
      <c r="C88" s="31">
        <v>137649</v>
      </c>
      <c r="D88" s="31">
        <v>137649</v>
      </c>
      <c r="E88" s="31">
        <v>0</v>
      </c>
      <c r="F88" s="27">
        <v>0</v>
      </c>
    </row>
    <row r="89" spans="1:8" s="16" customFormat="1" ht="26.25">
      <c r="A89" s="41" t="s">
        <v>86</v>
      </c>
      <c r="B89" s="244">
        <v>44329</v>
      </c>
      <c r="C89" s="31">
        <v>10000</v>
      </c>
      <c r="D89" s="31">
        <v>210000</v>
      </c>
      <c r="E89" s="31">
        <v>200000</v>
      </c>
      <c r="F89" s="27">
        <v>20</v>
      </c>
    </row>
    <row r="90" spans="1:8" s="39" customFormat="1" ht="26.25">
      <c r="A90" s="55" t="s">
        <v>87</v>
      </c>
      <c r="B90" s="249">
        <v>269945.87</v>
      </c>
      <c r="C90" s="54">
        <v>400775</v>
      </c>
      <c r="D90" s="54">
        <v>424535</v>
      </c>
      <c r="E90" s="54">
        <v>23760</v>
      </c>
      <c r="F90" s="38">
        <v>5.9285135050839002E-2</v>
      </c>
    </row>
    <row r="91" spans="1:8" s="16" customFormat="1" ht="26.25">
      <c r="A91" s="41" t="s">
        <v>88</v>
      </c>
      <c r="B91" s="244">
        <v>0</v>
      </c>
      <c r="C91" s="31">
        <v>0</v>
      </c>
      <c r="D91" s="29">
        <v>0</v>
      </c>
      <c r="E91" s="31">
        <v>0</v>
      </c>
      <c r="F91" s="27">
        <v>0</v>
      </c>
    </row>
    <row r="92" spans="1:8" s="39" customFormat="1" ht="27" thickBot="1">
      <c r="A92" s="56" t="s">
        <v>69</v>
      </c>
      <c r="B92" s="250">
        <v>72716982.309999987</v>
      </c>
      <c r="C92" s="57">
        <v>76470015</v>
      </c>
      <c r="D92" s="58">
        <v>75562566.719999999</v>
      </c>
      <c r="E92" s="57">
        <v>-907448.28000000119</v>
      </c>
      <c r="F92" s="59">
        <v>-1.1866720308607252E-2</v>
      </c>
    </row>
    <row r="93" spans="1:8" s="64" customFormat="1" ht="31.5">
      <c r="A93" s="60"/>
      <c r="B93" s="61"/>
      <c r="C93" s="61"/>
      <c r="D93" s="61"/>
      <c r="E93" s="61"/>
      <c r="F93" s="62" t="s">
        <v>48</v>
      </c>
      <c r="G93" s="63"/>
      <c r="H93" s="63"/>
    </row>
    <row r="94" spans="1:8">
      <c r="A94" s="68" t="s">
        <v>48</v>
      </c>
      <c r="B94" s="69"/>
      <c r="C94" s="69"/>
      <c r="D94" s="69"/>
      <c r="E94" s="69"/>
      <c r="F94" s="70"/>
    </row>
  </sheetData>
  <pageMargins left="0.7" right="0.7" top="0.75" bottom="0.75" header="0.3" footer="0.3"/>
  <pageSetup scale="28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topLeftCell="A19" zoomScale="60" zoomScaleNormal="60" workbookViewId="0">
      <selection activeCell="B8" sqref="B8:B92"/>
    </sheetView>
  </sheetViews>
  <sheetFormatPr defaultRowHeight="15.75"/>
  <cols>
    <col min="1" max="1" width="121.140625" style="170" customWidth="1"/>
    <col min="2" max="2" width="32.7109375" style="171" customWidth="1"/>
    <col min="3" max="5" width="32.85546875" style="171" customWidth="1"/>
    <col min="6" max="6" width="25.5703125" style="172" customWidth="1"/>
    <col min="7" max="7" width="30.28515625" style="170" customWidth="1"/>
    <col min="8" max="8" width="25.140625" style="170" customWidth="1"/>
    <col min="9" max="256" width="9.140625" style="170"/>
    <col min="257" max="257" width="121.140625" style="170" customWidth="1"/>
    <col min="258" max="258" width="32.7109375" style="170" customWidth="1"/>
    <col min="259" max="261" width="32.85546875" style="170" customWidth="1"/>
    <col min="262" max="262" width="25.5703125" style="170" customWidth="1"/>
    <col min="263" max="263" width="30.28515625" style="170" customWidth="1"/>
    <col min="264" max="264" width="25.140625" style="170" customWidth="1"/>
    <col min="265" max="512" width="9.140625" style="170"/>
    <col min="513" max="513" width="121.140625" style="170" customWidth="1"/>
    <col min="514" max="514" width="32.7109375" style="170" customWidth="1"/>
    <col min="515" max="517" width="32.85546875" style="170" customWidth="1"/>
    <col min="518" max="518" width="25.5703125" style="170" customWidth="1"/>
    <col min="519" max="519" width="30.28515625" style="170" customWidth="1"/>
    <col min="520" max="520" width="25.140625" style="170" customWidth="1"/>
    <col min="521" max="768" width="9.140625" style="170"/>
    <col min="769" max="769" width="121.140625" style="170" customWidth="1"/>
    <col min="770" max="770" width="32.7109375" style="170" customWidth="1"/>
    <col min="771" max="773" width="32.85546875" style="170" customWidth="1"/>
    <col min="774" max="774" width="25.5703125" style="170" customWidth="1"/>
    <col min="775" max="775" width="30.28515625" style="170" customWidth="1"/>
    <col min="776" max="776" width="25.140625" style="170" customWidth="1"/>
    <col min="777" max="1024" width="9.140625" style="170"/>
    <col min="1025" max="1025" width="121.140625" style="170" customWidth="1"/>
    <col min="1026" max="1026" width="32.7109375" style="170" customWidth="1"/>
    <col min="1027" max="1029" width="32.85546875" style="170" customWidth="1"/>
    <col min="1030" max="1030" width="25.5703125" style="170" customWidth="1"/>
    <col min="1031" max="1031" width="30.28515625" style="170" customWidth="1"/>
    <col min="1032" max="1032" width="25.140625" style="170" customWidth="1"/>
    <col min="1033" max="1280" width="9.140625" style="170"/>
    <col min="1281" max="1281" width="121.140625" style="170" customWidth="1"/>
    <col min="1282" max="1282" width="32.7109375" style="170" customWidth="1"/>
    <col min="1283" max="1285" width="32.85546875" style="170" customWidth="1"/>
    <col min="1286" max="1286" width="25.5703125" style="170" customWidth="1"/>
    <col min="1287" max="1287" width="30.28515625" style="170" customWidth="1"/>
    <col min="1288" max="1288" width="25.140625" style="170" customWidth="1"/>
    <col min="1289" max="1536" width="9.140625" style="170"/>
    <col min="1537" max="1537" width="121.140625" style="170" customWidth="1"/>
    <col min="1538" max="1538" width="32.7109375" style="170" customWidth="1"/>
    <col min="1539" max="1541" width="32.85546875" style="170" customWidth="1"/>
    <col min="1542" max="1542" width="25.5703125" style="170" customWidth="1"/>
    <col min="1543" max="1543" width="30.28515625" style="170" customWidth="1"/>
    <col min="1544" max="1544" width="25.140625" style="170" customWidth="1"/>
    <col min="1545" max="1792" width="9.140625" style="170"/>
    <col min="1793" max="1793" width="121.140625" style="170" customWidth="1"/>
    <col min="1794" max="1794" width="32.7109375" style="170" customWidth="1"/>
    <col min="1795" max="1797" width="32.85546875" style="170" customWidth="1"/>
    <col min="1798" max="1798" width="25.5703125" style="170" customWidth="1"/>
    <col min="1799" max="1799" width="30.28515625" style="170" customWidth="1"/>
    <col min="1800" max="1800" width="25.140625" style="170" customWidth="1"/>
    <col min="1801" max="2048" width="9.140625" style="170"/>
    <col min="2049" max="2049" width="121.140625" style="170" customWidth="1"/>
    <col min="2050" max="2050" width="32.7109375" style="170" customWidth="1"/>
    <col min="2051" max="2053" width="32.85546875" style="170" customWidth="1"/>
    <col min="2054" max="2054" width="25.5703125" style="170" customWidth="1"/>
    <col min="2055" max="2055" width="30.28515625" style="170" customWidth="1"/>
    <col min="2056" max="2056" width="25.140625" style="170" customWidth="1"/>
    <col min="2057" max="2304" width="9.140625" style="170"/>
    <col min="2305" max="2305" width="121.140625" style="170" customWidth="1"/>
    <col min="2306" max="2306" width="32.7109375" style="170" customWidth="1"/>
    <col min="2307" max="2309" width="32.85546875" style="170" customWidth="1"/>
    <col min="2310" max="2310" width="25.5703125" style="170" customWidth="1"/>
    <col min="2311" max="2311" width="30.28515625" style="170" customWidth="1"/>
    <col min="2312" max="2312" width="25.140625" style="170" customWidth="1"/>
    <col min="2313" max="2560" width="9.140625" style="170"/>
    <col min="2561" max="2561" width="121.140625" style="170" customWidth="1"/>
    <col min="2562" max="2562" width="32.7109375" style="170" customWidth="1"/>
    <col min="2563" max="2565" width="32.85546875" style="170" customWidth="1"/>
    <col min="2566" max="2566" width="25.5703125" style="170" customWidth="1"/>
    <col min="2567" max="2567" width="30.28515625" style="170" customWidth="1"/>
    <col min="2568" max="2568" width="25.140625" style="170" customWidth="1"/>
    <col min="2569" max="2816" width="9.140625" style="170"/>
    <col min="2817" max="2817" width="121.140625" style="170" customWidth="1"/>
    <col min="2818" max="2818" width="32.7109375" style="170" customWidth="1"/>
    <col min="2819" max="2821" width="32.85546875" style="170" customWidth="1"/>
    <col min="2822" max="2822" width="25.5703125" style="170" customWidth="1"/>
    <col min="2823" max="2823" width="30.28515625" style="170" customWidth="1"/>
    <col min="2824" max="2824" width="25.140625" style="170" customWidth="1"/>
    <col min="2825" max="3072" width="9.140625" style="170"/>
    <col min="3073" max="3073" width="121.140625" style="170" customWidth="1"/>
    <col min="3074" max="3074" width="32.7109375" style="170" customWidth="1"/>
    <col min="3075" max="3077" width="32.85546875" style="170" customWidth="1"/>
    <col min="3078" max="3078" width="25.5703125" style="170" customWidth="1"/>
    <col min="3079" max="3079" width="30.28515625" style="170" customWidth="1"/>
    <col min="3080" max="3080" width="25.140625" style="170" customWidth="1"/>
    <col min="3081" max="3328" width="9.140625" style="170"/>
    <col min="3329" max="3329" width="121.140625" style="170" customWidth="1"/>
    <col min="3330" max="3330" width="32.7109375" style="170" customWidth="1"/>
    <col min="3331" max="3333" width="32.85546875" style="170" customWidth="1"/>
    <col min="3334" max="3334" width="25.5703125" style="170" customWidth="1"/>
    <col min="3335" max="3335" width="30.28515625" style="170" customWidth="1"/>
    <col min="3336" max="3336" width="25.140625" style="170" customWidth="1"/>
    <col min="3337" max="3584" width="9.140625" style="170"/>
    <col min="3585" max="3585" width="121.140625" style="170" customWidth="1"/>
    <col min="3586" max="3586" width="32.7109375" style="170" customWidth="1"/>
    <col min="3587" max="3589" width="32.85546875" style="170" customWidth="1"/>
    <col min="3590" max="3590" width="25.5703125" style="170" customWidth="1"/>
    <col min="3591" max="3591" width="30.28515625" style="170" customWidth="1"/>
    <col min="3592" max="3592" width="25.140625" style="170" customWidth="1"/>
    <col min="3593" max="3840" width="9.140625" style="170"/>
    <col min="3841" max="3841" width="121.140625" style="170" customWidth="1"/>
    <col min="3842" max="3842" width="32.7109375" style="170" customWidth="1"/>
    <col min="3843" max="3845" width="32.85546875" style="170" customWidth="1"/>
    <col min="3846" max="3846" width="25.5703125" style="170" customWidth="1"/>
    <col min="3847" max="3847" width="30.28515625" style="170" customWidth="1"/>
    <col min="3848" max="3848" width="25.140625" style="170" customWidth="1"/>
    <col min="3849" max="4096" width="9.140625" style="170"/>
    <col min="4097" max="4097" width="121.140625" style="170" customWidth="1"/>
    <col min="4098" max="4098" width="32.7109375" style="170" customWidth="1"/>
    <col min="4099" max="4101" width="32.85546875" style="170" customWidth="1"/>
    <col min="4102" max="4102" width="25.5703125" style="170" customWidth="1"/>
    <col min="4103" max="4103" width="30.28515625" style="170" customWidth="1"/>
    <col min="4104" max="4104" width="25.140625" style="170" customWidth="1"/>
    <col min="4105" max="4352" width="9.140625" style="170"/>
    <col min="4353" max="4353" width="121.140625" style="170" customWidth="1"/>
    <col min="4354" max="4354" width="32.7109375" style="170" customWidth="1"/>
    <col min="4355" max="4357" width="32.85546875" style="170" customWidth="1"/>
    <col min="4358" max="4358" width="25.5703125" style="170" customWidth="1"/>
    <col min="4359" max="4359" width="30.28515625" style="170" customWidth="1"/>
    <col min="4360" max="4360" width="25.140625" style="170" customWidth="1"/>
    <col min="4361" max="4608" width="9.140625" style="170"/>
    <col min="4609" max="4609" width="121.140625" style="170" customWidth="1"/>
    <col min="4610" max="4610" width="32.7109375" style="170" customWidth="1"/>
    <col min="4611" max="4613" width="32.85546875" style="170" customWidth="1"/>
    <col min="4614" max="4614" width="25.5703125" style="170" customWidth="1"/>
    <col min="4615" max="4615" width="30.28515625" style="170" customWidth="1"/>
    <col min="4616" max="4616" width="25.140625" style="170" customWidth="1"/>
    <col min="4617" max="4864" width="9.140625" style="170"/>
    <col min="4865" max="4865" width="121.140625" style="170" customWidth="1"/>
    <col min="4866" max="4866" width="32.7109375" style="170" customWidth="1"/>
    <col min="4867" max="4869" width="32.85546875" style="170" customWidth="1"/>
    <col min="4870" max="4870" width="25.5703125" style="170" customWidth="1"/>
    <col min="4871" max="4871" width="30.28515625" style="170" customWidth="1"/>
    <col min="4872" max="4872" width="25.140625" style="170" customWidth="1"/>
    <col min="4873" max="5120" width="9.140625" style="170"/>
    <col min="5121" max="5121" width="121.140625" style="170" customWidth="1"/>
    <col min="5122" max="5122" width="32.7109375" style="170" customWidth="1"/>
    <col min="5123" max="5125" width="32.85546875" style="170" customWidth="1"/>
    <col min="5126" max="5126" width="25.5703125" style="170" customWidth="1"/>
    <col min="5127" max="5127" width="30.28515625" style="170" customWidth="1"/>
    <col min="5128" max="5128" width="25.140625" style="170" customWidth="1"/>
    <col min="5129" max="5376" width="9.140625" style="170"/>
    <col min="5377" max="5377" width="121.140625" style="170" customWidth="1"/>
    <col min="5378" max="5378" width="32.7109375" style="170" customWidth="1"/>
    <col min="5379" max="5381" width="32.85546875" style="170" customWidth="1"/>
    <col min="5382" max="5382" width="25.5703125" style="170" customWidth="1"/>
    <col min="5383" max="5383" width="30.28515625" style="170" customWidth="1"/>
    <col min="5384" max="5384" width="25.140625" style="170" customWidth="1"/>
    <col min="5385" max="5632" width="9.140625" style="170"/>
    <col min="5633" max="5633" width="121.140625" style="170" customWidth="1"/>
    <col min="5634" max="5634" width="32.7109375" style="170" customWidth="1"/>
    <col min="5635" max="5637" width="32.85546875" style="170" customWidth="1"/>
    <col min="5638" max="5638" width="25.5703125" style="170" customWidth="1"/>
    <col min="5639" max="5639" width="30.28515625" style="170" customWidth="1"/>
    <col min="5640" max="5640" width="25.140625" style="170" customWidth="1"/>
    <col min="5641" max="5888" width="9.140625" style="170"/>
    <col min="5889" max="5889" width="121.140625" style="170" customWidth="1"/>
    <col min="5890" max="5890" width="32.7109375" style="170" customWidth="1"/>
    <col min="5891" max="5893" width="32.85546875" style="170" customWidth="1"/>
    <col min="5894" max="5894" width="25.5703125" style="170" customWidth="1"/>
    <col min="5895" max="5895" width="30.28515625" style="170" customWidth="1"/>
    <col min="5896" max="5896" width="25.140625" style="170" customWidth="1"/>
    <col min="5897" max="6144" width="9.140625" style="170"/>
    <col min="6145" max="6145" width="121.140625" style="170" customWidth="1"/>
    <col min="6146" max="6146" width="32.7109375" style="170" customWidth="1"/>
    <col min="6147" max="6149" width="32.85546875" style="170" customWidth="1"/>
    <col min="6150" max="6150" width="25.5703125" style="170" customWidth="1"/>
    <col min="6151" max="6151" width="30.28515625" style="170" customWidth="1"/>
    <col min="6152" max="6152" width="25.140625" style="170" customWidth="1"/>
    <col min="6153" max="6400" width="9.140625" style="170"/>
    <col min="6401" max="6401" width="121.140625" style="170" customWidth="1"/>
    <col min="6402" max="6402" width="32.7109375" style="170" customWidth="1"/>
    <col min="6403" max="6405" width="32.85546875" style="170" customWidth="1"/>
    <col min="6406" max="6406" width="25.5703125" style="170" customWidth="1"/>
    <col min="6407" max="6407" width="30.28515625" style="170" customWidth="1"/>
    <col min="6408" max="6408" width="25.140625" style="170" customWidth="1"/>
    <col min="6409" max="6656" width="9.140625" style="170"/>
    <col min="6657" max="6657" width="121.140625" style="170" customWidth="1"/>
    <col min="6658" max="6658" width="32.7109375" style="170" customWidth="1"/>
    <col min="6659" max="6661" width="32.85546875" style="170" customWidth="1"/>
    <col min="6662" max="6662" width="25.5703125" style="170" customWidth="1"/>
    <col min="6663" max="6663" width="30.28515625" style="170" customWidth="1"/>
    <col min="6664" max="6664" width="25.140625" style="170" customWidth="1"/>
    <col min="6665" max="6912" width="9.140625" style="170"/>
    <col min="6913" max="6913" width="121.140625" style="170" customWidth="1"/>
    <col min="6914" max="6914" width="32.7109375" style="170" customWidth="1"/>
    <col min="6915" max="6917" width="32.85546875" style="170" customWidth="1"/>
    <col min="6918" max="6918" width="25.5703125" style="170" customWidth="1"/>
    <col min="6919" max="6919" width="30.28515625" style="170" customWidth="1"/>
    <col min="6920" max="6920" width="25.140625" style="170" customWidth="1"/>
    <col min="6921" max="7168" width="9.140625" style="170"/>
    <col min="7169" max="7169" width="121.140625" style="170" customWidth="1"/>
    <col min="7170" max="7170" width="32.7109375" style="170" customWidth="1"/>
    <col min="7171" max="7173" width="32.85546875" style="170" customWidth="1"/>
    <col min="7174" max="7174" width="25.5703125" style="170" customWidth="1"/>
    <col min="7175" max="7175" width="30.28515625" style="170" customWidth="1"/>
    <col min="7176" max="7176" width="25.140625" style="170" customWidth="1"/>
    <col min="7177" max="7424" width="9.140625" style="170"/>
    <col min="7425" max="7425" width="121.140625" style="170" customWidth="1"/>
    <col min="7426" max="7426" width="32.7109375" style="170" customWidth="1"/>
    <col min="7427" max="7429" width="32.85546875" style="170" customWidth="1"/>
    <col min="7430" max="7430" width="25.5703125" style="170" customWidth="1"/>
    <col min="7431" max="7431" width="30.28515625" style="170" customWidth="1"/>
    <col min="7432" max="7432" width="25.140625" style="170" customWidth="1"/>
    <col min="7433" max="7680" width="9.140625" style="170"/>
    <col min="7681" max="7681" width="121.140625" style="170" customWidth="1"/>
    <col min="7682" max="7682" width="32.7109375" style="170" customWidth="1"/>
    <col min="7683" max="7685" width="32.85546875" style="170" customWidth="1"/>
    <col min="7686" max="7686" width="25.5703125" style="170" customWidth="1"/>
    <col min="7687" max="7687" width="30.28515625" style="170" customWidth="1"/>
    <col min="7688" max="7688" width="25.140625" style="170" customWidth="1"/>
    <col min="7689" max="7936" width="9.140625" style="170"/>
    <col min="7937" max="7937" width="121.140625" style="170" customWidth="1"/>
    <col min="7938" max="7938" width="32.7109375" style="170" customWidth="1"/>
    <col min="7939" max="7941" width="32.85546875" style="170" customWidth="1"/>
    <col min="7942" max="7942" width="25.5703125" style="170" customWidth="1"/>
    <col min="7943" max="7943" width="30.28515625" style="170" customWidth="1"/>
    <col min="7944" max="7944" width="25.140625" style="170" customWidth="1"/>
    <col min="7945" max="8192" width="9.140625" style="170"/>
    <col min="8193" max="8193" width="121.140625" style="170" customWidth="1"/>
    <col min="8194" max="8194" width="32.7109375" style="170" customWidth="1"/>
    <col min="8195" max="8197" width="32.85546875" style="170" customWidth="1"/>
    <col min="8198" max="8198" width="25.5703125" style="170" customWidth="1"/>
    <col min="8199" max="8199" width="30.28515625" style="170" customWidth="1"/>
    <col min="8200" max="8200" width="25.140625" style="170" customWidth="1"/>
    <col min="8201" max="8448" width="9.140625" style="170"/>
    <col min="8449" max="8449" width="121.140625" style="170" customWidth="1"/>
    <col min="8450" max="8450" width="32.7109375" style="170" customWidth="1"/>
    <col min="8451" max="8453" width="32.85546875" style="170" customWidth="1"/>
    <col min="8454" max="8454" width="25.5703125" style="170" customWidth="1"/>
    <col min="8455" max="8455" width="30.28515625" style="170" customWidth="1"/>
    <col min="8456" max="8456" width="25.140625" style="170" customWidth="1"/>
    <col min="8457" max="8704" width="9.140625" style="170"/>
    <col min="8705" max="8705" width="121.140625" style="170" customWidth="1"/>
    <col min="8706" max="8706" width="32.7109375" style="170" customWidth="1"/>
    <col min="8707" max="8709" width="32.85546875" style="170" customWidth="1"/>
    <col min="8710" max="8710" width="25.5703125" style="170" customWidth="1"/>
    <col min="8711" max="8711" width="30.28515625" style="170" customWidth="1"/>
    <col min="8712" max="8712" width="25.140625" style="170" customWidth="1"/>
    <col min="8713" max="8960" width="9.140625" style="170"/>
    <col min="8961" max="8961" width="121.140625" style="170" customWidth="1"/>
    <col min="8962" max="8962" width="32.7109375" style="170" customWidth="1"/>
    <col min="8963" max="8965" width="32.85546875" style="170" customWidth="1"/>
    <col min="8966" max="8966" width="25.5703125" style="170" customWidth="1"/>
    <col min="8967" max="8967" width="30.28515625" style="170" customWidth="1"/>
    <col min="8968" max="8968" width="25.140625" style="170" customWidth="1"/>
    <col min="8969" max="9216" width="9.140625" style="170"/>
    <col min="9217" max="9217" width="121.140625" style="170" customWidth="1"/>
    <col min="9218" max="9218" width="32.7109375" style="170" customWidth="1"/>
    <col min="9219" max="9221" width="32.85546875" style="170" customWidth="1"/>
    <col min="9222" max="9222" width="25.5703125" style="170" customWidth="1"/>
    <col min="9223" max="9223" width="30.28515625" style="170" customWidth="1"/>
    <col min="9224" max="9224" width="25.140625" style="170" customWidth="1"/>
    <col min="9225" max="9472" width="9.140625" style="170"/>
    <col min="9473" max="9473" width="121.140625" style="170" customWidth="1"/>
    <col min="9474" max="9474" width="32.7109375" style="170" customWidth="1"/>
    <col min="9475" max="9477" width="32.85546875" style="170" customWidth="1"/>
    <col min="9478" max="9478" width="25.5703125" style="170" customWidth="1"/>
    <col min="9479" max="9479" width="30.28515625" style="170" customWidth="1"/>
    <col min="9480" max="9480" width="25.140625" style="170" customWidth="1"/>
    <col min="9481" max="9728" width="9.140625" style="170"/>
    <col min="9729" max="9729" width="121.140625" style="170" customWidth="1"/>
    <col min="9730" max="9730" width="32.7109375" style="170" customWidth="1"/>
    <col min="9731" max="9733" width="32.85546875" style="170" customWidth="1"/>
    <col min="9734" max="9734" width="25.5703125" style="170" customWidth="1"/>
    <col min="9735" max="9735" width="30.28515625" style="170" customWidth="1"/>
    <col min="9736" max="9736" width="25.140625" style="170" customWidth="1"/>
    <col min="9737" max="9984" width="9.140625" style="170"/>
    <col min="9985" max="9985" width="121.140625" style="170" customWidth="1"/>
    <col min="9986" max="9986" width="32.7109375" style="170" customWidth="1"/>
    <col min="9987" max="9989" width="32.85546875" style="170" customWidth="1"/>
    <col min="9990" max="9990" width="25.5703125" style="170" customWidth="1"/>
    <col min="9991" max="9991" width="30.28515625" style="170" customWidth="1"/>
    <col min="9992" max="9992" width="25.140625" style="170" customWidth="1"/>
    <col min="9993" max="10240" width="9.140625" style="170"/>
    <col min="10241" max="10241" width="121.140625" style="170" customWidth="1"/>
    <col min="10242" max="10242" width="32.7109375" style="170" customWidth="1"/>
    <col min="10243" max="10245" width="32.85546875" style="170" customWidth="1"/>
    <col min="10246" max="10246" width="25.5703125" style="170" customWidth="1"/>
    <col min="10247" max="10247" width="30.28515625" style="170" customWidth="1"/>
    <col min="10248" max="10248" width="25.140625" style="170" customWidth="1"/>
    <col min="10249" max="10496" width="9.140625" style="170"/>
    <col min="10497" max="10497" width="121.140625" style="170" customWidth="1"/>
    <col min="10498" max="10498" width="32.7109375" style="170" customWidth="1"/>
    <col min="10499" max="10501" width="32.85546875" style="170" customWidth="1"/>
    <col min="10502" max="10502" width="25.5703125" style="170" customWidth="1"/>
    <col min="10503" max="10503" width="30.28515625" style="170" customWidth="1"/>
    <col min="10504" max="10504" width="25.140625" style="170" customWidth="1"/>
    <col min="10505" max="10752" width="9.140625" style="170"/>
    <col min="10753" max="10753" width="121.140625" style="170" customWidth="1"/>
    <col min="10754" max="10754" width="32.7109375" style="170" customWidth="1"/>
    <col min="10755" max="10757" width="32.85546875" style="170" customWidth="1"/>
    <col min="10758" max="10758" width="25.5703125" style="170" customWidth="1"/>
    <col min="10759" max="10759" width="30.28515625" style="170" customWidth="1"/>
    <col min="10760" max="10760" width="25.140625" style="170" customWidth="1"/>
    <col min="10761" max="11008" width="9.140625" style="170"/>
    <col min="11009" max="11009" width="121.140625" style="170" customWidth="1"/>
    <col min="11010" max="11010" width="32.7109375" style="170" customWidth="1"/>
    <col min="11011" max="11013" width="32.85546875" style="170" customWidth="1"/>
    <col min="11014" max="11014" width="25.5703125" style="170" customWidth="1"/>
    <col min="11015" max="11015" width="30.28515625" style="170" customWidth="1"/>
    <col min="11016" max="11016" width="25.140625" style="170" customWidth="1"/>
    <col min="11017" max="11264" width="9.140625" style="170"/>
    <col min="11265" max="11265" width="121.140625" style="170" customWidth="1"/>
    <col min="11266" max="11266" width="32.7109375" style="170" customWidth="1"/>
    <col min="11267" max="11269" width="32.85546875" style="170" customWidth="1"/>
    <col min="11270" max="11270" width="25.5703125" style="170" customWidth="1"/>
    <col min="11271" max="11271" width="30.28515625" style="170" customWidth="1"/>
    <col min="11272" max="11272" width="25.140625" style="170" customWidth="1"/>
    <col min="11273" max="11520" width="9.140625" style="170"/>
    <col min="11521" max="11521" width="121.140625" style="170" customWidth="1"/>
    <col min="11522" max="11522" width="32.7109375" style="170" customWidth="1"/>
    <col min="11523" max="11525" width="32.85546875" style="170" customWidth="1"/>
    <col min="11526" max="11526" width="25.5703125" style="170" customWidth="1"/>
    <col min="11527" max="11527" width="30.28515625" style="170" customWidth="1"/>
    <col min="11528" max="11528" width="25.140625" style="170" customWidth="1"/>
    <col min="11529" max="11776" width="9.140625" style="170"/>
    <col min="11777" max="11777" width="121.140625" style="170" customWidth="1"/>
    <col min="11778" max="11778" width="32.7109375" style="170" customWidth="1"/>
    <col min="11779" max="11781" width="32.85546875" style="170" customWidth="1"/>
    <col min="11782" max="11782" width="25.5703125" style="170" customWidth="1"/>
    <col min="11783" max="11783" width="30.28515625" style="170" customWidth="1"/>
    <col min="11784" max="11784" width="25.140625" style="170" customWidth="1"/>
    <col min="11785" max="12032" width="9.140625" style="170"/>
    <col min="12033" max="12033" width="121.140625" style="170" customWidth="1"/>
    <col min="12034" max="12034" width="32.7109375" style="170" customWidth="1"/>
    <col min="12035" max="12037" width="32.85546875" style="170" customWidth="1"/>
    <col min="12038" max="12038" width="25.5703125" style="170" customWidth="1"/>
    <col min="12039" max="12039" width="30.28515625" style="170" customWidth="1"/>
    <col min="12040" max="12040" width="25.140625" style="170" customWidth="1"/>
    <col min="12041" max="12288" width="9.140625" style="170"/>
    <col min="12289" max="12289" width="121.140625" style="170" customWidth="1"/>
    <col min="12290" max="12290" width="32.7109375" style="170" customWidth="1"/>
    <col min="12291" max="12293" width="32.85546875" style="170" customWidth="1"/>
    <col min="12294" max="12294" width="25.5703125" style="170" customWidth="1"/>
    <col min="12295" max="12295" width="30.28515625" style="170" customWidth="1"/>
    <col min="12296" max="12296" width="25.140625" style="170" customWidth="1"/>
    <col min="12297" max="12544" width="9.140625" style="170"/>
    <col min="12545" max="12545" width="121.140625" style="170" customWidth="1"/>
    <col min="12546" max="12546" width="32.7109375" style="170" customWidth="1"/>
    <col min="12547" max="12549" width="32.85546875" style="170" customWidth="1"/>
    <col min="12550" max="12550" width="25.5703125" style="170" customWidth="1"/>
    <col min="12551" max="12551" width="30.28515625" style="170" customWidth="1"/>
    <col min="12552" max="12552" width="25.140625" style="170" customWidth="1"/>
    <col min="12553" max="12800" width="9.140625" style="170"/>
    <col min="12801" max="12801" width="121.140625" style="170" customWidth="1"/>
    <col min="12802" max="12802" width="32.7109375" style="170" customWidth="1"/>
    <col min="12803" max="12805" width="32.85546875" style="170" customWidth="1"/>
    <col min="12806" max="12806" width="25.5703125" style="170" customWidth="1"/>
    <col min="12807" max="12807" width="30.28515625" style="170" customWidth="1"/>
    <col min="12808" max="12808" width="25.140625" style="170" customWidth="1"/>
    <col min="12809" max="13056" width="9.140625" style="170"/>
    <col min="13057" max="13057" width="121.140625" style="170" customWidth="1"/>
    <col min="13058" max="13058" width="32.7109375" style="170" customWidth="1"/>
    <col min="13059" max="13061" width="32.85546875" style="170" customWidth="1"/>
    <col min="13062" max="13062" width="25.5703125" style="170" customWidth="1"/>
    <col min="13063" max="13063" width="30.28515625" style="170" customWidth="1"/>
    <col min="13064" max="13064" width="25.140625" style="170" customWidth="1"/>
    <col min="13065" max="13312" width="9.140625" style="170"/>
    <col min="13313" max="13313" width="121.140625" style="170" customWidth="1"/>
    <col min="13314" max="13314" width="32.7109375" style="170" customWidth="1"/>
    <col min="13315" max="13317" width="32.85546875" style="170" customWidth="1"/>
    <col min="13318" max="13318" width="25.5703125" style="170" customWidth="1"/>
    <col min="13319" max="13319" width="30.28515625" style="170" customWidth="1"/>
    <col min="13320" max="13320" width="25.140625" style="170" customWidth="1"/>
    <col min="13321" max="13568" width="9.140625" style="170"/>
    <col min="13569" max="13569" width="121.140625" style="170" customWidth="1"/>
    <col min="13570" max="13570" width="32.7109375" style="170" customWidth="1"/>
    <col min="13571" max="13573" width="32.85546875" style="170" customWidth="1"/>
    <col min="13574" max="13574" width="25.5703125" style="170" customWidth="1"/>
    <col min="13575" max="13575" width="30.28515625" style="170" customWidth="1"/>
    <col min="13576" max="13576" width="25.140625" style="170" customWidth="1"/>
    <col min="13577" max="13824" width="9.140625" style="170"/>
    <col min="13825" max="13825" width="121.140625" style="170" customWidth="1"/>
    <col min="13826" max="13826" width="32.7109375" style="170" customWidth="1"/>
    <col min="13827" max="13829" width="32.85546875" style="170" customWidth="1"/>
    <col min="13830" max="13830" width="25.5703125" style="170" customWidth="1"/>
    <col min="13831" max="13831" width="30.28515625" style="170" customWidth="1"/>
    <col min="13832" max="13832" width="25.140625" style="170" customWidth="1"/>
    <col min="13833" max="14080" width="9.140625" style="170"/>
    <col min="14081" max="14081" width="121.140625" style="170" customWidth="1"/>
    <col min="14082" max="14082" width="32.7109375" style="170" customWidth="1"/>
    <col min="14083" max="14085" width="32.85546875" style="170" customWidth="1"/>
    <col min="14086" max="14086" width="25.5703125" style="170" customWidth="1"/>
    <col min="14087" max="14087" width="30.28515625" style="170" customWidth="1"/>
    <col min="14088" max="14088" width="25.140625" style="170" customWidth="1"/>
    <col min="14089" max="14336" width="9.140625" style="170"/>
    <col min="14337" max="14337" width="121.140625" style="170" customWidth="1"/>
    <col min="14338" max="14338" width="32.7109375" style="170" customWidth="1"/>
    <col min="14339" max="14341" width="32.85546875" style="170" customWidth="1"/>
    <col min="14342" max="14342" width="25.5703125" style="170" customWidth="1"/>
    <col min="14343" max="14343" width="30.28515625" style="170" customWidth="1"/>
    <col min="14344" max="14344" width="25.140625" style="170" customWidth="1"/>
    <col min="14345" max="14592" width="9.140625" style="170"/>
    <col min="14593" max="14593" width="121.140625" style="170" customWidth="1"/>
    <col min="14594" max="14594" width="32.7109375" style="170" customWidth="1"/>
    <col min="14595" max="14597" width="32.85546875" style="170" customWidth="1"/>
    <col min="14598" max="14598" width="25.5703125" style="170" customWidth="1"/>
    <col min="14599" max="14599" width="30.28515625" style="170" customWidth="1"/>
    <col min="14600" max="14600" width="25.140625" style="170" customWidth="1"/>
    <col min="14601" max="14848" width="9.140625" style="170"/>
    <col min="14849" max="14849" width="121.140625" style="170" customWidth="1"/>
    <col min="14850" max="14850" width="32.7109375" style="170" customWidth="1"/>
    <col min="14851" max="14853" width="32.85546875" style="170" customWidth="1"/>
    <col min="14854" max="14854" width="25.5703125" style="170" customWidth="1"/>
    <col min="14855" max="14855" width="30.28515625" style="170" customWidth="1"/>
    <col min="14856" max="14856" width="25.140625" style="170" customWidth="1"/>
    <col min="14857" max="15104" width="9.140625" style="170"/>
    <col min="15105" max="15105" width="121.140625" style="170" customWidth="1"/>
    <col min="15106" max="15106" width="32.7109375" style="170" customWidth="1"/>
    <col min="15107" max="15109" width="32.85546875" style="170" customWidth="1"/>
    <col min="15110" max="15110" width="25.5703125" style="170" customWidth="1"/>
    <col min="15111" max="15111" width="30.28515625" style="170" customWidth="1"/>
    <col min="15112" max="15112" width="25.140625" style="170" customWidth="1"/>
    <col min="15113" max="15360" width="9.140625" style="170"/>
    <col min="15361" max="15361" width="121.140625" style="170" customWidth="1"/>
    <col min="15362" max="15362" width="32.7109375" style="170" customWidth="1"/>
    <col min="15363" max="15365" width="32.85546875" style="170" customWidth="1"/>
    <col min="15366" max="15366" width="25.5703125" style="170" customWidth="1"/>
    <col min="15367" max="15367" width="30.28515625" style="170" customWidth="1"/>
    <col min="15368" max="15368" width="25.140625" style="170" customWidth="1"/>
    <col min="15369" max="15616" width="9.140625" style="170"/>
    <col min="15617" max="15617" width="121.140625" style="170" customWidth="1"/>
    <col min="15618" max="15618" width="32.7109375" style="170" customWidth="1"/>
    <col min="15619" max="15621" width="32.85546875" style="170" customWidth="1"/>
    <col min="15622" max="15622" width="25.5703125" style="170" customWidth="1"/>
    <col min="15623" max="15623" width="30.28515625" style="170" customWidth="1"/>
    <col min="15624" max="15624" width="25.140625" style="170" customWidth="1"/>
    <col min="15625" max="15872" width="9.140625" style="170"/>
    <col min="15873" max="15873" width="121.140625" style="170" customWidth="1"/>
    <col min="15874" max="15874" width="32.7109375" style="170" customWidth="1"/>
    <col min="15875" max="15877" width="32.85546875" style="170" customWidth="1"/>
    <col min="15878" max="15878" width="25.5703125" style="170" customWidth="1"/>
    <col min="15879" max="15879" width="30.28515625" style="170" customWidth="1"/>
    <col min="15880" max="15880" width="25.140625" style="170" customWidth="1"/>
    <col min="15881" max="16128" width="9.140625" style="170"/>
    <col min="16129" max="16129" width="121.140625" style="170" customWidth="1"/>
    <col min="16130" max="16130" width="32.7109375" style="170" customWidth="1"/>
    <col min="16131" max="16133" width="32.85546875" style="170" customWidth="1"/>
    <col min="16134" max="16134" width="25.5703125" style="170" customWidth="1"/>
    <col min="16135" max="16135" width="30.28515625" style="170" customWidth="1"/>
    <col min="16136" max="16136" width="25.140625" style="170" customWidth="1"/>
    <col min="16137" max="16384" width="9.140625" style="170"/>
  </cols>
  <sheetData>
    <row r="1" spans="1:8" s="162" customFormat="1" ht="46.5">
      <c r="A1" s="1" t="s">
        <v>0</v>
      </c>
      <c r="B1" s="2"/>
      <c r="C1" s="4" t="s">
        <v>1</v>
      </c>
      <c r="D1" s="5" t="s">
        <v>116</v>
      </c>
      <c r="E1" s="163"/>
      <c r="H1" s="164"/>
    </row>
    <row r="2" spans="1:8" s="162" customFormat="1" ht="46.5">
      <c r="A2" s="1" t="s">
        <v>2</v>
      </c>
      <c r="B2" s="2"/>
      <c r="C2" s="181"/>
      <c r="D2" s="2"/>
      <c r="E2" s="2"/>
      <c r="F2" s="8"/>
      <c r="G2" s="164"/>
      <c r="H2" s="164"/>
    </row>
    <row r="3" spans="1:8" s="162" customFormat="1" ht="47.25" thickBot="1">
      <c r="A3" s="9" t="s">
        <v>3</v>
      </c>
      <c r="B3" s="10"/>
      <c r="C3" s="10"/>
      <c r="D3" s="10"/>
      <c r="E3" s="10"/>
      <c r="F3" s="11"/>
      <c r="G3" s="164"/>
      <c r="H3" s="164"/>
    </row>
    <row r="4" spans="1:8" s="165" customFormat="1" ht="27" thickTop="1">
      <c r="A4" s="12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166" customFormat="1" ht="52.5">
      <c r="A5" s="17"/>
      <c r="B5" s="18" t="s">
        <v>9</v>
      </c>
      <c r="C5" s="18" t="s">
        <v>9</v>
      </c>
      <c r="D5" s="18" t="s">
        <v>10</v>
      </c>
      <c r="E5" s="18" t="s">
        <v>11</v>
      </c>
      <c r="F5" s="19" t="s">
        <v>12</v>
      </c>
    </row>
    <row r="6" spans="1:8" s="165" customFormat="1" ht="26.25">
      <c r="A6" s="21" t="s">
        <v>13</v>
      </c>
      <c r="B6" s="22"/>
      <c r="C6" s="22"/>
      <c r="D6" s="22"/>
      <c r="E6" s="22"/>
      <c r="F6" s="23"/>
    </row>
    <row r="7" spans="1:8" s="165" customFormat="1" ht="26.25">
      <c r="A7" s="21" t="s">
        <v>14</v>
      </c>
      <c r="B7" s="22"/>
      <c r="C7" s="22"/>
      <c r="D7" s="22"/>
      <c r="E7" s="22"/>
      <c r="F7" s="24"/>
    </row>
    <row r="8" spans="1:8" s="165" customFormat="1" ht="26.25">
      <c r="A8" s="25" t="s">
        <v>15</v>
      </c>
      <c r="B8" s="242">
        <v>9231194</v>
      </c>
      <c r="C8" s="26">
        <f>[1]Revenue!H31</f>
        <v>9231194</v>
      </c>
      <c r="D8" s="26">
        <f>[1]Revenue!J31</f>
        <v>7479337</v>
      </c>
      <c r="E8" s="26">
        <f t="shared" ref="E8:E29" si="0">D8-C8</f>
        <v>-1751857</v>
      </c>
      <c r="F8" s="27">
        <f t="shared" ref="F8:F29" si="1">IF(ISBLANK(E8),"  ",IF(C8&gt;0,E8/C8,IF(E8&gt;0,1,0)))</f>
        <v>-0.18977577548473146</v>
      </c>
    </row>
    <row r="9" spans="1:8" s="165" customFormat="1" ht="26.25">
      <c r="A9" s="25" t="s">
        <v>16</v>
      </c>
      <c r="B9" s="242">
        <v>0</v>
      </c>
      <c r="C9" s="26">
        <f>[1]Revenue!H33</f>
        <v>0</v>
      </c>
      <c r="D9" s="26">
        <f>[1]Revenue!J33</f>
        <v>0</v>
      </c>
      <c r="E9" s="26">
        <f t="shared" si="0"/>
        <v>0</v>
      </c>
      <c r="F9" s="27">
        <f t="shared" si="1"/>
        <v>0</v>
      </c>
    </row>
    <row r="10" spans="1:8" s="165" customFormat="1" ht="26.25">
      <c r="A10" s="28" t="s">
        <v>17</v>
      </c>
      <c r="B10" s="243">
        <v>560191</v>
      </c>
      <c r="C10" s="29">
        <f>SUM(C11:C29)</f>
        <v>584251</v>
      </c>
      <c r="D10" s="29">
        <f>SUM(D11:D29)</f>
        <v>594468</v>
      </c>
      <c r="E10" s="29">
        <f t="shared" si="0"/>
        <v>10217</v>
      </c>
      <c r="F10" s="27">
        <f t="shared" si="1"/>
        <v>1.7487347047758582E-2</v>
      </c>
    </row>
    <row r="11" spans="1:8" s="165" customFormat="1" ht="26.25">
      <c r="A11" s="30" t="s">
        <v>18</v>
      </c>
      <c r="B11" s="244">
        <v>0</v>
      </c>
      <c r="C11" s="31">
        <f>[1]Revenue!H36</f>
        <v>0</v>
      </c>
      <c r="D11" s="31">
        <f>[1]Revenue!J36</f>
        <v>0</v>
      </c>
      <c r="E11" s="29">
        <f t="shared" si="0"/>
        <v>0</v>
      </c>
      <c r="F11" s="27">
        <f t="shared" si="1"/>
        <v>0</v>
      </c>
    </row>
    <row r="12" spans="1:8" s="165" customFormat="1" ht="26.25">
      <c r="A12" s="32" t="s">
        <v>19</v>
      </c>
      <c r="B12" s="244">
        <v>510191</v>
      </c>
      <c r="C12" s="31">
        <f>[1]Revenue!H37</f>
        <v>534251</v>
      </c>
      <c r="D12" s="31">
        <f>[1]Revenue!J37</f>
        <v>544468</v>
      </c>
      <c r="E12" s="29">
        <f t="shared" si="0"/>
        <v>10217</v>
      </c>
      <c r="F12" s="27">
        <f t="shared" si="1"/>
        <v>1.9123969819429446E-2</v>
      </c>
    </row>
    <row r="13" spans="1:8" s="165" customFormat="1" ht="26.25">
      <c r="A13" s="32" t="s">
        <v>20</v>
      </c>
      <c r="B13" s="244">
        <v>0</v>
      </c>
      <c r="C13" s="31">
        <f>[1]Revenue!H38</f>
        <v>0</v>
      </c>
      <c r="D13" s="31">
        <f>[1]Revenue!J38</f>
        <v>0</v>
      </c>
      <c r="E13" s="29">
        <f t="shared" si="0"/>
        <v>0</v>
      </c>
      <c r="F13" s="27">
        <f t="shared" si="1"/>
        <v>0</v>
      </c>
    </row>
    <row r="14" spans="1:8" s="165" customFormat="1" ht="26.25">
      <c r="A14" s="32" t="s">
        <v>21</v>
      </c>
      <c r="B14" s="244">
        <v>0</v>
      </c>
      <c r="C14" s="31">
        <f>[1]Revenue!H39</f>
        <v>0</v>
      </c>
      <c r="D14" s="31">
        <f>[1]Revenue!J39</f>
        <v>0</v>
      </c>
      <c r="E14" s="29">
        <f t="shared" si="0"/>
        <v>0</v>
      </c>
      <c r="F14" s="27">
        <f t="shared" si="1"/>
        <v>0</v>
      </c>
    </row>
    <row r="15" spans="1:8" s="165" customFormat="1" ht="26.25">
      <c r="A15" s="32" t="s">
        <v>22</v>
      </c>
      <c r="B15" s="244">
        <v>0</v>
      </c>
      <c r="C15" s="31">
        <f>[1]Revenue!H40</f>
        <v>0</v>
      </c>
      <c r="D15" s="31">
        <f>[1]Revenue!J40</f>
        <v>0</v>
      </c>
      <c r="E15" s="29">
        <f t="shared" si="0"/>
        <v>0</v>
      </c>
      <c r="F15" s="27">
        <f t="shared" si="1"/>
        <v>0</v>
      </c>
    </row>
    <row r="16" spans="1:8" s="165" customFormat="1" ht="26.25">
      <c r="A16" s="32" t="s">
        <v>23</v>
      </c>
      <c r="B16" s="244">
        <v>50000</v>
      </c>
      <c r="C16" s="31">
        <f>[1]Revenue!H41</f>
        <v>50000</v>
      </c>
      <c r="D16" s="31">
        <f>[1]Revenue!J41</f>
        <v>50000</v>
      </c>
      <c r="E16" s="29">
        <f t="shared" si="0"/>
        <v>0</v>
      </c>
      <c r="F16" s="27">
        <f t="shared" si="1"/>
        <v>0</v>
      </c>
    </row>
    <row r="17" spans="1:6" s="165" customFormat="1" ht="26.25">
      <c r="A17" s="32" t="s">
        <v>24</v>
      </c>
      <c r="B17" s="244">
        <v>0</v>
      </c>
      <c r="C17" s="31">
        <f>[1]Revenue!H50</f>
        <v>0</v>
      </c>
      <c r="D17" s="31">
        <f>[1]Revenue!J50</f>
        <v>0</v>
      </c>
      <c r="E17" s="29">
        <f t="shared" si="0"/>
        <v>0</v>
      </c>
      <c r="F17" s="27">
        <f t="shared" si="1"/>
        <v>0</v>
      </c>
    </row>
    <row r="18" spans="1:6" s="165" customFormat="1" ht="26.25">
      <c r="A18" s="32" t="s">
        <v>25</v>
      </c>
      <c r="B18" s="244">
        <v>0</v>
      </c>
      <c r="C18" s="31">
        <f>[1]Revenue!H42</f>
        <v>0</v>
      </c>
      <c r="D18" s="31">
        <f>[1]Revenue!J42</f>
        <v>0</v>
      </c>
      <c r="E18" s="29">
        <f t="shared" si="0"/>
        <v>0</v>
      </c>
      <c r="F18" s="27">
        <f t="shared" si="1"/>
        <v>0</v>
      </c>
    </row>
    <row r="19" spans="1:6" s="165" customFormat="1" ht="26.25">
      <c r="A19" s="32" t="s">
        <v>26</v>
      </c>
      <c r="B19" s="244">
        <v>0</v>
      </c>
      <c r="C19" s="31">
        <f>[1]Revenue!H43</f>
        <v>0</v>
      </c>
      <c r="D19" s="31">
        <f>[1]Revenue!J43</f>
        <v>0</v>
      </c>
      <c r="E19" s="29">
        <f t="shared" si="0"/>
        <v>0</v>
      </c>
      <c r="F19" s="27">
        <f t="shared" si="1"/>
        <v>0</v>
      </c>
    </row>
    <row r="20" spans="1:6" s="165" customFormat="1" ht="26.25">
      <c r="A20" s="32" t="s">
        <v>27</v>
      </c>
      <c r="B20" s="244">
        <v>0</v>
      </c>
      <c r="C20" s="31">
        <f>[1]Revenue!H44</f>
        <v>0</v>
      </c>
      <c r="D20" s="31">
        <f>[1]Revenue!J44</f>
        <v>0</v>
      </c>
      <c r="E20" s="29">
        <f t="shared" si="0"/>
        <v>0</v>
      </c>
      <c r="F20" s="27">
        <f t="shared" si="1"/>
        <v>0</v>
      </c>
    </row>
    <row r="21" spans="1:6" s="165" customFormat="1" ht="26.25">
      <c r="A21" s="32" t="s">
        <v>28</v>
      </c>
      <c r="B21" s="244">
        <v>0</v>
      </c>
      <c r="C21" s="31">
        <f>[1]Revenue!H45</f>
        <v>0</v>
      </c>
      <c r="D21" s="31">
        <f>[1]Revenue!J45</f>
        <v>0</v>
      </c>
      <c r="E21" s="29">
        <f t="shared" si="0"/>
        <v>0</v>
      </c>
      <c r="F21" s="27">
        <f t="shared" si="1"/>
        <v>0</v>
      </c>
    </row>
    <row r="22" spans="1:6" s="165" customFormat="1" ht="26.25">
      <c r="A22" s="32" t="s">
        <v>29</v>
      </c>
      <c r="B22" s="244">
        <v>0</v>
      </c>
      <c r="C22" s="31">
        <f>[1]Revenue!H46</f>
        <v>0</v>
      </c>
      <c r="D22" s="31">
        <f>[1]Revenue!J46</f>
        <v>0</v>
      </c>
      <c r="E22" s="29">
        <f t="shared" si="0"/>
        <v>0</v>
      </c>
      <c r="F22" s="27">
        <f t="shared" si="1"/>
        <v>0</v>
      </c>
    </row>
    <row r="23" spans="1:6" s="165" customFormat="1" ht="26.25">
      <c r="A23" s="33" t="s">
        <v>30</v>
      </c>
      <c r="B23" s="244">
        <v>0</v>
      </c>
      <c r="C23" s="31">
        <f>[1]Revenue!H47</f>
        <v>0</v>
      </c>
      <c r="D23" s="31">
        <f>[1]Revenue!J47</f>
        <v>0</v>
      </c>
      <c r="E23" s="29">
        <f t="shared" si="0"/>
        <v>0</v>
      </c>
      <c r="F23" s="27">
        <f t="shared" si="1"/>
        <v>0</v>
      </c>
    </row>
    <row r="24" spans="1:6" s="165" customFormat="1" ht="26.25">
      <c r="A24" s="33" t="s">
        <v>31</v>
      </c>
      <c r="B24" s="244">
        <v>0</v>
      </c>
      <c r="C24" s="31">
        <f>[1]Revenue!H49</f>
        <v>0</v>
      </c>
      <c r="D24" s="31">
        <f>[1]Revenue!J49</f>
        <v>0</v>
      </c>
      <c r="E24" s="29">
        <f t="shared" si="0"/>
        <v>0</v>
      </c>
      <c r="F24" s="27">
        <f t="shared" si="1"/>
        <v>0</v>
      </c>
    </row>
    <row r="25" spans="1:6" s="165" customFormat="1" ht="26.25">
      <c r="A25" s="33" t="s">
        <v>32</v>
      </c>
      <c r="B25" s="244">
        <v>0</v>
      </c>
      <c r="C25" s="31">
        <f>[1]Revenue!H51</f>
        <v>0</v>
      </c>
      <c r="D25" s="31">
        <f>[1]Revenue!J51</f>
        <v>0</v>
      </c>
      <c r="E25" s="29">
        <f t="shared" si="0"/>
        <v>0</v>
      </c>
      <c r="F25" s="27">
        <f t="shared" si="1"/>
        <v>0</v>
      </c>
    </row>
    <row r="26" spans="1:6" s="165" customFormat="1" ht="26.25">
      <c r="A26" s="33" t="s">
        <v>33</v>
      </c>
      <c r="B26" s="244">
        <v>0</v>
      </c>
      <c r="C26" s="31">
        <f>[1]Revenue!H52</f>
        <v>0</v>
      </c>
      <c r="D26" s="31">
        <f>[1]Revenue!J52</f>
        <v>0</v>
      </c>
      <c r="E26" s="29">
        <f t="shared" si="0"/>
        <v>0</v>
      </c>
      <c r="F26" s="27">
        <f t="shared" si="1"/>
        <v>0</v>
      </c>
    </row>
    <row r="27" spans="1:6" s="165" customFormat="1" ht="26.25">
      <c r="A27" s="33" t="s">
        <v>34</v>
      </c>
      <c r="B27" s="244">
        <v>0</v>
      </c>
      <c r="C27" s="31">
        <f>[1]Revenue!H53</f>
        <v>0</v>
      </c>
      <c r="D27" s="31">
        <f>[1]Revenue!J53</f>
        <v>0</v>
      </c>
      <c r="E27" s="29">
        <f t="shared" si="0"/>
        <v>0</v>
      </c>
      <c r="F27" s="27">
        <f t="shared" si="1"/>
        <v>0</v>
      </c>
    </row>
    <row r="28" spans="1:6" s="16" customFormat="1" ht="26.25">
      <c r="A28" s="33" t="s">
        <v>89</v>
      </c>
      <c r="B28" s="244">
        <v>0</v>
      </c>
      <c r="C28" s="26">
        <f>LSUBOS!C28+LSUBR!C28+LSUA!C28+LSUS!C28+LSUE!C29+LSULAW!C28+LSUHSCS!C28+LSUHSCNO!C28+LSUAG!C28+PENN!C28+EACONWAY!C28+HPLONG!C28</f>
        <v>0</v>
      </c>
      <c r="D28" s="26">
        <f>LSUBOS!D28+LSUBR!D28+LSUA!D28+LSUS!D28+LSUE!D29+LSULAW!D28+LSUHSCS!D28+LSUHSCNO!D28+LSUAG!D28+PENN!D28+EACONWAY!D28+HPLONG!D28</f>
        <v>0</v>
      </c>
      <c r="E28" s="29">
        <f t="shared" si="0"/>
        <v>0</v>
      </c>
      <c r="F28" s="27">
        <f t="shared" si="1"/>
        <v>0</v>
      </c>
    </row>
    <row r="29" spans="1:6" s="165" customFormat="1" ht="26.25">
      <c r="A29" s="33" t="s">
        <v>35</v>
      </c>
      <c r="B29" s="244">
        <v>0</v>
      </c>
      <c r="C29" s="31">
        <f>[1]Revenue!H48</f>
        <v>0</v>
      </c>
      <c r="D29" s="31">
        <f>[1]Revenue!J48</f>
        <v>0</v>
      </c>
      <c r="E29" s="29">
        <f t="shared" si="0"/>
        <v>0</v>
      </c>
      <c r="F29" s="27">
        <f t="shared" si="1"/>
        <v>0</v>
      </c>
    </row>
    <row r="30" spans="1:6" s="165" customFormat="1" ht="26.25">
      <c r="A30" s="34" t="s">
        <v>36</v>
      </c>
      <c r="B30" s="244"/>
      <c r="C30" s="31"/>
      <c r="D30" s="31"/>
      <c r="E30" s="31"/>
      <c r="F30" s="23"/>
    </row>
    <row r="31" spans="1:6" s="165" customFormat="1" ht="26.25">
      <c r="A31" s="30" t="s">
        <v>37</v>
      </c>
      <c r="B31" s="242">
        <v>0</v>
      </c>
      <c r="C31" s="26">
        <f>[1]Revenue!H86+[1]Revenue!H87</f>
        <v>0</v>
      </c>
      <c r="D31" s="26">
        <f>[1]Revenue!J86+[1]Revenue!J87</f>
        <v>100000</v>
      </c>
      <c r="E31" s="26">
        <f>D31-C31</f>
        <v>100000</v>
      </c>
      <c r="F31" s="27">
        <f>IF(ISBLANK(E31),"  ",IF(C31&gt;0,E31/C31,IF(E31&gt;0,1,0)))</f>
        <v>1</v>
      </c>
    </row>
    <row r="32" spans="1:6" s="165" customFormat="1" ht="26.25">
      <c r="A32" s="35" t="s">
        <v>38</v>
      </c>
      <c r="B32" s="244"/>
      <c r="C32" s="31"/>
      <c r="D32" s="31"/>
      <c r="E32" s="31"/>
      <c r="F32" s="23"/>
    </row>
    <row r="33" spans="1:12" s="165" customFormat="1" ht="26.25">
      <c r="A33" s="30" t="s">
        <v>37</v>
      </c>
      <c r="B33" s="241">
        <v>0</v>
      </c>
      <c r="C33" s="22">
        <f>[1]Revenue!H88</f>
        <v>0</v>
      </c>
      <c r="D33" s="22">
        <f>[1]Revenue!J88</f>
        <v>0</v>
      </c>
      <c r="E33" s="26">
        <f>D33-C33</f>
        <v>0</v>
      </c>
      <c r="F33" s="27">
        <f>IF(ISBLANK(E33),"  ",IF(C33&gt;0,E33/C33,IF(E33&gt;0,1,0)))</f>
        <v>0</v>
      </c>
    </row>
    <row r="34" spans="1:12" s="165" customFormat="1" ht="26.25">
      <c r="A34" s="32" t="s">
        <v>39</v>
      </c>
      <c r="B34" s="244"/>
      <c r="C34" s="31"/>
      <c r="D34" s="31"/>
      <c r="E34" s="29"/>
      <c r="F34" s="27" t="str">
        <f>IF(ISBLANK(E34),"  ",IF(C34&gt;0,E34/C34,IF(E34&gt;0,1,0)))</f>
        <v xml:space="preserve">  </v>
      </c>
    </row>
    <row r="35" spans="1:12" s="167" customFormat="1" ht="26.25">
      <c r="A35" s="36" t="s">
        <v>40</v>
      </c>
      <c r="B35" s="245">
        <v>9791385</v>
      </c>
      <c r="C35" s="37">
        <f>C34+C33+C31+C10+C9+C8</f>
        <v>9815445</v>
      </c>
      <c r="D35" s="37">
        <f>D34+D33+D31+D10+D9+D8</f>
        <v>8173805</v>
      </c>
      <c r="E35" s="37">
        <f>D35-C35</f>
        <v>-1641640</v>
      </c>
      <c r="F35" s="38">
        <f>IF(ISBLANK(E35),"  ",IF(C35&gt;0,E35/C35,IF(E35&gt;0,1,0)))</f>
        <v>-0.16725069520536257</v>
      </c>
    </row>
    <row r="36" spans="1:12" s="165" customFormat="1" ht="26.25">
      <c r="A36" s="34" t="s">
        <v>41</v>
      </c>
      <c r="B36" s="244"/>
      <c r="C36" s="31"/>
      <c r="D36" s="31"/>
      <c r="E36" s="31"/>
      <c r="F36" s="23"/>
    </row>
    <row r="37" spans="1:12" s="165" customFormat="1" ht="26.25">
      <c r="A37" s="40" t="s">
        <v>42</v>
      </c>
      <c r="B37" s="242">
        <v>0</v>
      </c>
      <c r="C37" s="26">
        <f>[1]Revenue!H93</f>
        <v>0</v>
      </c>
      <c r="D37" s="26">
        <f>[1]Revenue!J93</f>
        <v>0</v>
      </c>
      <c r="E37" s="26">
        <f t="shared" ref="E37:E42" si="2">D37-C37</f>
        <v>0</v>
      </c>
      <c r="F37" s="27">
        <f t="shared" ref="F37:F42" si="3">IF(ISBLANK(E37),"  ",IF(C37&gt;0,E37/C37,IF(E37&gt;0,1,0)))</f>
        <v>0</v>
      </c>
    </row>
    <row r="38" spans="1:12" s="165" customFormat="1" ht="26.25">
      <c r="A38" s="41" t="s">
        <v>43</v>
      </c>
      <c r="B38" s="242">
        <v>0</v>
      </c>
      <c r="C38" s="26">
        <f>[1]Revenue!H94</f>
        <v>0</v>
      </c>
      <c r="D38" s="26">
        <f>[1]Revenue!J94</f>
        <v>0</v>
      </c>
      <c r="E38" s="29">
        <f t="shared" si="2"/>
        <v>0</v>
      </c>
      <c r="F38" s="27">
        <f t="shared" si="3"/>
        <v>0</v>
      </c>
    </row>
    <row r="39" spans="1:12" s="165" customFormat="1" ht="26.25">
      <c r="A39" s="41" t="s">
        <v>44</v>
      </c>
      <c r="B39" s="242">
        <v>0</v>
      </c>
      <c r="C39" s="26">
        <f>[1]Revenue!H95</f>
        <v>0</v>
      </c>
      <c r="D39" s="26">
        <f>[1]Revenue!J95</f>
        <v>0</v>
      </c>
      <c r="E39" s="29">
        <f t="shared" si="2"/>
        <v>0</v>
      </c>
      <c r="F39" s="27">
        <f t="shared" si="3"/>
        <v>0</v>
      </c>
    </row>
    <row r="40" spans="1:12" s="165" customFormat="1" ht="26.25">
      <c r="A40" s="41" t="s">
        <v>45</v>
      </c>
      <c r="B40" s="242">
        <v>0</v>
      </c>
      <c r="C40" s="26">
        <f>[1]Revenue!H96</f>
        <v>0</v>
      </c>
      <c r="D40" s="26">
        <f>[1]Revenue!J96</f>
        <v>0</v>
      </c>
      <c r="E40" s="29">
        <f t="shared" si="2"/>
        <v>0</v>
      </c>
      <c r="F40" s="27">
        <f t="shared" si="3"/>
        <v>0</v>
      </c>
    </row>
    <row r="41" spans="1:12" s="165" customFormat="1" ht="26.25">
      <c r="A41" s="42" t="s">
        <v>46</v>
      </c>
      <c r="B41" s="242">
        <v>0</v>
      </c>
      <c r="C41" s="26">
        <f>[1]Revenue!H97</f>
        <v>0</v>
      </c>
      <c r="D41" s="26">
        <f>[1]Revenue!J97</f>
        <v>0</v>
      </c>
      <c r="E41" s="29">
        <f t="shared" si="2"/>
        <v>0</v>
      </c>
      <c r="F41" s="27">
        <f t="shared" si="3"/>
        <v>0</v>
      </c>
    </row>
    <row r="42" spans="1:12" s="167" customFormat="1" ht="26.25">
      <c r="A42" s="34" t="s">
        <v>47</v>
      </c>
      <c r="B42" s="246">
        <v>0</v>
      </c>
      <c r="C42" s="43">
        <f>SUM(C37:C41)</f>
        <v>0</v>
      </c>
      <c r="D42" s="43">
        <f>SUM(D37:D41)</f>
        <v>0</v>
      </c>
      <c r="E42" s="43">
        <f t="shared" si="2"/>
        <v>0</v>
      </c>
      <c r="F42" s="38">
        <f t="shared" si="3"/>
        <v>0</v>
      </c>
      <c r="L42" s="167" t="s">
        <v>48</v>
      </c>
    </row>
    <row r="43" spans="1:12" s="165" customFormat="1" ht="26.25">
      <c r="A43" s="32" t="s">
        <v>48</v>
      </c>
      <c r="B43" s="244"/>
      <c r="C43" s="31"/>
      <c r="D43" s="31"/>
      <c r="E43" s="31"/>
      <c r="F43" s="23"/>
    </row>
    <row r="44" spans="1:12" s="167" customFormat="1" ht="26.25">
      <c r="A44" s="44" t="s">
        <v>49</v>
      </c>
      <c r="B44" s="247">
        <v>0</v>
      </c>
      <c r="C44" s="45">
        <f>[1]Revenue!H84-[1]Revenue!H82</f>
        <v>0</v>
      </c>
      <c r="D44" s="45">
        <f>[1]Revenue!J84-[1]Revenue!J82</f>
        <v>0</v>
      </c>
      <c r="E44" s="45">
        <f>D44-C44</f>
        <v>0</v>
      </c>
      <c r="F44" s="38">
        <f>IF(ISBLANK(E44),"  ",IF(C44&gt;0,E44/C44,IF(E44&gt;0,1,0)))</f>
        <v>0</v>
      </c>
    </row>
    <row r="45" spans="1:12" s="165" customFormat="1" ht="26.25">
      <c r="A45" s="32" t="s">
        <v>48</v>
      </c>
      <c r="B45" s="244"/>
      <c r="C45" s="31"/>
      <c r="D45" s="31"/>
      <c r="E45" s="31"/>
      <c r="F45" s="23"/>
    </row>
    <row r="46" spans="1:12" s="167" customFormat="1" ht="26.25">
      <c r="A46" s="44" t="s">
        <v>50</v>
      </c>
      <c r="B46" s="247">
        <v>0</v>
      </c>
      <c r="C46" s="45">
        <f>[1]Revenue!H100</f>
        <v>951217</v>
      </c>
      <c r="D46" s="45">
        <f>[1]Revenue!J100</f>
        <v>0</v>
      </c>
      <c r="E46" s="45">
        <f>D46-C46</f>
        <v>-951217</v>
      </c>
      <c r="F46" s="38">
        <f>IF(ISBLANK(E46),"  ",IF(C46&gt;0,E46/C46,IF(E46&gt;0,1,0)))</f>
        <v>-1</v>
      </c>
    </row>
    <row r="47" spans="1:12" s="165" customFormat="1" ht="26.25">
      <c r="A47" s="32" t="s">
        <v>48</v>
      </c>
      <c r="B47" s="244"/>
      <c r="C47" s="31"/>
      <c r="D47" s="31"/>
      <c r="E47" s="31"/>
      <c r="F47" s="23"/>
    </row>
    <row r="48" spans="1:12" s="167" customFormat="1" ht="26.25">
      <c r="A48" s="34" t="s">
        <v>51</v>
      </c>
      <c r="B48" s="246">
        <v>11744921.75</v>
      </c>
      <c r="C48" s="43">
        <f>[1]Revenue!H7+[1]Revenue!H18+[1]Revenue!H22+[1]Revenue!H29+[1]Revenue!H68</f>
        <v>10769645</v>
      </c>
      <c r="D48" s="43">
        <f>[1]Revenue!J7+[1]Revenue!J18+[1]Revenue!J22+[1]Revenue!J29+[1]Revenue!J68</f>
        <v>11097419.5</v>
      </c>
      <c r="E48" s="43">
        <f>D48-C48</f>
        <v>327774.5</v>
      </c>
      <c r="F48" s="38">
        <f>IF(ISBLANK(E48),"  ",IF(C48&gt;0,E48/C48,IF(E48&gt;0,1,0)))</f>
        <v>3.0435032909627013E-2</v>
      </c>
    </row>
    <row r="49" spans="1:6" s="165" customFormat="1" ht="26.25">
      <c r="A49" s="32" t="s">
        <v>48</v>
      </c>
      <c r="B49" s="244"/>
      <c r="C49" s="31"/>
      <c r="D49" s="31"/>
      <c r="E49" s="31"/>
      <c r="F49" s="23"/>
    </row>
    <row r="50" spans="1:6" s="167" customFormat="1" ht="26.25">
      <c r="A50" s="46" t="s">
        <v>52</v>
      </c>
      <c r="B50" s="248">
        <v>0</v>
      </c>
      <c r="C50" s="47">
        <f>[1]Revenue!H60</f>
        <v>0</v>
      </c>
      <c r="D50" s="47">
        <f>[1]Revenue!J60</f>
        <v>0</v>
      </c>
      <c r="E50" s="47">
        <f>D50-C50</f>
        <v>0</v>
      </c>
      <c r="F50" s="38">
        <f>IF(ISBLANK(E50),"  ",IF(C50&gt;0,E50/C50,IF(E50&gt;0,1,0)))</f>
        <v>0</v>
      </c>
    </row>
    <row r="51" spans="1:6" s="165" customFormat="1" ht="26.25">
      <c r="A51" s="34"/>
      <c r="B51" s="241"/>
      <c r="C51" s="22"/>
      <c r="D51" s="22"/>
      <c r="E51" s="22"/>
      <c r="F51" s="48"/>
    </row>
    <row r="52" spans="1:6" s="167" customFormat="1" ht="26.25">
      <c r="A52" s="34" t="s">
        <v>53</v>
      </c>
      <c r="B52" s="246">
        <v>0</v>
      </c>
      <c r="C52" s="43">
        <f>[1]Revenue!H32</f>
        <v>0</v>
      </c>
      <c r="D52" s="43">
        <f>[1]Revenue!J32</f>
        <v>0</v>
      </c>
      <c r="E52" s="47">
        <f>D52-C52</f>
        <v>0</v>
      </c>
      <c r="F52" s="38">
        <f>IF(ISBLANK(E52),"  ",IF(C52&gt;0,E52/C52,IF(E52&gt;0,1,0)))</f>
        <v>0</v>
      </c>
    </row>
    <row r="53" spans="1:6" s="165" customFormat="1" ht="26.25">
      <c r="A53" s="32"/>
      <c r="B53" s="244"/>
      <c r="C53" s="31"/>
      <c r="D53" s="31"/>
      <c r="E53" s="31"/>
      <c r="F53" s="23"/>
    </row>
    <row r="54" spans="1:6" s="167" customFormat="1" ht="26.25">
      <c r="A54" s="49" t="s">
        <v>54</v>
      </c>
      <c r="B54" s="246">
        <v>21536306.75</v>
      </c>
      <c r="C54" s="43">
        <f>C50+C48+C46+C44+C35-C42</f>
        <v>21536307</v>
      </c>
      <c r="D54" s="43">
        <f>D50+D48+D46+D44+D35-D42-1</f>
        <v>19271223.5</v>
      </c>
      <c r="E54" s="43">
        <f>D54-C54</f>
        <v>-2265083.5</v>
      </c>
      <c r="F54" s="38">
        <f>IF(ISBLANK(E54),"  ",IF(C54&gt;0,E54/C54,IF(E54&gt;0,1,0)))</f>
        <v>-0.10517511196325349</v>
      </c>
    </row>
    <row r="55" spans="1:6" s="165" customFormat="1" ht="26.25">
      <c r="A55" s="50"/>
      <c r="B55" s="244"/>
      <c r="C55" s="31"/>
      <c r="D55" s="31"/>
      <c r="E55" s="31"/>
      <c r="F55" s="23" t="s">
        <v>48</v>
      </c>
    </row>
    <row r="56" spans="1:6" s="165" customFormat="1" ht="26.25">
      <c r="A56" s="51"/>
      <c r="B56" s="241"/>
      <c r="C56" s="22"/>
      <c r="D56" s="22"/>
      <c r="E56" s="22"/>
      <c r="F56" s="24" t="s">
        <v>48</v>
      </c>
    </row>
    <row r="57" spans="1:6" s="165" customFormat="1" ht="26.25">
      <c r="A57" s="49" t="s">
        <v>55</v>
      </c>
      <c r="B57" s="241"/>
      <c r="C57" s="22"/>
      <c r="D57" s="22"/>
      <c r="E57" s="22"/>
      <c r="F57" s="24"/>
    </row>
    <row r="58" spans="1:6" s="165" customFormat="1" ht="26.25">
      <c r="A58" s="30" t="s">
        <v>56</v>
      </c>
      <c r="B58" s="241">
        <v>8589905</v>
      </c>
      <c r="C58" s="22">
        <f>[1]Instruction!H44</f>
        <v>8842100</v>
      </c>
      <c r="D58" s="22">
        <f>[1]Instruction!J44</f>
        <v>8531706</v>
      </c>
      <c r="E58" s="22">
        <f t="shared" ref="E58:E71" si="4">D58-C58</f>
        <v>-310394</v>
      </c>
      <c r="F58" s="27">
        <f t="shared" ref="F58:F71" si="5">IF(ISBLANK(E58),"  ",IF(C58&gt;0,E58/C58,IF(E58&gt;0,1,0)))</f>
        <v>-3.510410422863347E-2</v>
      </c>
    </row>
    <row r="59" spans="1:6" s="165" customFormat="1" ht="26.25">
      <c r="A59" s="32" t="s">
        <v>57</v>
      </c>
      <c r="B59" s="244">
        <v>0</v>
      </c>
      <c r="C59" s="31">
        <f>[1]Research!H44</f>
        <v>0</v>
      </c>
      <c r="D59" s="31">
        <f>[1]Research!J44</f>
        <v>0</v>
      </c>
      <c r="E59" s="31">
        <f t="shared" si="4"/>
        <v>0</v>
      </c>
      <c r="F59" s="27">
        <f t="shared" si="5"/>
        <v>0</v>
      </c>
    </row>
    <row r="60" spans="1:6" s="165" customFormat="1" ht="26.25">
      <c r="A60" s="32" t="s">
        <v>58</v>
      </c>
      <c r="B60" s="244">
        <v>0</v>
      </c>
      <c r="C60" s="31">
        <f>'[1]Public Service'!H44</f>
        <v>0</v>
      </c>
      <c r="D60" s="31">
        <f>'[1]Public Service'!J44</f>
        <v>0</v>
      </c>
      <c r="E60" s="31">
        <f t="shared" si="4"/>
        <v>0</v>
      </c>
      <c r="F60" s="27">
        <f t="shared" si="5"/>
        <v>0</v>
      </c>
    </row>
    <row r="61" spans="1:6" s="165" customFormat="1" ht="26.25">
      <c r="A61" s="32" t="s">
        <v>59</v>
      </c>
      <c r="B61" s="244">
        <v>2066201</v>
      </c>
      <c r="C61" s="31">
        <f>'[1]Academic Supp'!H44</f>
        <v>2171599</v>
      </c>
      <c r="D61" s="31">
        <f>'[1]Academic Supp'!J44</f>
        <v>1709059</v>
      </c>
      <c r="E61" s="31">
        <f t="shared" si="4"/>
        <v>-462540</v>
      </c>
      <c r="F61" s="27">
        <f t="shared" si="5"/>
        <v>-0.21299512479053453</v>
      </c>
    </row>
    <row r="62" spans="1:6" s="165" customFormat="1" ht="26.25">
      <c r="A62" s="32" t="s">
        <v>60</v>
      </c>
      <c r="B62" s="244">
        <v>932348</v>
      </c>
      <c r="C62" s="31">
        <f>'[1]Student Services'!H44</f>
        <v>862138</v>
      </c>
      <c r="D62" s="31">
        <f>'[1]Student Services'!J44+1</f>
        <v>786150</v>
      </c>
      <c r="E62" s="31">
        <f t="shared" si="4"/>
        <v>-75988</v>
      </c>
      <c r="F62" s="27">
        <f t="shared" si="5"/>
        <v>-8.8139021827132083E-2</v>
      </c>
    </row>
    <row r="63" spans="1:6" s="165" customFormat="1" ht="26.25">
      <c r="A63" s="32" t="s">
        <v>61</v>
      </c>
      <c r="B63" s="244">
        <v>5969554</v>
      </c>
      <c r="C63" s="31">
        <f>'[1]Institutional Supp'!H44</f>
        <v>6608313</v>
      </c>
      <c r="D63" s="31">
        <f>'[1]Institutional Supp'!J44</f>
        <v>6051864</v>
      </c>
      <c r="E63" s="31">
        <f t="shared" si="4"/>
        <v>-556449</v>
      </c>
      <c r="F63" s="27">
        <f t="shared" si="5"/>
        <v>-8.42043952821242E-2</v>
      </c>
    </row>
    <row r="64" spans="1:6" s="165" customFormat="1" ht="26.25">
      <c r="A64" s="32" t="s">
        <v>62</v>
      </c>
      <c r="B64" s="244">
        <v>250573</v>
      </c>
      <c r="C64" s="31">
        <f>[1]Scholarships!H44</f>
        <v>515372</v>
      </c>
      <c r="D64" s="31">
        <f>[1]Scholarships!J44</f>
        <v>202628</v>
      </c>
      <c r="E64" s="31">
        <f t="shared" si="4"/>
        <v>-312744</v>
      </c>
      <c r="F64" s="27">
        <f t="shared" si="5"/>
        <v>-0.60683157020559908</v>
      </c>
    </row>
    <row r="65" spans="1:6" s="165" customFormat="1" ht="26.25">
      <c r="A65" s="32" t="s">
        <v>63</v>
      </c>
      <c r="B65" s="244">
        <v>1931057</v>
      </c>
      <c r="C65" s="31">
        <f>'[1]OP&amp;M'!H44</f>
        <v>1397125</v>
      </c>
      <c r="D65" s="31">
        <f>'[1]OP&amp;M'!J44+1</f>
        <v>1337837</v>
      </c>
      <c r="E65" s="31">
        <f t="shared" si="4"/>
        <v>-59288</v>
      </c>
      <c r="F65" s="27">
        <f t="shared" si="5"/>
        <v>-4.2435716202916703E-2</v>
      </c>
    </row>
    <row r="66" spans="1:6" s="167" customFormat="1" ht="26.25">
      <c r="A66" s="52" t="s">
        <v>64</v>
      </c>
      <c r="B66" s="245">
        <v>19739638</v>
      </c>
      <c r="C66" s="37">
        <f>SUM(C58:C65)-2</f>
        <v>20396645</v>
      </c>
      <c r="D66" s="37">
        <f>SUM(D58:D65)-1</f>
        <v>18619243</v>
      </c>
      <c r="E66" s="37">
        <f t="shared" si="4"/>
        <v>-1777402</v>
      </c>
      <c r="F66" s="38">
        <f t="shared" si="5"/>
        <v>-8.7141880441611849E-2</v>
      </c>
    </row>
    <row r="67" spans="1:6" s="165" customFormat="1" ht="26.25">
      <c r="A67" s="32" t="s">
        <v>65</v>
      </c>
      <c r="B67" s="244">
        <v>0</v>
      </c>
      <c r="C67" s="31">
        <f>[1]Hospitals!H44</f>
        <v>0</v>
      </c>
      <c r="D67" s="31">
        <f>[1]Hospitals!J44</f>
        <v>0</v>
      </c>
      <c r="E67" s="31">
        <f t="shared" si="4"/>
        <v>0</v>
      </c>
      <c r="F67" s="27">
        <f t="shared" si="5"/>
        <v>0</v>
      </c>
    </row>
    <row r="68" spans="1:6" s="165" customFormat="1" ht="26.25">
      <c r="A68" s="32" t="s">
        <v>66</v>
      </c>
      <c r="B68" s="244">
        <v>1253457</v>
      </c>
      <c r="C68" s="31">
        <f>[1]Transfers!H44</f>
        <v>694832</v>
      </c>
      <c r="D68" s="31">
        <f>[1]Transfers!J44</f>
        <v>207149</v>
      </c>
      <c r="E68" s="31">
        <f t="shared" si="4"/>
        <v>-487683</v>
      </c>
      <c r="F68" s="27">
        <f t="shared" si="5"/>
        <v>-0.70187181937504317</v>
      </c>
    </row>
    <row r="69" spans="1:6" s="165" customFormat="1" ht="26.25">
      <c r="A69" s="32" t="s">
        <v>67</v>
      </c>
      <c r="B69" s="244">
        <v>543212</v>
      </c>
      <c r="C69" s="31">
        <f>[1]Athletics!V21+[1]Athletics!V23-[1]Athletics!AB40</f>
        <v>444832</v>
      </c>
      <c r="D69" s="31">
        <f>[1]Athletics!W21+[1]Athletics!W23-[1]Athletics!AC40</f>
        <v>444832</v>
      </c>
      <c r="E69" s="31">
        <f t="shared" si="4"/>
        <v>0</v>
      </c>
      <c r="F69" s="27">
        <f t="shared" si="5"/>
        <v>0</v>
      </c>
    </row>
    <row r="70" spans="1:6" s="165" customFormat="1" ht="26.25">
      <c r="A70" s="32" t="s">
        <v>68</v>
      </c>
      <c r="B70" s="244">
        <v>0</v>
      </c>
      <c r="C70" s="31">
        <f>[1]Other!H44</f>
        <v>0</v>
      </c>
      <c r="D70" s="31">
        <f>[1]Other!J44</f>
        <v>0</v>
      </c>
      <c r="E70" s="31">
        <f t="shared" si="4"/>
        <v>0</v>
      </c>
      <c r="F70" s="27">
        <f t="shared" si="5"/>
        <v>0</v>
      </c>
    </row>
    <row r="71" spans="1:6" s="167" customFormat="1" ht="26.25">
      <c r="A71" s="53" t="s">
        <v>69</v>
      </c>
      <c r="B71" s="249">
        <v>21536307</v>
      </c>
      <c r="C71" s="54">
        <f>C70+C69+C68+C67+C66-2</f>
        <v>21536307</v>
      </c>
      <c r="D71" s="54">
        <f>D70+D69+D68+D67+D66</f>
        <v>19271224</v>
      </c>
      <c r="E71" s="54">
        <f t="shared" si="4"/>
        <v>-2265083</v>
      </c>
      <c r="F71" s="38">
        <f t="shared" si="5"/>
        <v>-0.10517508874664537</v>
      </c>
    </row>
    <row r="72" spans="1:6" s="165" customFormat="1" ht="26.25">
      <c r="A72" s="51"/>
      <c r="B72" s="241"/>
      <c r="C72" s="22"/>
      <c r="D72" s="22"/>
      <c r="E72" s="22"/>
      <c r="F72" s="24"/>
    </row>
    <row r="73" spans="1:6" s="165" customFormat="1" ht="26.25">
      <c r="A73" s="49" t="s">
        <v>70</v>
      </c>
      <c r="B73" s="241"/>
      <c r="C73" s="22"/>
      <c r="D73" s="22"/>
      <c r="E73" s="22"/>
      <c r="F73" s="24"/>
    </row>
    <row r="74" spans="1:6" s="165" customFormat="1" ht="26.25">
      <c r="A74" s="30" t="s">
        <v>71</v>
      </c>
      <c r="B74" s="242">
        <v>12151336</v>
      </c>
      <c r="C74" s="26">
        <f>[1]Instruction!H7+[1]Research!H7+'[1]Public Service'!H7+'[1]Academic Supp'!H7+'[1]Student Services'!H7+'[1]Institutional Supp'!H7+[1]Scholarships!H7+'[1]OP&amp;M'!H7+[1]Hospitals!H7+[1]Transfers!H7+[1]Other!H7</f>
        <v>12537634</v>
      </c>
      <c r="D74" s="26">
        <f>[1]Instruction!J7+[1]Research!J7+'[1]Public Service'!J7+'[1]Academic Supp'!J7+'[1]Student Services'!J7+'[1]Institutional Supp'!J7+[1]Scholarships!J7+'[1]OP&amp;M'!J7+[1]Hospitals!J7+[1]Transfers!J7+[1]Other!J7</f>
        <v>11301342</v>
      </c>
      <c r="E74" s="22">
        <f t="shared" ref="E74:E92" si="6">D74-C74</f>
        <v>-1236292</v>
      </c>
      <c r="F74" s="27">
        <f t="shared" ref="F74:F92" si="7">IF(ISBLANK(E74),"  ",IF(C74&gt;0,E74/C74,IF(E74&gt;0,1,0)))</f>
        <v>-9.8606483488032914E-2</v>
      </c>
    </row>
    <row r="75" spans="1:6" s="165" customFormat="1" ht="26.25">
      <c r="A75" s="32" t="s">
        <v>72</v>
      </c>
      <c r="B75" s="243">
        <v>60337</v>
      </c>
      <c r="C75" s="26">
        <f>[1]Instruction!H8+[1]Research!H8+'[1]Public Service'!H8+'[1]Academic Supp'!H8+'[1]Student Services'!H8+'[1]Institutional Supp'!H8+[1]Scholarships!H8+'[1]OP&amp;M'!H8+[1]Hospitals!H8+[1]Transfers!H8+[1]Other!H8</f>
        <v>0</v>
      </c>
      <c r="D75" s="26">
        <f>[1]Instruction!J8+[1]Research!J8+'[1]Public Service'!J8+'[1]Academic Supp'!J8+'[1]Student Services'!J8+'[1]Institutional Supp'!J8+[1]Scholarships!J8+'[1]OP&amp;M'!J8+[1]Hospitals!J8+[1]Transfers!J8+[1]Other!J8</f>
        <v>0</v>
      </c>
      <c r="E75" s="31">
        <f t="shared" si="6"/>
        <v>0</v>
      </c>
      <c r="F75" s="27">
        <f t="shared" si="7"/>
        <v>0</v>
      </c>
    </row>
    <row r="76" spans="1:6" s="165" customFormat="1" ht="26.25">
      <c r="A76" s="32" t="s">
        <v>73</v>
      </c>
      <c r="B76" s="241">
        <v>4856758</v>
      </c>
      <c r="C76" s="26">
        <f>[1]Instruction!H9+[1]Research!H9+'[1]Public Service'!H9+'[1]Academic Supp'!H9+'[1]Student Services'!H9+'[1]Institutional Supp'!H9+[1]Scholarships!H9+'[1]OP&amp;M'!H9+[1]Hospitals!H9+[1]Transfers!H9+[1]Other!H9</f>
        <v>4620795</v>
      </c>
      <c r="D76" s="26">
        <f>[1]Instruction!J9+[1]Research!J9+'[1]Public Service'!J9+'[1]Academic Supp'!J9+'[1]Student Services'!J9+'[1]Institutional Supp'!J9+[1]Scholarships!J9+'[1]OP&amp;M'!J9+[1]Hospitals!J9+[1]Transfers!J9+[1]Other!J9</f>
        <v>4528571</v>
      </c>
      <c r="E76" s="31">
        <f t="shared" si="6"/>
        <v>-92224</v>
      </c>
      <c r="F76" s="27">
        <f t="shared" si="7"/>
        <v>-1.9958470349799116E-2</v>
      </c>
    </row>
    <row r="77" spans="1:6" s="167" customFormat="1" ht="26.25">
      <c r="A77" s="52" t="s">
        <v>74</v>
      </c>
      <c r="B77" s="249">
        <v>17068431</v>
      </c>
      <c r="C77" s="54">
        <f>SUM(C74:C76)-1</f>
        <v>17158428</v>
      </c>
      <c r="D77" s="54">
        <f>SUM(D74:D76)</f>
        <v>15829913</v>
      </c>
      <c r="E77" s="37">
        <f t="shared" si="6"/>
        <v>-1328515</v>
      </c>
      <c r="F77" s="38">
        <f t="shared" si="7"/>
        <v>-7.7426381950607595E-2</v>
      </c>
    </row>
    <row r="78" spans="1:6" s="165" customFormat="1" ht="26.25">
      <c r="A78" s="32" t="s">
        <v>75</v>
      </c>
      <c r="B78" s="243">
        <v>27651</v>
      </c>
      <c r="C78" s="29">
        <f>[1]Instruction!H12+[1]Research!H12+'[1]Public Service'!H12+'[1]Academic Supp'!H12+'[1]Student Services'!H12+'[1]Institutional Supp'!H12+[1]Scholarships!H12+'[1]OP&amp;M'!H12+[1]Hospitals!H12+[1]Transfers!H12+[1]Other!H12</f>
        <v>0</v>
      </c>
      <c r="D78" s="29">
        <f>[1]Instruction!J12+[1]Research!J12+'[1]Public Service'!J12+'[1]Academic Supp'!J12+'[1]Student Services'!J12+'[1]Institutional Supp'!J12+[1]Scholarships!J12+'[1]OP&amp;M'!J12+[1]Hospitals!J12+[1]Transfers!J12+[1]Other!J12</f>
        <v>17191</v>
      </c>
      <c r="E78" s="31">
        <f t="shared" si="6"/>
        <v>17191</v>
      </c>
      <c r="F78" s="27">
        <f t="shared" si="7"/>
        <v>1</v>
      </c>
    </row>
    <row r="79" spans="1:6" s="165" customFormat="1" ht="26.25">
      <c r="A79" s="32" t="s">
        <v>76</v>
      </c>
      <c r="B79" s="242">
        <v>1991108</v>
      </c>
      <c r="C79" s="26">
        <f>[1]Instruction!H14+[1]Research!H14+'[1]Public Service'!H14+'[1]Academic Supp'!H14+'[1]Student Services'!H14+'[1]Institutional Supp'!H14+[1]Scholarships!H14+'[1]OP&amp;M'!H14+[1]Hospitals!H14+[1]Transfers!H14+[1]Other!H14</f>
        <v>1781269</v>
      </c>
      <c r="D79" s="26">
        <f>[1]Instruction!J14+[1]Research!J14+'[1]Public Service'!J14+'[1]Academic Supp'!J14+'[1]Student Services'!J14+'[1]Institutional Supp'!J14+[1]Scholarships!J14+'[1]OP&amp;M'!J14+[1]Hospitals!J14+[1]Transfers!J14+[1]Other!J14</f>
        <v>1716561</v>
      </c>
      <c r="E79" s="31">
        <f t="shared" si="6"/>
        <v>-64708</v>
      </c>
      <c r="F79" s="27">
        <f t="shared" si="7"/>
        <v>-3.6326910758565943E-2</v>
      </c>
    </row>
    <row r="80" spans="1:6" s="165" customFormat="1" ht="26.25">
      <c r="A80" s="32" t="s">
        <v>77</v>
      </c>
      <c r="B80" s="241">
        <v>148367</v>
      </c>
      <c r="C80" s="22">
        <f>[1]Instruction!H16+[1]Research!H16+'[1]Public Service'!H16+'[1]Academic Supp'!H16+'[1]Student Services'!H16+'[1]Institutional Supp'!H16+[1]Scholarships!H16+'[1]OP&amp;M'!H16+[1]Hospitals!H16+[1]Transfers!H16+[1]Other!H16</f>
        <v>144666</v>
      </c>
      <c r="D80" s="22">
        <f>[1]Instruction!J16+[1]Research!J16+'[1]Public Service'!J16+'[1]Academic Supp'!J16+'[1]Student Services'!J16+'[1]Institutional Supp'!J16+[1]Scholarships!J16+'[1]OP&amp;M'!J16+[1]Hospitals!J16+[1]Transfers!J16+[1]Other!J16</f>
        <v>120000</v>
      </c>
      <c r="E80" s="31">
        <f t="shared" si="6"/>
        <v>-24666</v>
      </c>
      <c r="F80" s="27">
        <f t="shared" si="7"/>
        <v>-0.17050308987599022</v>
      </c>
    </row>
    <row r="81" spans="1:8" s="167" customFormat="1" ht="26.25">
      <c r="A81" s="35" t="s">
        <v>78</v>
      </c>
      <c r="B81" s="249">
        <v>2167126</v>
      </c>
      <c r="C81" s="54">
        <f>SUM(C78:C80)-1</f>
        <v>1925934</v>
      </c>
      <c r="D81" s="54">
        <f>SUM(D78:D80)</f>
        <v>1853752</v>
      </c>
      <c r="E81" s="37">
        <f t="shared" si="6"/>
        <v>-72182</v>
      </c>
      <c r="F81" s="38">
        <f t="shared" si="7"/>
        <v>-3.7478958261290364E-2</v>
      </c>
    </row>
    <row r="82" spans="1:8" s="165" customFormat="1" ht="26.25">
      <c r="A82" s="32" t="s">
        <v>79</v>
      </c>
      <c r="B82" s="241">
        <v>147132</v>
      </c>
      <c r="C82" s="22">
        <f>[1]Instruction!H27+[1]Research!H27+'[1]Public Service'!H27+'[1]Academic Supp'!H27+'[1]Student Services'!H27+'[1]Institutional Supp'!H27+[1]Scholarships!H27+'[1]OP&amp;M'!H27+[1]Hospitals!H27+[1]Transfers!H27+[1]Other!H27</f>
        <v>0</v>
      </c>
      <c r="D82" s="22">
        <f>[1]Instruction!J27+[1]Research!J27+'[1]Public Service'!J27+'[1]Academic Supp'!J27+'[1]Student Services'!J27+'[1]Institutional Supp'!J27+[1]Scholarships!J27+'[1]OP&amp;M'!J27+[1]Hospitals!J27+[1]Transfers!J27++[1]Other!J27</f>
        <v>156652</v>
      </c>
      <c r="E82" s="31">
        <f t="shared" si="6"/>
        <v>156652</v>
      </c>
      <c r="F82" s="27">
        <f t="shared" si="7"/>
        <v>1</v>
      </c>
    </row>
    <row r="83" spans="1:8" s="165" customFormat="1" ht="26.25">
      <c r="A83" s="32" t="s">
        <v>80</v>
      </c>
      <c r="B83" s="244">
        <v>815898</v>
      </c>
      <c r="C83" s="31">
        <f>[1]Instruction!H29+[1]Research!H29+'[1]Public Service'!H29+'[1]Academic Supp'!H29+'[1]Student Services'!H29+'[1]Institutional Supp'!H29+[1]Scholarships!H29+'[1]OP&amp;M'!H29+[1]Hospitals!H29+[1]Transfers!H29+[1]Other!H29+[1]Athletics!V21+[1]Athletics!V23-[1]Athletics!AB40</f>
        <v>1737115</v>
      </c>
      <c r="D83" s="31">
        <f>[1]Instruction!J29+[1]Research!J29+'[1]Public Service'!J29+'[1]Academic Supp'!J29+'[1]Student Services'!J29+'[1]Institutional Supp'!J29+[1]Scholarships!J29+'[1]OP&amp;M'!J29+[1]Hospitals!J29+[1]Transfers!J29+[1]Other!J29+[1]Athletics!W21+[1]Athletics!W23-[1]Athletics!AC40</f>
        <v>776410</v>
      </c>
      <c r="E83" s="31">
        <f t="shared" si="6"/>
        <v>-960705</v>
      </c>
      <c r="F83" s="27">
        <f t="shared" si="7"/>
        <v>-0.55304628651528542</v>
      </c>
    </row>
    <row r="84" spans="1:8" s="165" customFormat="1" ht="26.25">
      <c r="A84" s="32" t="s">
        <v>81</v>
      </c>
      <c r="B84" s="244">
        <v>0</v>
      </c>
      <c r="C84" s="31">
        <f>[1]Instruction!H37+[1]Research!H37+'[1]Public Service'!H37+'[1]Academic Supp'!H37+'[1]Student Services'!H37+'[1]Institutional Supp'!H37+[1]Scholarships!H37+'[1]OP&amp;M'!H37+[1]Hospitals!H37+[1]Transfers!H37+[1]Other!H37</f>
        <v>0</v>
      </c>
      <c r="D84" s="31">
        <f>[1]Instruction!J37+[1]Research!J37+'[1]Public Service'!J37+'[1]Academic Supp'!J37+'[1]Student Services'!J37+'[1]Institutional Supp'!J37+[1]Scholarships!J37+'[1]OP&amp;M'!J37+[1]Hospitals!J37+[1]Transfers!J37+[1]Other!J37</f>
        <v>0</v>
      </c>
      <c r="E84" s="31">
        <f t="shared" si="6"/>
        <v>0</v>
      </c>
      <c r="F84" s="27">
        <f t="shared" si="7"/>
        <v>0</v>
      </c>
    </row>
    <row r="85" spans="1:8" s="165" customFormat="1" ht="26.25">
      <c r="A85" s="32" t="s">
        <v>82</v>
      </c>
      <c r="B85" s="244">
        <v>1253457</v>
      </c>
      <c r="C85" s="31">
        <f>[1]Instruction!H39+[1]Research!H39+'[1]Public Service'!H39+'[1]Academic Supp'!H39+'[1]Student Services'!H39+'[1]Institutional Supp'!H39+[1]Scholarships!H39+'[1]OP&amp;M'!H39+[1]Hospitals!H39+[1]Transfers!H39+[1]Other!H39</f>
        <v>694832</v>
      </c>
      <c r="D85" s="31">
        <f>[1]Instruction!J39+[1]Research!J39+'[1]Public Service'!J39+'[1]Academic Supp'!J39+'[1]Student Services'!J39+'[1]Institutional Supp'!J39+[1]Scholarships!J39+'[1]OP&amp;M'!J39+[1]Hospitals!J39+[1]Transfers!J39+[1]Other!J39</f>
        <v>644496</v>
      </c>
      <c r="E85" s="31">
        <f t="shared" si="6"/>
        <v>-50336</v>
      </c>
      <c r="F85" s="27">
        <f t="shared" si="7"/>
        <v>-7.2443410781311168E-2</v>
      </c>
    </row>
    <row r="86" spans="1:8" s="167" customFormat="1" ht="26.25">
      <c r="A86" s="35" t="s">
        <v>83</v>
      </c>
      <c r="B86" s="245">
        <v>2216487</v>
      </c>
      <c r="C86" s="37">
        <f>SUM(C82:C85)-1</f>
        <v>2431946</v>
      </c>
      <c r="D86" s="37">
        <f>SUM(D82:D85)</f>
        <v>1577558</v>
      </c>
      <c r="E86" s="37">
        <f t="shared" si="6"/>
        <v>-854388</v>
      </c>
      <c r="F86" s="38">
        <f t="shared" si="7"/>
        <v>-0.35131865592410355</v>
      </c>
    </row>
    <row r="87" spans="1:8" s="165" customFormat="1" ht="26.25">
      <c r="A87" s="32" t="s">
        <v>84</v>
      </c>
      <c r="B87" s="244">
        <v>1038</v>
      </c>
      <c r="C87" s="31">
        <f>[1]Instruction!H32+[1]Instruction!H34+[1]Research!H32+[1]Research!H34+'[1]Public Service'!H32+'[1]Public Service'!H34+'[1]Academic Supp'!H32+'[1]Academic Supp'!H34+'[1]Student Services'!H32+'[1]Student Services'!H34+'[1]Institutional Supp'!H32+'[1]Institutional Supp'!H34+[1]Scholarships!H32+[1]Scholarships!H34+'[1]OP&amp;M'!H32+'[1]OP&amp;M'!H34+[1]Hospitals!H32+[1]Hospitals!H34+[1]Transfers!H32+[1]Transfers!H34+[1]Other!H32+[1]Other!H34</f>
        <v>0</v>
      </c>
      <c r="D87" s="31">
        <f>[1]Instruction!J32+[1]Instruction!J34+[1]Research!J32+[1]Research!J34+'[1]Public Service'!J32+'[1]Public Service'!J34+'[1]Academic Supp'!J32+'[1]Academic Supp'!J34+'[1]Student Services'!J32+'[1]Student Services'!J34+'[1]Institutional Supp'!J32+'[1]Institutional Supp'!J34+[1]Scholarships!J32+[1]Scholarships!J34+'[1]OP&amp;M'!J32+'[1]OP&amp;M'!J34+[1]Hospitals!J32+[1]Hospitals!J34+[1]Transfers!J32+[1]Transfers!J34+[1]Other!J32+[1]Other!J34</f>
        <v>0</v>
      </c>
      <c r="E87" s="31">
        <f t="shared" si="6"/>
        <v>0</v>
      </c>
      <c r="F87" s="27">
        <f t="shared" si="7"/>
        <v>0</v>
      </c>
    </row>
    <row r="88" spans="1:8" s="165" customFormat="1" ht="26.25">
      <c r="A88" s="32" t="s">
        <v>85</v>
      </c>
      <c r="B88" s="244">
        <v>83225</v>
      </c>
      <c r="C88" s="31">
        <f>[1]Instruction!H31+[1]Research!H31+'[1]Public Service'!H31+'[1]Academic Supp'!H31+'[1]Student Services'!H31+'[1]Institutional Supp'!H31+[1]Scholarships!H31+'[1]OP&amp;M'!H31+[1]Hospitals!H31+[1]Transfers!H31+[1]Other!H31</f>
        <v>20000</v>
      </c>
      <c r="D88" s="31">
        <f>[1]Instruction!J31+[1]Research!J31+'[1]Public Service'!J31+'[1]Academic Supp'!J31+'[1]Student Services'!J31+'[1]Institutional Supp'!J31+[1]Scholarships!J31+'[1]OP&amp;M'!J31+[1]Hospitals!J31+[1]Transfers!J31+[1]Other!J31</f>
        <v>10000</v>
      </c>
      <c r="E88" s="31">
        <f t="shared" si="6"/>
        <v>-10000</v>
      </c>
      <c r="F88" s="27">
        <f t="shared" si="7"/>
        <v>-0.5</v>
      </c>
    </row>
    <row r="89" spans="1:8" s="165" customFormat="1" ht="26.25">
      <c r="A89" s="41" t="s">
        <v>86</v>
      </c>
      <c r="B89" s="244">
        <v>0</v>
      </c>
      <c r="C89" s="31">
        <f>[1]Instruction!H33+[1]Research!H33+'[1]Public Service'!H33+'[1]Academic Supp'!H33+'[1]Student Services'!H33+'[1]Institutional Supp'!H33+[1]Scholarships!H33+'[1]OP&amp;M'!H33+[1]Hospitals!H33+[1]Transfers!H33+[1]Other!H33</f>
        <v>0</v>
      </c>
      <c r="D89" s="31">
        <f>[1]Instruction!J33+[1]Research!J33+'[1]Public Service'!J33+'[1]Academic Supp'!J33+'[1]Student Services'!J33+'[1]Institutional Supp'!J33+[1]Scholarships!J33+'[1]OP&amp;M'!J33+[1]Hospitals!J33+[1]Transfers!J33++[1]Other!J33</f>
        <v>0</v>
      </c>
      <c r="E89" s="31">
        <f t="shared" si="6"/>
        <v>0</v>
      </c>
      <c r="F89" s="27">
        <f t="shared" si="7"/>
        <v>0</v>
      </c>
    </row>
    <row r="90" spans="1:8" s="167" customFormat="1" ht="26.25">
      <c r="A90" s="55" t="s">
        <v>87</v>
      </c>
      <c r="B90" s="249">
        <v>84263</v>
      </c>
      <c r="C90" s="54">
        <f>SUM(C87:C89)</f>
        <v>20000</v>
      </c>
      <c r="D90" s="54">
        <f>SUM(D87:D89)</f>
        <v>10000</v>
      </c>
      <c r="E90" s="54">
        <f t="shared" si="6"/>
        <v>-10000</v>
      </c>
      <c r="F90" s="38">
        <f t="shared" si="7"/>
        <v>-0.5</v>
      </c>
    </row>
    <row r="91" spans="1:8" s="165" customFormat="1" ht="26.25">
      <c r="A91" s="41" t="s">
        <v>88</v>
      </c>
      <c r="B91" s="244">
        <v>0</v>
      </c>
      <c r="C91" s="31">
        <f>[1]Instruction!H42+[1]Research!H42+'[1]Public Service'!H42+'[1]Academic Supp'!H42+'[1]Student Services'!H41+'[1]Institutional Supp'!H41+[1]Scholarships!H41+'[1]OP&amp;M'!H41+[1]Hospitals!H41+[1]Transfers!H41+[1]Other!H41</f>
        <v>0</v>
      </c>
      <c r="D91" s="29">
        <f>[1]Instruction!J42+[1]Research!J42+'[1]Public Service'!J42+'[1]Academic Supp'!J42+'[1]Student Services'!J41+'[1]Institutional Supp'!J41+[1]Scholarships!J41+'[1]OP&amp;M'!J41+[1]Hospitals!J41+[1]Transfers!J41+[1]Other!J41</f>
        <v>0</v>
      </c>
      <c r="E91" s="31">
        <f t="shared" si="6"/>
        <v>0</v>
      </c>
      <c r="F91" s="27">
        <f t="shared" si="7"/>
        <v>0</v>
      </c>
    </row>
    <row r="92" spans="1:8" s="167" customFormat="1" ht="27" thickBot="1">
      <c r="A92" s="56" t="s">
        <v>69</v>
      </c>
      <c r="B92" s="250">
        <v>21536307</v>
      </c>
      <c r="C92" s="57">
        <f>C90+C86+C81+C77+C91-1</f>
        <v>21536307</v>
      </c>
      <c r="D92" s="57">
        <f>D90+D86+D81+D77+D91+1</f>
        <v>19271224</v>
      </c>
      <c r="E92" s="57">
        <f t="shared" si="6"/>
        <v>-2265083</v>
      </c>
      <c r="F92" s="59">
        <f t="shared" si="7"/>
        <v>-0.10517508874664537</v>
      </c>
    </row>
    <row r="93" spans="1:8" s="169" customFormat="1" ht="31.5">
      <c r="A93" s="60"/>
      <c r="B93" s="61"/>
      <c r="C93" s="61"/>
      <c r="D93" s="61"/>
      <c r="E93" s="61"/>
      <c r="F93" s="62" t="s">
        <v>48</v>
      </c>
      <c r="G93" s="168"/>
      <c r="H93" s="168"/>
    </row>
    <row r="94" spans="1:8">
      <c r="A94" s="68" t="s">
        <v>48</v>
      </c>
      <c r="B94" s="69"/>
      <c r="C94" s="69"/>
      <c r="D94" s="69"/>
      <c r="E94" s="69"/>
      <c r="F94" s="70"/>
    </row>
  </sheetData>
  <pageMargins left="0.7" right="0.7" top="0.75" bottom="0.75" header="0.3" footer="0.3"/>
  <pageSetup scale="27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topLeftCell="A34" zoomScale="60" zoomScaleNormal="60" workbookViewId="0">
      <selection activeCell="H86" sqref="H86"/>
    </sheetView>
  </sheetViews>
  <sheetFormatPr defaultRowHeight="15.75"/>
  <cols>
    <col min="1" max="1" width="121.140625" style="71" customWidth="1"/>
    <col min="2" max="2" width="32.7109375" style="72" customWidth="1"/>
    <col min="3" max="5" width="32.85546875" style="72" customWidth="1"/>
    <col min="6" max="6" width="25.5703125" style="73" customWidth="1"/>
    <col min="7" max="7" width="30.28515625" style="71" customWidth="1"/>
    <col min="8" max="8" width="25.140625" style="71" customWidth="1"/>
    <col min="9" max="256" width="9.140625" style="71"/>
    <col min="257" max="257" width="121.140625" style="71" customWidth="1"/>
    <col min="258" max="258" width="32.7109375" style="71" customWidth="1"/>
    <col min="259" max="261" width="32.85546875" style="71" customWidth="1"/>
    <col min="262" max="262" width="25.5703125" style="71" customWidth="1"/>
    <col min="263" max="263" width="30.28515625" style="71" customWidth="1"/>
    <col min="264" max="264" width="25.140625" style="71" customWidth="1"/>
    <col min="265" max="512" width="9.140625" style="71"/>
    <col min="513" max="513" width="121.140625" style="71" customWidth="1"/>
    <col min="514" max="514" width="32.7109375" style="71" customWidth="1"/>
    <col min="515" max="517" width="32.85546875" style="71" customWidth="1"/>
    <col min="518" max="518" width="25.5703125" style="71" customWidth="1"/>
    <col min="519" max="519" width="30.28515625" style="71" customWidth="1"/>
    <col min="520" max="520" width="25.140625" style="71" customWidth="1"/>
    <col min="521" max="768" width="9.140625" style="71"/>
    <col min="769" max="769" width="121.140625" style="71" customWidth="1"/>
    <col min="770" max="770" width="32.7109375" style="71" customWidth="1"/>
    <col min="771" max="773" width="32.85546875" style="71" customWidth="1"/>
    <col min="774" max="774" width="25.5703125" style="71" customWidth="1"/>
    <col min="775" max="775" width="30.28515625" style="71" customWidth="1"/>
    <col min="776" max="776" width="25.140625" style="71" customWidth="1"/>
    <col min="777" max="1024" width="9.140625" style="71"/>
    <col min="1025" max="1025" width="121.140625" style="71" customWidth="1"/>
    <col min="1026" max="1026" width="32.7109375" style="71" customWidth="1"/>
    <col min="1027" max="1029" width="32.85546875" style="71" customWidth="1"/>
    <col min="1030" max="1030" width="25.5703125" style="71" customWidth="1"/>
    <col min="1031" max="1031" width="30.28515625" style="71" customWidth="1"/>
    <col min="1032" max="1032" width="25.140625" style="71" customWidth="1"/>
    <col min="1033" max="1280" width="9.140625" style="71"/>
    <col min="1281" max="1281" width="121.140625" style="71" customWidth="1"/>
    <col min="1282" max="1282" width="32.7109375" style="71" customWidth="1"/>
    <col min="1283" max="1285" width="32.85546875" style="71" customWidth="1"/>
    <col min="1286" max="1286" width="25.5703125" style="71" customWidth="1"/>
    <col min="1287" max="1287" width="30.28515625" style="71" customWidth="1"/>
    <col min="1288" max="1288" width="25.140625" style="71" customWidth="1"/>
    <col min="1289" max="1536" width="9.140625" style="71"/>
    <col min="1537" max="1537" width="121.140625" style="71" customWidth="1"/>
    <col min="1538" max="1538" width="32.7109375" style="71" customWidth="1"/>
    <col min="1539" max="1541" width="32.85546875" style="71" customWidth="1"/>
    <col min="1542" max="1542" width="25.5703125" style="71" customWidth="1"/>
    <col min="1543" max="1543" width="30.28515625" style="71" customWidth="1"/>
    <col min="1544" max="1544" width="25.140625" style="71" customWidth="1"/>
    <col min="1545" max="1792" width="9.140625" style="71"/>
    <col min="1793" max="1793" width="121.140625" style="71" customWidth="1"/>
    <col min="1794" max="1794" width="32.7109375" style="71" customWidth="1"/>
    <col min="1795" max="1797" width="32.85546875" style="71" customWidth="1"/>
    <col min="1798" max="1798" width="25.5703125" style="71" customWidth="1"/>
    <col min="1799" max="1799" width="30.28515625" style="71" customWidth="1"/>
    <col min="1800" max="1800" width="25.140625" style="71" customWidth="1"/>
    <col min="1801" max="2048" width="9.140625" style="71"/>
    <col min="2049" max="2049" width="121.140625" style="71" customWidth="1"/>
    <col min="2050" max="2050" width="32.7109375" style="71" customWidth="1"/>
    <col min="2051" max="2053" width="32.85546875" style="71" customWidth="1"/>
    <col min="2054" max="2054" width="25.5703125" style="71" customWidth="1"/>
    <col min="2055" max="2055" width="30.28515625" style="71" customWidth="1"/>
    <col min="2056" max="2056" width="25.140625" style="71" customWidth="1"/>
    <col min="2057" max="2304" width="9.140625" style="71"/>
    <col min="2305" max="2305" width="121.140625" style="71" customWidth="1"/>
    <col min="2306" max="2306" width="32.7109375" style="71" customWidth="1"/>
    <col min="2307" max="2309" width="32.85546875" style="71" customWidth="1"/>
    <col min="2310" max="2310" width="25.5703125" style="71" customWidth="1"/>
    <col min="2311" max="2311" width="30.28515625" style="71" customWidth="1"/>
    <col min="2312" max="2312" width="25.140625" style="71" customWidth="1"/>
    <col min="2313" max="2560" width="9.140625" style="71"/>
    <col min="2561" max="2561" width="121.140625" style="71" customWidth="1"/>
    <col min="2562" max="2562" width="32.7109375" style="71" customWidth="1"/>
    <col min="2563" max="2565" width="32.85546875" style="71" customWidth="1"/>
    <col min="2566" max="2566" width="25.5703125" style="71" customWidth="1"/>
    <col min="2567" max="2567" width="30.28515625" style="71" customWidth="1"/>
    <col min="2568" max="2568" width="25.140625" style="71" customWidth="1"/>
    <col min="2569" max="2816" width="9.140625" style="71"/>
    <col min="2817" max="2817" width="121.140625" style="71" customWidth="1"/>
    <col min="2818" max="2818" width="32.7109375" style="71" customWidth="1"/>
    <col min="2819" max="2821" width="32.85546875" style="71" customWidth="1"/>
    <col min="2822" max="2822" width="25.5703125" style="71" customWidth="1"/>
    <col min="2823" max="2823" width="30.28515625" style="71" customWidth="1"/>
    <col min="2824" max="2824" width="25.140625" style="71" customWidth="1"/>
    <col min="2825" max="3072" width="9.140625" style="71"/>
    <col min="3073" max="3073" width="121.140625" style="71" customWidth="1"/>
    <col min="3074" max="3074" width="32.7109375" style="71" customWidth="1"/>
    <col min="3075" max="3077" width="32.85546875" style="71" customWidth="1"/>
    <col min="3078" max="3078" width="25.5703125" style="71" customWidth="1"/>
    <col min="3079" max="3079" width="30.28515625" style="71" customWidth="1"/>
    <col min="3080" max="3080" width="25.140625" style="71" customWidth="1"/>
    <col min="3081" max="3328" width="9.140625" style="71"/>
    <col min="3329" max="3329" width="121.140625" style="71" customWidth="1"/>
    <col min="3330" max="3330" width="32.7109375" style="71" customWidth="1"/>
    <col min="3331" max="3333" width="32.85546875" style="71" customWidth="1"/>
    <col min="3334" max="3334" width="25.5703125" style="71" customWidth="1"/>
    <col min="3335" max="3335" width="30.28515625" style="71" customWidth="1"/>
    <col min="3336" max="3336" width="25.140625" style="71" customWidth="1"/>
    <col min="3337" max="3584" width="9.140625" style="71"/>
    <col min="3585" max="3585" width="121.140625" style="71" customWidth="1"/>
    <col min="3586" max="3586" width="32.7109375" style="71" customWidth="1"/>
    <col min="3587" max="3589" width="32.85546875" style="71" customWidth="1"/>
    <col min="3590" max="3590" width="25.5703125" style="71" customWidth="1"/>
    <col min="3591" max="3591" width="30.28515625" style="71" customWidth="1"/>
    <col min="3592" max="3592" width="25.140625" style="71" customWidth="1"/>
    <col min="3593" max="3840" width="9.140625" style="71"/>
    <col min="3841" max="3841" width="121.140625" style="71" customWidth="1"/>
    <col min="3842" max="3842" width="32.7109375" style="71" customWidth="1"/>
    <col min="3843" max="3845" width="32.85546875" style="71" customWidth="1"/>
    <col min="3846" max="3846" width="25.5703125" style="71" customWidth="1"/>
    <col min="3847" max="3847" width="30.28515625" style="71" customWidth="1"/>
    <col min="3848" max="3848" width="25.140625" style="71" customWidth="1"/>
    <col min="3849" max="4096" width="9.140625" style="71"/>
    <col min="4097" max="4097" width="121.140625" style="71" customWidth="1"/>
    <col min="4098" max="4098" width="32.7109375" style="71" customWidth="1"/>
    <col min="4099" max="4101" width="32.85546875" style="71" customWidth="1"/>
    <col min="4102" max="4102" width="25.5703125" style="71" customWidth="1"/>
    <col min="4103" max="4103" width="30.28515625" style="71" customWidth="1"/>
    <col min="4104" max="4104" width="25.140625" style="71" customWidth="1"/>
    <col min="4105" max="4352" width="9.140625" style="71"/>
    <col min="4353" max="4353" width="121.140625" style="71" customWidth="1"/>
    <col min="4354" max="4354" width="32.7109375" style="71" customWidth="1"/>
    <col min="4355" max="4357" width="32.85546875" style="71" customWidth="1"/>
    <col min="4358" max="4358" width="25.5703125" style="71" customWidth="1"/>
    <col min="4359" max="4359" width="30.28515625" style="71" customWidth="1"/>
    <col min="4360" max="4360" width="25.140625" style="71" customWidth="1"/>
    <col min="4361" max="4608" width="9.140625" style="71"/>
    <col min="4609" max="4609" width="121.140625" style="71" customWidth="1"/>
    <col min="4610" max="4610" width="32.7109375" style="71" customWidth="1"/>
    <col min="4611" max="4613" width="32.85546875" style="71" customWidth="1"/>
    <col min="4614" max="4614" width="25.5703125" style="71" customWidth="1"/>
    <col min="4615" max="4615" width="30.28515625" style="71" customWidth="1"/>
    <col min="4616" max="4616" width="25.140625" style="71" customWidth="1"/>
    <col min="4617" max="4864" width="9.140625" style="71"/>
    <col min="4865" max="4865" width="121.140625" style="71" customWidth="1"/>
    <col min="4866" max="4866" width="32.7109375" style="71" customWidth="1"/>
    <col min="4867" max="4869" width="32.85546875" style="71" customWidth="1"/>
    <col min="4870" max="4870" width="25.5703125" style="71" customWidth="1"/>
    <col min="4871" max="4871" width="30.28515625" style="71" customWidth="1"/>
    <col min="4872" max="4872" width="25.140625" style="71" customWidth="1"/>
    <col min="4873" max="5120" width="9.140625" style="71"/>
    <col min="5121" max="5121" width="121.140625" style="71" customWidth="1"/>
    <col min="5122" max="5122" width="32.7109375" style="71" customWidth="1"/>
    <col min="5123" max="5125" width="32.85546875" style="71" customWidth="1"/>
    <col min="5126" max="5126" width="25.5703125" style="71" customWidth="1"/>
    <col min="5127" max="5127" width="30.28515625" style="71" customWidth="1"/>
    <col min="5128" max="5128" width="25.140625" style="71" customWidth="1"/>
    <col min="5129" max="5376" width="9.140625" style="71"/>
    <col min="5377" max="5377" width="121.140625" style="71" customWidth="1"/>
    <col min="5378" max="5378" width="32.7109375" style="71" customWidth="1"/>
    <col min="5379" max="5381" width="32.85546875" style="71" customWidth="1"/>
    <col min="5382" max="5382" width="25.5703125" style="71" customWidth="1"/>
    <col min="5383" max="5383" width="30.28515625" style="71" customWidth="1"/>
    <col min="5384" max="5384" width="25.140625" style="71" customWidth="1"/>
    <col min="5385" max="5632" width="9.140625" style="71"/>
    <col min="5633" max="5633" width="121.140625" style="71" customWidth="1"/>
    <col min="5634" max="5634" width="32.7109375" style="71" customWidth="1"/>
    <col min="5635" max="5637" width="32.85546875" style="71" customWidth="1"/>
    <col min="5638" max="5638" width="25.5703125" style="71" customWidth="1"/>
    <col min="5639" max="5639" width="30.28515625" style="71" customWidth="1"/>
    <col min="5640" max="5640" width="25.140625" style="71" customWidth="1"/>
    <col min="5641" max="5888" width="9.140625" style="71"/>
    <col min="5889" max="5889" width="121.140625" style="71" customWidth="1"/>
    <col min="5890" max="5890" width="32.7109375" style="71" customWidth="1"/>
    <col min="5891" max="5893" width="32.85546875" style="71" customWidth="1"/>
    <col min="5894" max="5894" width="25.5703125" style="71" customWidth="1"/>
    <col min="5895" max="5895" width="30.28515625" style="71" customWidth="1"/>
    <col min="5896" max="5896" width="25.140625" style="71" customWidth="1"/>
    <col min="5897" max="6144" width="9.140625" style="71"/>
    <col min="6145" max="6145" width="121.140625" style="71" customWidth="1"/>
    <col min="6146" max="6146" width="32.7109375" style="71" customWidth="1"/>
    <col min="6147" max="6149" width="32.85546875" style="71" customWidth="1"/>
    <col min="6150" max="6150" width="25.5703125" style="71" customWidth="1"/>
    <col min="6151" max="6151" width="30.28515625" style="71" customWidth="1"/>
    <col min="6152" max="6152" width="25.140625" style="71" customWidth="1"/>
    <col min="6153" max="6400" width="9.140625" style="71"/>
    <col min="6401" max="6401" width="121.140625" style="71" customWidth="1"/>
    <col min="6402" max="6402" width="32.7109375" style="71" customWidth="1"/>
    <col min="6403" max="6405" width="32.85546875" style="71" customWidth="1"/>
    <col min="6406" max="6406" width="25.5703125" style="71" customWidth="1"/>
    <col min="6407" max="6407" width="30.28515625" style="71" customWidth="1"/>
    <col min="6408" max="6408" width="25.140625" style="71" customWidth="1"/>
    <col min="6409" max="6656" width="9.140625" style="71"/>
    <col min="6657" max="6657" width="121.140625" style="71" customWidth="1"/>
    <col min="6658" max="6658" width="32.7109375" style="71" customWidth="1"/>
    <col min="6659" max="6661" width="32.85546875" style="71" customWidth="1"/>
    <col min="6662" max="6662" width="25.5703125" style="71" customWidth="1"/>
    <col min="6663" max="6663" width="30.28515625" style="71" customWidth="1"/>
    <col min="6664" max="6664" width="25.140625" style="71" customWidth="1"/>
    <col min="6665" max="6912" width="9.140625" style="71"/>
    <col min="6913" max="6913" width="121.140625" style="71" customWidth="1"/>
    <col min="6914" max="6914" width="32.7109375" style="71" customWidth="1"/>
    <col min="6915" max="6917" width="32.85546875" style="71" customWidth="1"/>
    <col min="6918" max="6918" width="25.5703125" style="71" customWidth="1"/>
    <col min="6919" max="6919" width="30.28515625" style="71" customWidth="1"/>
    <col min="6920" max="6920" width="25.140625" style="71" customWidth="1"/>
    <col min="6921" max="7168" width="9.140625" style="71"/>
    <col min="7169" max="7169" width="121.140625" style="71" customWidth="1"/>
    <col min="7170" max="7170" width="32.7109375" style="71" customWidth="1"/>
    <col min="7171" max="7173" width="32.85546875" style="71" customWidth="1"/>
    <col min="7174" max="7174" width="25.5703125" style="71" customWidth="1"/>
    <col min="7175" max="7175" width="30.28515625" style="71" customWidth="1"/>
    <col min="7176" max="7176" width="25.140625" style="71" customWidth="1"/>
    <col min="7177" max="7424" width="9.140625" style="71"/>
    <col min="7425" max="7425" width="121.140625" style="71" customWidth="1"/>
    <col min="7426" max="7426" width="32.7109375" style="71" customWidth="1"/>
    <col min="7427" max="7429" width="32.85546875" style="71" customWidth="1"/>
    <col min="7430" max="7430" width="25.5703125" style="71" customWidth="1"/>
    <col min="7431" max="7431" width="30.28515625" style="71" customWidth="1"/>
    <col min="7432" max="7432" width="25.140625" style="71" customWidth="1"/>
    <col min="7433" max="7680" width="9.140625" style="71"/>
    <col min="7681" max="7681" width="121.140625" style="71" customWidth="1"/>
    <col min="7682" max="7682" width="32.7109375" style="71" customWidth="1"/>
    <col min="7683" max="7685" width="32.85546875" style="71" customWidth="1"/>
    <col min="7686" max="7686" width="25.5703125" style="71" customWidth="1"/>
    <col min="7687" max="7687" width="30.28515625" style="71" customWidth="1"/>
    <col min="7688" max="7688" width="25.140625" style="71" customWidth="1"/>
    <col min="7689" max="7936" width="9.140625" style="71"/>
    <col min="7937" max="7937" width="121.140625" style="71" customWidth="1"/>
    <col min="7938" max="7938" width="32.7109375" style="71" customWidth="1"/>
    <col min="7939" max="7941" width="32.85546875" style="71" customWidth="1"/>
    <col min="7942" max="7942" width="25.5703125" style="71" customWidth="1"/>
    <col min="7943" max="7943" width="30.28515625" style="71" customWidth="1"/>
    <col min="7944" max="7944" width="25.140625" style="71" customWidth="1"/>
    <col min="7945" max="8192" width="9.140625" style="71"/>
    <col min="8193" max="8193" width="121.140625" style="71" customWidth="1"/>
    <col min="8194" max="8194" width="32.7109375" style="71" customWidth="1"/>
    <col min="8195" max="8197" width="32.85546875" style="71" customWidth="1"/>
    <col min="8198" max="8198" width="25.5703125" style="71" customWidth="1"/>
    <col min="8199" max="8199" width="30.28515625" style="71" customWidth="1"/>
    <col min="8200" max="8200" width="25.140625" style="71" customWidth="1"/>
    <col min="8201" max="8448" width="9.140625" style="71"/>
    <col min="8449" max="8449" width="121.140625" style="71" customWidth="1"/>
    <col min="8450" max="8450" width="32.7109375" style="71" customWidth="1"/>
    <col min="8451" max="8453" width="32.85546875" style="71" customWidth="1"/>
    <col min="8454" max="8454" width="25.5703125" style="71" customWidth="1"/>
    <col min="8455" max="8455" width="30.28515625" style="71" customWidth="1"/>
    <col min="8456" max="8456" width="25.140625" style="71" customWidth="1"/>
    <col min="8457" max="8704" width="9.140625" style="71"/>
    <col min="8705" max="8705" width="121.140625" style="71" customWidth="1"/>
    <col min="8706" max="8706" width="32.7109375" style="71" customWidth="1"/>
    <col min="8707" max="8709" width="32.85546875" style="71" customWidth="1"/>
    <col min="8710" max="8710" width="25.5703125" style="71" customWidth="1"/>
    <col min="8711" max="8711" width="30.28515625" style="71" customWidth="1"/>
    <col min="8712" max="8712" width="25.140625" style="71" customWidth="1"/>
    <col min="8713" max="8960" width="9.140625" style="71"/>
    <col min="8961" max="8961" width="121.140625" style="71" customWidth="1"/>
    <col min="8962" max="8962" width="32.7109375" style="71" customWidth="1"/>
    <col min="8963" max="8965" width="32.85546875" style="71" customWidth="1"/>
    <col min="8966" max="8966" width="25.5703125" style="71" customWidth="1"/>
    <col min="8967" max="8967" width="30.28515625" style="71" customWidth="1"/>
    <col min="8968" max="8968" width="25.140625" style="71" customWidth="1"/>
    <col min="8969" max="9216" width="9.140625" style="71"/>
    <col min="9217" max="9217" width="121.140625" style="71" customWidth="1"/>
    <col min="9218" max="9218" width="32.7109375" style="71" customWidth="1"/>
    <col min="9219" max="9221" width="32.85546875" style="71" customWidth="1"/>
    <col min="9222" max="9222" width="25.5703125" style="71" customWidth="1"/>
    <col min="9223" max="9223" width="30.28515625" style="71" customWidth="1"/>
    <col min="9224" max="9224" width="25.140625" style="71" customWidth="1"/>
    <col min="9225" max="9472" width="9.140625" style="71"/>
    <col min="9473" max="9473" width="121.140625" style="71" customWidth="1"/>
    <col min="9474" max="9474" width="32.7109375" style="71" customWidth="1"/>
    <col min="9475" max="9477" width="32.85546875" style="71" customWidth="1"/>
    <col min="9478" max="9478" width="25.5703125" style="71" customWidth="1"/>
    <col min="9479" max="9479" width="30.28515625" style="71" customWidth="1"/>
    <col min="9480" max="9480" width="25.140625" style="71" customWidth="1"/>
    <col min="9481" max="9728" width="9.140625" style="71"/>
    <col min="9729" max="9729" width="121.140625" style="71" customWidth="1"/>
    <col min="9730" max="9730" width="32.7109375" style="71" customWidth="1"/>
    <col min="9731" max="9733" width="32.85546875" style="71" customWidth="1"/>
    <col min="9734" max="9734" width="25.5703125" style="71" customWidth="1"/>
    <col min="9735" max="9735" width="30.28515625" style="71" customWidth="1"/>
    <col min="9736" max="9736" width="25.140625" style="71" customWidth="1"/>
    <col min="9737" max="9984" width="9.140625" style="71"/>
    <col min="9985" max="9985" width="121.140625" style="71" customWidth="1"/>
    <col min="9986" max="9986" width="32.7109375" style="71" customWidth="1"/>
    <col min="9987" max="9989" width="32.85546875" style="71" customWidth="1"/>
    <col min="9990" max="9990" width="25.5703125" style="71" customWidth="1"/>
    <col min="9991" max="9991" width="30.28515625" style="71" customWidth="1"/>
    <col min="9992" max="9992" width="25.140625" style="71" customWidth="1"/>
    <col min="9993" max="10240" width="9.140625" style="71"/>
    <col min="10241" max="10241" width="121.140625" style="71" customWidth="1"/>
    <col min="10242" max="10242" width="32.7109375" style="71" customWidth="1"/>
    <col min="10243" max="10245" width="32.85546875" style="71" customWidth="1"/>
    <col min="10246" max="10246" width="25.5703125" style="71" customWidth="1"/>
    <col min="10247" max="10247" width="30.28515625" style="71" customWidth="1"/>
    <col min="10248" max="10248" width="25.140625" style="71" customWidth="1"/>
    <col min="10249" max="10496" width="9.140625" style="71"/>
    <col min="10497" max="10497" width="121.140625" style="71" customWidth="1"/>
    <col min="10498" max="10498" width="32.7109375" style="71" customWidth="1"/>
    <col min="10499" max="10501" width="32.85546875" style="71" customWidth="1"/>
    <col min="10502" max="10502" width="25.5703125" style="71" customWidth="1"/>
    <col min="10503" max="10503" width="30.28515625" style="71" customWidth="1"/>
    <col min="10504" max="10504" width="25.140625" style="71" customWidth="1"/>
    <col min="10505" max="10752" width="9.140625" style="71"/>
    <col min="10753" max="10753" width="121.140625" style="71" customWidth="1"/>
    <col min="10754" max="10754" width="32.7109375" style="71" customWidth="1"/>
    <col min="10755" max="10757" width="32.85546875" style="71" customWidth="1"/>
    <col min="10758" max="10758" width="25.5703125" style="71" customWidth="1"/>
    <col min="10759" max="10759" width="30.28515625" style="71" customWidth="1"/>
    <col min="10760" max="10760" width="25.140625" style="71" customWidth="1"/>
    <col min="10761" max="11008" width="9.140625" style="71"/>
    <col min="11009" max="11009" width="121.140625" style="71" customWidth="1"/>
    <col min="11010" max="11010" width="32.7109375" style="71" customWidth="1"/>
    <col min="11011" max="11013" width="32.85546875" style="71" customWidth="1"/>
    <col min="11014" max="11014" width="25.5703125" style="71" customWidth="1"/>
    <col min="11015" max="11015" width="30.28515625" style="71" customWidth="1"/>
    <col min="11016" max="11016" width="25.140625" style="71" customWidth="1"/>
    <col min="11017" max="11264" width="9.140625" style="71"/>
    <col min="11265" max="11265" width="121.140625" style="71" customWidth="1"/>
    <col min="11266" max="11266" width="32.7109375" style="71" customWidth="1"/>
    <col min="11267" max="11269" width="32.85546875" style="71" customWidth="1"/>
    <col min="11270" max="11270" width="25.5703125" style="71" customWidth="1"/>
    <col min="11271" max="11271" width="30.28515625" style="71" customWidth="1"/>
    <col min="11272" max="11272" width="25.140625" style="71" customWidth="1"/>
    <col min="11273" max="11520" width="9.140625" style="71"/>
    <col min="11521" max="11521" width="121.140625" style="71" customWidth="1"/>
    <col min="11522" max="11522" width="32.7109375" style="71" customWidth="1"/>
    <col min="11523" max="11525" width="32.85546875" style="71" customWidth="1"/>
    <col min="11526" max="11526" width="25.5703125" style="71" customWidth="1"/>
    <col min="11527" max="11527" width="30.28515625" style="71" customWidth="1"/>
    <col min="11528" max="11528" width="25.140625" style="71" customWidth="1"/>
    <col min="11529" max="11776" width="9.140625" style="71"/>
    <col min="11777" max="11777" width="121.140625" style="71" customWidth="1"/>
    <col min="11778" max="11778" width="32.7109375" style="71" customWidth="1"/>
    <col min="11779" max="11781" width="32.85546875" style="71" customWidth="1"/>
    <col min="11782" max="11782" width="25.5703125" style="71" customWidth="1"/>
    <col min="11783" max="11783" width="30.28515625" style="71" customWidth="1"/>
    <col min="11784" max="11784" width="25.140625" style="71" customWidth="1"/>
    <col min="11785" max="12032" width="9.140625" style="71"/>
    <col min="12033" max="12033" width="121.140625" style="71" customWidth="1"/>
    <col min="12034" max="12034" width="32.7109375" style="71" customWidth="1"/>
    <col min="12035" max="12037" width="32.85546875" style="71" customWidth="1"/>
    <col min="12038" max="12038" width="25.5703125" style="71" customWidth="1"/>
    <col min="12039" max="12039" width="30.28515625" style="71" customWidth="1"/>
    <col min="12040" max="12040" width="25.140625" style="71" customWidth="1"/>
    <col min="12041" max="12288" width="9.140625" style="71"/>
    <col min="12289" max="12289" width="121.140625" style="71" customWidth="1"/>
    <col min="12290" max="12290" width="32.7109375" style="71" customWidth="1"/>
    <col min="12291" max="12293" width="32.85546875" style="71" customWidth="1"/>
    <col min="12294" max="12294" width="25.5703125" style="71" customWidth="1"/>
    <col min="12295" max="12295" width="30.28515625" style="71" customWidth="1"/>
    <col min="12296" max="12296" width="25.140625" style="71" customWidth="1"/>
    <col min="12297" max="12544" width="9.140625" style="71"/>
    <col min="12545" max="12545" width="121.140625" style="71" customWidth="1"/>
    <col min="12546" max="12546" width="32.7109375" style="71" customWidth="1"/>
    <col min="12547" max="12549" width="32.85546875" style="71" customWidth="1"/>
    <col min="12550" max="12550" width="25.5703125" style="71" customWidth="1"/>
    <col min="12551" max="12551" width="30.28515625" style="71" customWidth="1"/>
    <col min="12552" max="12552" width="25.140625" style="71" customWidth="1"/>
    <col min="12553" max="12800" width="9.140625" style="71"/>
    <col min="12801" max="12801" width="121.140625" style="71" customWidth="1"/>
    <col min="12802" max="12802" width="32.7109375" style="71" customWidth="1"/>
    <col min="12803" max="12805" width="32.85546875" style="71" customWidth="1"/>
    <col min="12806" max="12806" width="25.5703125" style="71" customWidth="1"/>
    <col min="12807" max="12807" width="30.28515625" style="71" customWidth="1"/>
    <col min="12808" max="12808" width="25.140625" style="71" customWidth="1"/>
    <col min="12809" max="13056" width="9.140625" style="71"/>
    <col min="13057" max="13057" width="121.140625" style="71" customWidth="1"/>
    <col min="13058" max="13058" width="32.7109375" style="71" customWidth="1"/>
    <col min="13059" max="13061" width="32.85546875" style="71" customWidth="1"/>
    <col min="13062" max="13062" width="25.5703125" style="71" customWidth="1"/>
    <col min="13063" max="13063" width="30.28515625" style="71" customWidth="1"/>
    <col min="13064" max="13064" width="25.140625" style="71" customWidth="1"/>
    <col min="13065" max="13312" width="9.140625" style="71"/>
    <col min="13313" max="13313" width="121.140625" style="71" customWidth="1"/>
    <col min="13314" max="13314" width="32.7109375" style="71" customWidth="1"/>
    <col min="13315" max="13317" width="32.85546875" style="71" customWidth="1"/>
    <col min="13318" max="13318" width="25.5703125" style="71" customWidth="1"/>
    <col min="13319" max="13319" width="30.28515625" style="71" customWidth="1"/>
    <col min="13320" max="13320" width="25.140625" style="71" customWidth="1"/>
    <col min="13321" max="13568" width="9.140625" style="71"/>
    <col min="13569" max="13569" width="121.140625" style="71" customWidth="1"/>
    <col min="13570" max="13570" width="32.7109375" style="71" customWidth="1"/>
    <col min="13571" max="13573" width="32.85546875" style="71" customWidth="1"/>
    <col min="13574" max="13574" width="25.5703125" style="71" customWidth="1"/>
    <col min="13575" max="13575" width="30.28515625" style="71" customWidth="1"/>
    <col min="13576" max="13576" width="25.140625" style="71" customWidth="1"/>
    <col min="13577" max="13824" width="9.140625" style="71"/>
    <col min="13825" max="13825" width="121.140625" style="71" customWidth="1"/>
    <col min="13826" max="13826" width="32.7109375" style="71" customWidth="1"/>
    <col min="13827" max="13829" width="32.85546875" style="71" customWidth="1"/>
    <col min="13830" max="13830" width="25.5703125" style="71" customWidth="1"/>
    <col min="13831" max="13831" width="30.28515625" style="71" customWidth="1"/>
    <col min="13832" max="13832" width="25.140625" style="71" customWidth="1"/>
    <col min="13833" max="14080" width="9.140625" style="71"/>
    <col min="14081" max="14081" width="121.140625" style="71" customWidth="1"/>
    <col min="14082" max="14082" width="32.7109375" style="71" customWidth="1"/>
    <col min="14083" max="14085" width="32.85546875" style="71" customWidth="1"/>
    <col min="14086" max="14086" width="25.5703125" style="71" customWidth="1"/>
    <col min="14087" max="14087" width="30.28515625" style="71" customWidth="1"/>
    <col min="14088" max="14088" width="25.140625" style="71" customWidth="1"/>
    <col min="14089" max="14336" width="9.140625" style="71"/>
    <col min="14337" max="14337" width="121.140625" style="71" customWidth="1"/>
    <col min="14338" max="14338" width="32.7109375" style="71" customWidth="1"/>
    <col min="14339" max="14341" width="32.85546875" style="71" customWidth="1"/>
    <col min="14342" max="14342" width="25.5703125" style="71" customWidth="1"/>
    <col min="14343" max="14343" width="30.28515625" style="71" customWidth="1"/>
    <col min="14344" max="14344" width="25.140625" style="71" customWidth="1"/>
    <col min="14345" max="14592" width="9.140625" style="71"/>
    <col min="14593" max="14593" width="121.140625" style="71" customWidth="1"/>
    <col min="14594" max="14594" width="32.7109375" style="71" customWidth="1"/>
    <col min="14595" max="14597" width="32.85546875" style="71" customWidth="1"/>
    <col min="14598" max="14598" width="25.5703125" style="71" customWidth="1"/>
    <col min="14599" max="14599" width="30.28515625" style="71" customWidth="1"/>
    <col min="14600" max="14600" width="25.140625" style="71" customWidth="1"/>
    <col min="14601" max="14848" width="9.140625" style="71"/>
    <col min="14849" max="14849" width="121.140625" style="71" customWidth="1"/>
    <col min="14850" max="14850" width="32.7109375" style="71" customWidth="1"/>
    <col min="14851" max="14853" width="32.85546875" style="71" customWidth="1"/>
    <col min="14854" max="14854" width="25.5703125" style="71" customWidth="1"/>
    <col min="14855" max="14855" width="30.28515625" style="71" customWidth="1"/>
    <col min="14856" max="14856" width="25.140625" style="71" customWidth="1"/>
    <col min="14857" max="15104" width="9.140625" style="71"/>
    <col min="15105" max="15105" width="121.140625" style="71" customWidth="1"/>
    <col min="15106" max="15106" width="32.7109375" style="71" customWidth="1"/>
    <col min="15107" max="15109" width="32.85546875" style="71" customWidth="1"/>
    <col min="15110" max="15110" width="25.5703125" style="71" customWidth="1"/>
    <col min="15111" max="15111" width="30.28515625" style="71" customWidth="1"/>
    <col min="15112" max="15112" width="25.140625" style="71" customWidth="1"/>
    <col min="15113" max="15360" width="9.140625" style="71"/>
    <col min="15361" max="15361" width="121.140625" style="71" customWidth="1"/>
    <col min="15362" max="15362" width="32.7109375" style="71" customWidth="1"/>
    <col min="15363" max="15365" width="32.85546875" style="71" customWidth="1"/>
    <col min="15366" max="15366" width="25.5703125" style="71" customWidth="1"/>
    <col min="15367" max="15367" width="30.28515625" style="71" customWidth="1"/>
    <col min="15368" max="15368" width="25.140625" style="71" customWidth="1"/>
    <col min="15369" max="15616" width="9.140625" style="71"/>
    <col min="15617" max="15617" width="121.140625" style="71" customWidth="1"/>
    <col min="15618" max="15618" width="32.7109375" style="71" customWidth="1"/>
    <col min="15619" max="15621" width="32.85546875" style="71" customWidth="1"/>
    <col min="15622" max="15622" width="25.5703125" style="71" customWidth="1"/>
    <col min="15623" max="15623" width="30.28515625" style="71" customWidth="1"/>
    <col min="15624" max="15624" width="25.140625" style="71" customWidth="1"/>
    <col min="15625" max="15872" width="9.140625" style="71"/>
    <col min="15873" max="15873" width="121.140625" style="71" customWidth="1"/>
    <col min="15874" max="15874" width="32.7109375" style="71" customWidth="1"/>
    <col min="15875" max="15877" width="32.85546875" style="71" customWidth="1"/>
    <col min="15878" max="15878" width="25.5703125" style="71" customWidth="1"/>
    <col min="15879" max="15879" width="30.28515625" style="71" customWidth="1"/>
    <col min="15880" max="15880" width="25.140625" style="71" customWidth="1"/>
    <col min="15881" max="16128" width="9.140625" style="71"/>
    <col min="16129" max="16129" width="121.140625" style="71" customWidth="1"/>
    <col min="16130" max="16130" width="32.7109375" style="71" customWidth="1"/>
    <col min="16131" max="16133" width="32.85546875" style="71" customWidth="1"/>
    <col min="16134" max="16134" width="25.5703125" style="71" customWidth="1"/>
    <col min="16135" max="16135" width="30.28515625" style="71" customWidth="1"/>
    <col min="16136" max="16136" width="25.140625" style="71" customWidth="1"/>
    <col min="16137" max="16384" width="9.140625" style="71"/>
  </cols>
  <sheetData>
    <row r="1" spans="1:8" s="7" customFormat="1" ht="46.5">
      <c r="A1" s="1" t="s">
        <v>0</v>
      </c>
      <c r="B1" s="2"/>
      <c r="C1" s="4" t="s">
        <v>1</v>
      </c>
      <c r="D1" s="5" t="s">
        <v>119</v>
      </c>
      <c r="E1" s="6"/>
      <c r="H1" s="3"/>
    </row>
    <row r="2" spans="1:8" s="7" customFormat="1" ht="46.5">
      <c r="A2" s="1" t="s">
        <v>2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3</v>
      </c>
      <c r="B3" s="10"/>
      <c r="C3" s="10"/>
      <c r="D3" s="10"/>
      <c r="E3" s="10"/>
      <c r="F3" s="11"/>
      <c r="G3" s="3"/>
      <c r="H3" s="3"/>
    </row>
    <row r="4" spans="1:8" s="16" customFormat="1" ht="27" thickTop="1">
      <c r="A4" s="12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20" customFormat="1" ht="52.5">
      <c r="A5" s="17"/>
      <c r="B5" s="18" t="s">
        <v>9</v>
      </c>
      <c r="C5" s="18" t="s">
        <v>9</v>
      </c>
      <c r="D5" s="18" t="s">
        <v>10</v>
      </c>
      <c r="E5" s="18" t="s">
        <v>11</v>
      </c>
      <c r="F5" s="19" t="s">
        <v>12</v>
      </c>
    </row>
    <row r="6" spans="1:8" s="16" customFormat="1" ht="26.25">
      <c r="A6" s="21" t="s">
        <v>13</v>
      </c>
      <c r="B6" s="22"/>
      <c r="C6" s="22"/>
      <c r="D6" s="22"/>
      <c r="E6" s="22"/>
      <c r="F6" s="23"/>
    </row>
    <row r="7" spans="1:8" s="16" customFormat="1" ht="26.25">
      <c r="A7" s="21" t="s">
        <v>14</v>
      </c>
      <c r="B7" s="22"/>
      <c r="C7" s="22"/>
      <c r="D7" s="22"/>
      <c r="E7" s="22"/>
      <c r="F7" s="24"/>
    </row>
    <row r="8" spans="1:8" s="16" customFormat="1" ht="26.25">
      <c r="A8" s="25" t="s">
        <v>15</v>
      </c>
      <c r="B8" s="255">
        <v>6258579</v>
      </c>
      <c r="C8" s="26">
        <v>6258579</v>
      </c>
      <c r="D8" s="26">
        <v>5658617</v>
      </c>
      <c r="E8" s="26">
        <v>-599962</v>
      </c>
      <c r="F8" s="27">
        <v>-9.5862335523766662E-2</v>
      </c>
    </row>
    <row r="9" spans="1:8" s="16" customFormat="1" ht="26.25">
      <c r="A9" s="25" t="s">
        <v>16</v>
      </c>
      <c r="B9" s="255">
        <v>0</v>
      </c>
      <c r="C9" s="26">
        <v>0</v>
      </c>
      <c r="D9" s="26">
        <v>0</v>
      </c>
      <c r="E9" s="26">
        <v>0</v>
      </c>
      <c r="F9" s="27">
        <v>0</v>
      </c>
    </row>
    <row r="10" spans="1:8" s="16" customFormat="1" ht="26.25">
      <c r="A10" s="28" t="s">
        <v>17</v>
      </c>
      <c r="B10" s="256">
        <v>182598</v>
      </c>
      <c r="C10" s="29">
        <v>191210</v>
      </c>
      <c r="D10" s="29">
        <v>194866</v>
      </c>
      <c r="E10" s="29">
        <v>3656</v>
      </c>
      <c r="F10" s="27">
        <v>1.9120338894409287E-2</v>
      </c>
    </row>
    <row r="11" spans="1:8" s="16" customFormat="1" ht="26.25">
      <c r="A11" s="30" t="s">
        <v>18</v>
      </c>
      <c r="B11" s="257">
        <v>0</v>
      </c>
      <c r="C11" s="31">
        <v>0</v>
      </c>
      <c r="D11" s="31">
        <v>0</v>
      </c>
      <c r="E11" s="29">
        <v>0</v>
      </c>
      <c r="F11" s="27">
        <v>0</v>
      </c>
    </row>
    <row r="12" spans="1:8" s="16" customFormat="1" ht="26.25">
      <c r="A12" s="32" t="s">
        <v>19</v>
      </c>
      <c r="B12" s="257">
        <v>182598</v>
      </c>
      <c r="C12" s="31">
        <v>191210</v>
      </c>
      <c r="D12" s="31">
        <v>194866</v>
      </c>
      <c r="E12" s="29">
        <v>3656</v>
      </c>
      <c r="F12" s="27">
        <v>1.9120338894409287E-2</v>
      </c>
    </row>
    <row r="13" spans="1:8" s="16" customFormat="1" ht="26.25">
      <c r="A13" s="32" t="s">
        <v>20</v>
      </c>
      <c r="B13" s="257">
        <v>0</v>
      </c>
      <c r="C13" s="31">
        <v>0</v>
      </c>
      <c r="D13" s="31">
        <v>0</v>
      </c>
      <c r="E13" s="29">
        <v>0</v>
      </c>
      <c r="F13" s="27">
        <v>0</v>
      </c>
    </row>
    <row r="14" spans="1:8" s="16" customFormat="1" ht="26.25">
      <c r="A14" s="32" t="s">
        <v>21</v>
      </c>
      <c r="B14" s="257">
        <v>0</v>
      </c>
      <c r="C14" s="31">
        <v>0</v>
      </c>
      <c r="D14" s="31">
        <v>0</v>
      </c>
      <c r="E14" s="29">
        <v>0</v>
      </c>
      <c r="F14" s="27">
        <v>0</v>
      </c>
    </row>
    <row r="15" spans="1:8" s="16" customFormat="1" ht="26.25">
      <c r="A15" s="32" t="s">
        <v>22</v>
      </c>
      <c r="B15" s="257">
        <v>0</v>
      </c>
      <c r="C15" s="31">
        <v>0</v>
      </c>
      <c r="D15" s="31">
        <v>0</v>
      </c>
      <c r="E15" s="29">
        <v>0</v>
      </c>
      <c r="F15" s="27">
        <v>0</v>
      </c>
    </row>
    <row r="16" spans="1:8" s="16" customFormat="1" ht="26.25">
      <c r="A16" s="32" t="s">
        <v>23</v>
      </c>
      <c r="B16" s="257">
        <v>0</v>
      </c>
      <c r="C16" s="31">
        <v>0</v>
      </c>
      <c r="D16" s="31">
        <v>0</v>
      </c>
      <c r="E16" s="29">
        <v>0</v>
      </c>
      <c r="F16" s="27">
        <v>0</v>
      </c>
    </row>
    <row r="17" spans="1:6" s="16" customFormat="1" ht="26.25">
      <c r="A17" s="32" t="s">
        <v>24</v>
      </c>
      <c r="B17" s="257">
        <v>0</v>
      </c>
      <c r="C17" s="31">
        <v>0</v>
      </c>
      <c r="D17" s="31">
        <v>0</v>
      </c>
      <c r="E17" s="29">
        <v>0</v>
      </c>
      <c r="F17" s="27">
        <v>0</v>
      </c>
    </row>
    <row r="18" spans="1:6" s="16" customFormat="1" ht="26.25">
      <c r="A18" s="32" t="s">
        <v>25</v>
      </c>
      <c r="B18" s="257">
        <v>0</v>
      </c>
      <c r="C18" s="31">
        <v>0</v>
      </c>
      <c r="D18" s="31">
        <v>0</v>
      </c>
      <c r="E18" s="29">
        <v>0</v>
      </c>
      <c r="F18" s="27">
        <v>0</v>
      </c>
    </row>
    <row r="19" spans="1:6" s="16" customFormat="1" ht="26.25">
      <c r="A19" s="32" t="s">
        <v>26</v>
      </c>
      <c r="B19" s="257">
        <v>0</v>
      </c>
      <c r="C19" s="31">
        <v>0</v>
      </c>
      <c r="D19" s="31">
        <v>0</v>
      </c>
      <c r="E19" s="29">
        <v>0</v>
      </c>
      <c r="F19" s="27">
        <v>0</v>
      </c>
    </row>
    <row r="20" spans="1:6" s="16" customFormat="1" ht="26.25">
      <c r="A20" s="32" t="s">
        <v>27</v>
      </c>
      <c r="B20" s="257">
        <v>0</v>
      </c>
      <c r="C20" s="31">
        <v>0</v>
      </c>
      <c r="D20" s="31">
        <v>0</v>
      </c>
      <c r="E20" s="29">
        <v>0</v>
      </c>
      <c r="F20" s="27">
        <v>0</v>
      </c>
    </row>
    <row r="21" spans="1:6" s="16" customFormat="1" ht="26.25">
      <c r="A21" s="32" t="s">
        <v>28</v>
      </c>
      <c r="B21" s="257">
        <v>0</v>
      </c>
      <c r="C21" s="31">
        <v>0</v>
      </c>
      <c r="D21" s="31">
        <v>0</v>
      </c>
      <c r="E21" s="29">
        <v>0</v>
      </c>
      <c r="F21" s="27">
        <v>0</v>
      </c>
    </row>
    <row r="22" spans="1:6" s="16" customFormat="1" ht="26.25">
      <c r="A22" s="32" t="s">
        <v>29</v>
      </c>
      <c r="B22" s="257">
        <v>0</v>
      </c>
      <c r="C22" s="31">
        <v>0</v>
      </c>
      <c r="D22" s="31">
        <v>0</v>
      </c>
      <c r="E22" s="29">
        <v>0</v>
      </c>
      <c r="F22" s="27">
        <v>0</v>
      </c>
    </row>
    <row r="23" spans="1:6" s="16" customFormat="1" ht="26.25">
      <c r="A23" s="33" t="s">
        <v>30</v>
      </c>
      <c r="B23" s="257">
        <v>0</v>
      </c>
      <c r="C23" s="31">
        <v>0</v>
      </c>
      <c r="D23" s="31">
        <v>0</v>
      </c>
      <c r="E23" s="29">
        <v>0</v>
      </c>
      <c r="F23" s="27">
        <v>0</v>
      </c>
    </row>
    <row r="24" spans="1:6" s="16" customFormat="1" ht="26.25">
      <c r="A24" s="33" t="s">
        <v>31</v>
      </c>
      <c r="B24" s="257">
        <v>0</v>
      </c>
      <c r="C24" s="31">
        <v>0</v>
      </c>
      <c r="D24" s="31">
        <v>0</v>
      </c>
      <c r="E24" s="29">
        <v>0</v>
      </c>
      <c r="F24" s="27">
        <v>0</v>
      </c>
    </row>
    <row r="25" spans="1:6" s="16" customFormat="1" ht="26.25">
      <c r="A25" s="33" t="s">
        <v>32</v>
      </c>
      <c r="B25" s="257">
        <v>0</v>
      </c>
      <c r="C25" s="31">
        <v>0</v>
      </c>
      <c r="D25" s="31">
        <v>0</v>
      </c>
      <c r="E25" s="29">
        <v>0</v>
      </c>
      <c r="F25" s="27">
        <v>0</v>
      </c>
    </row>
    <row r="26" spans="1:6" s="16" customFormat="1" ht="26.25">
      <c r="A26" s="33" t="s">
        <v>33</v>
      </c>
      <c r="B26" s="257">
        <v>0</v>
      </c>
      <c r="C26" s="31">
        <v>0</v>
      </c>
      <c r="D26" s="31">
        <v>0</v>
      </c>
      <c r="E26" s="29">
        <v>0</v>
      </c>
      <c r="F26" s="27">
        <v>0</v>
      </c>
    </row>
    <row r="27" spans="1:6" s="16" customFormat="1" ht="26.25">
      <c r="A27" s="33" t="s">
        <v>34</v>
      </c>
      <c r="B27" s="257">
        <v>0</v>
      </c>
      <c r="C27" s="31">
        <v>0</v>
      </c>
      <c r="D27" s="31">
        <v>0</v>
      </c>
      <c r="E27" s="29">
        <v>0</v>
      </c>
      <c r="F27" s="27">
        <v>0</v>
      </c>
    </row>
    <row r="28" spans="1:6" s="16" customFormat="1" ht="26.25">
      <c r="A28" s="33" t="s">
        <v>89</v>
      </c>
      <c r="B28" s="257">
        <v>0</v>
      </c>
      <c r="C28" s="26">
        <f>LSUBOS!C28+LSUBR!C28+LSUA!C28+LSUS!C28+LSUE!C29+LSULAW!C28+LSUHSCS!C28+LSUHSCNO!C28+LSUAG!C28+PENN!C28+EACONWAY!C28+HPLONG!C28</f>
        <v>0</v>
      </c>
      <c r="D28" s="26">
        <f>LSUBOS!D28+LSUBR!D28+LSUA!D28+LSUS!D28+LSUE!D29+LSULAW!D28+LSUHSCS!D28+LSUHSCNO!D28+LSUAG!D28+PENN!D28+EACONWAY!D28+HPLONG!D28</f>
        <v>0</v>
      </c>
      <c r="E28" s="29">
        <f t="shared" ref="E28" si="0">D28-C28</f>
        <v>0</v>
      </c>
      <c r="F28" s="27">
        <f t="shared" ref="F28" si="1">IF(ISBLANK(E28),"  ",IF(C28&gt;0,E28/C28,IF(E28&gt;0,1,0)))</f>
        <v>0</v>
      </c>
    </row>
    <row r="29" spans="1:6" s="16" customFormat="1" ht="26.25">
      <c r="A29" s="33" t="s">
        <v>35</v>
      </c>
      <c r="B29" s="257">
        <v>0</v>
      </c>
      <c r="C29" s="31">
        <v>0</v>
      </c>
      <c r="D29" s="31">
        <v>0</v>
      </c>
      <c r="E29" s="29">
        <v>0</v>
      </c>
      <c r="F29" s="27">
        <v>0</v>
      </c>
    </row>
    <row r="30" spans="1:6" s="16" customFormat="1" ht="26.25">
      <c r="A30" s="34" t="s">
        <v>36</v>
      </c>
      <c r="B30" s="257"/>
      <c r="C30" s="31"/>
      <c r="D30" s="31"/>
      <c r="E30" s="31"/>
      <c r="F30" s="23"/>
    </row>
    <row r="31" spans="1:6" s="16" customFormat="1" ht="26.25">
      <c r="A31" s="30" t="s">
        <v>37</v>
      </c>
      <c r="B31" s="255">
        <v>0</v>
      </c>
      <c r="C31" s="26">
        <v>0</v>
      </c>
      <c r="D31" s="26">
        <v>250000</v>
      </c>
      <c r="E31" s="26">
        <v>250000</v>
      </c>
      <c r="F31" s="27">
        <v>1</v>
      </c>
    </row>
    <row r="32" spans="1:6" s="16" customFormat="1" ht="26.25">
      <c r="A32" s="35" t="s">
        <v>38</v>
      </c>
      <c r="B32" s="257"/>
      <c r="C32" s="31"/>
      <c r="D32" s="31"/>
      <c r="E32" s="31"/>
      <c r="F32" s="23"/>
    </row>
    <row r="33" spans="1:12" s="16" customFormat="1" ht="26.25">
      <c r="A33" s="30" t="s">
        <v>37</v>
      </c>
      <c r="B33" s="254">
        <v>0</v>
      </c>
      <c r="C33" s="22">
        <v>0</v>
      </c>
      <c r="D33" s="22">
        <v>0</v>
      </c>
      <c r="E33" s="26">
        <v>0</v>
      </c>
      <c r="F33" s="27">
        <v>0</v>
      </c>
    </row>
    <row r="34" spans="1:12" s="16" customFormat="1" ht="26.25">
      <c r="A34" s="32" t="s">
        <v>39</v>
      </c>
      <c r="B34" s="257"/>
      <c r="C34" s="31"/>
      <c r="D34" s="31"/>
      <c r="E34" s="29"/>
      <c r="F34" s="27" t="s">
        <v>91</v>
      </c>
    </row>
    <row r="35" spans="1:12" s="39" customFormat="1" ht="26.25">
      <c r="A35" s="36" t="s">
        <v>40</v>
      </c>
      <c r="B35" s="258">
        <v>6441177</v>
      </c>
      <c r="C35" s="37">
        <v>6449789</v>
      </c>
      <c r="D35" s="37">
        <v>6103483</v>
      </c>
      <c r="E35" s="37">
        <v>-346306</v>
      </c>
      <c r="F35" s="38">
        <v>-5.3692609169075145E-2</v>
      </c>
    </row>
    <row r="36" spans="1:12" s="16" customFormat="1" ht="26.25">
      <c r="A36" s="34" t="s">
        <v>41</v>
      </c>
      <c r="B36" s="257"/>
      <c r="C36" s="31"/>
      <c r="D36" s="31"/>
      <c r="E36" s="31"/>
      <c r="F36" s="23"/>
    </row>
    <row r="37" spans="1:12" s="16" customFormat="1" ht="26.25">
      <c r="A37" s="40" t="s">
        <v>42</v>
      </c>
      <c r="B37" s="255">
        <v>0</v>
      </c>
      <c r="C37" s="26">
        <v>0</v>
      </c>
      <c r="D37" s="26">
        <v>0</v>
      </c>
      <c r="E37" s="26">
        <v>0</v>
      </c>
      <c r="F37" s="27">
        <v>0</v>
      </c>
    </row>
    <row r="38" spans="1:12" s="16" customFormat="1" ht="26.25">
      <c r="A38" s="41" t="s">
        <v>43</v>
      </c>
      <c r="B38" s="255">
        <v>0</v>
      </c>
      <c r="C38" s="26">
        <v>0</v>
      </c>
      <c r="D38" s="26">
        <v>0</v>
      </c>
      <c r="E38" s="29">
        <v>0</v>
      </c>
      <c r="F38" s="27">
        <v>0</v>
      </c>
    </row>
    <row r="39" spans="1:12" s="16" customFormat="1" ht="26.25">
      <c r="A39" s="41" t="s">
        <v>44</v>
      </c>
      <c r="B39" s="255">
        <v>0</v>
      </c>
      <c r="C39" s="26">
        <v>0</v>
      </c>
      <c r="D39" s="26">
        <v>0</v>
      </c>
      <c r="E39" s="29">
        <v>0</v>
      </c>
      <c r="F39" s="27">
        <v>0</v>
      </c>
    </row>
    <row r="40" spans="1:12" s="16" customFormat="1" ht="26.25">
      <c r="A40" s="41" t="s">
        <v>45</v>
      </c>
      <c r="B40" s="255">
        <v>0</v>
      </c>
      <c r="C40" s="26">
        <v>0</v>
      </c>
      <c r="D40" s="26">
        <v>0</v>
      </c>
      <c r="E40" s="29">
        <v>0</v>
      </c>
      <c r="F40" s="27">
        <v>0</v>
      </c>
    </row>
    <row r="41" spans="1:12" s="16" customFormat="1" ht="26.25">
      <c r="A41" s="42" t="s">
        <v>46</v>
      </c>
      <c r="B41" s="255">
        <v>0</v>
      </c>
      <c r="C41" s="26">
        <v>0</v>
      </c>
      <c r="D41" s="26">
        <v>0</v>
      </c>
      <c r="E41" s="29">
        <v>0</v>
      </c>
      <c r="F41" s="27">
        <v>0</v>
      </c>
    </row>
    <row r="42" spans="1:12" s="39" customFormat="1" ht="26.25">
      <c r="A42" s="34" t="s">
        <v>47</v>
      </c>
      <c r="B42" s="259">
        <v>0</v>
      </c>
      <c r="C42" s="43">
        <v>0</v>
      </c>
      <c r="D42" s="43">
        <v>0</v>
      </c>
      <c r="E42" s="43">
        <v>0</v>
      </c>
      <c r="F42" s="38">
        <v>0</v>
      </c>
      <c r="L42" s="39" t="s">
        <v>48</v>
      </c>
    </row>
    <row r="43" spans="1:12" s="16" customFormat="1" ht="26.25">
      <c r="A43" s="32" t="s">
        <v>48</v>
      </c>
      <c r="B43" s="257"/>
      <c r="C43" s="31"/>
      <c r="D43" s="31"/>
      <c r="E43" s="31"/>
      <c r="F43" s="23"/>
    </row>
    <row r="44" spans="1:12" s="39" customFormat="1" ht="26.25">
      <c r="A44" s="44" t="s">
        <v>49</v>
      </c>
      <c r="B44" s="260">
        <v>0</v>
      </c>
      <c r="C44" s="45">
        <v>0</v>
      </c>
      <c r="D44" s="45">
        <v>0</v>
      </c>
      <c r="E44" s="45">
        <v>0</v>
      </c>
      <c r="F44" s="38">
        <v>0</v>
      </c>
    </row>
    <row r="45" spans="1:12" s="16" customFormat="1" ht="26.25">
      <c r="A45" s="32" t="s">
        <v>48</v>
      </c>
      <c r="B45" s="257"/>
      <c r="C45" s="31"/>
      <c r="D45" s="31"/>
      <c r="E45" s="31"/>
      <c r="F45" s="23"/>
    </row>
    <row r="46" spans="1:12" s="39" customFormat="1" ht="26.25">
      <c r="A46" s="44" t="s">
        <v>50</v>
      </c>
      <c r="B46" s="260">
        <v>645071</v>
      </c>
      <c r="C46" s="45">
        <v>645071</v>
      </c>
      <c r="D46" s="45">
        <v>0</v>
      </c>
      <c r="E46" s="45">
        <v>-645071</v>
      </c>
      <c r="F46" s="38">
        <v>-1</v>
      </c>
    </row>
    <row r="47" spans="1:12" s="16" customFormat="1" ht="26.25">
      <c r="A47" s="32" t="s">
        <v>48</v>
      </c>
      <c r="B47" s="257"/>
      <c r="C47" s="31"/>
      <c r="D47" s="31"/>
      <c r="E47" s="31"/>
      <c r="F47" s="23"/>
    </row>
    <row r="48" spans="1:12" s="39" customFormat="1" ht="26.25">
      <c r="A48" s="34" t="s">
        <v>51</v>
      </c>
      <c r="B48" s="259">
        <v>6131640</v>
      </c>
      <c r="C48" s="43">
        <v>6472363</v>
      </c>
      <c r="D48" s="43">
        <v>6328499</v>
      </c>
      <c r="E48" s="43">
        <v>-143864</v>
      </c>
      <c r="F48" s="38">
        <v>-2.2227430692623389E-2</v>
      </c>
    </row>
    <row r="49" spans="1:6" s="16" customFormat="1" ht="26.25">
      <c r="A49" s="32" t="s">
        <v>48</v>
      </c>
      <c r="B49" s="257"/>
      <c r="C49" s="31"/>
      <c r="D49" s="31"/>
      <c r="E49" s="31"/>
      <c r="F49" s="23"/>
    </row>
    <row r="50" spans="1:6" s="39" customFormat="1" ht="26.25">
      <c r="A50" s="46" t="s">
        <v>52</v>
      </c>
      <c r="B50" s="261">
        <v>0</v>
      </c>
      <c r="C50" s="47">
        <v>0</v>
      </c>
      <c r="D50" s="47">
        <v>0</v>
      </c>
      <c r="E50" s="47">
        <v>0</v>
      </c>
      <c r="F50" s="38">
        <v>0</v>
      </c>
    </row>
    <row r="51" spans="1:6" s="16" customFormat="1" ht="26.25">
      <c r="A51" s="34"/>
      <c r="B51" s="254"/>
      <c r="C51" s="22"/>
      <c r="D51" s="22"/>
      <c r="E51" s="22"/>
      <c r="F51" s="48"/>
    </row>
    <row r="52" spans="1:6" s="39" customFormat="1" ht="26.25">
      <c r="A52" s="34" t="s">
        <v>53</v>
      </c>
      <c r="B52" s="259">
        <v>0</v>
      </c>
      <c r="C52" s="43">
        <v>0</v>
      </c>
      <c r="D52" s="43">
        <v>0</v>
      </c>
      <c r="E52" s="47">
        <v>0</v>
      </c>
      <c r="F52" s="38">
        <v>0</v>
      </c>
    </row>
    <row r="53" spans="1:6" s="16" customFormat="1" ht="26.25">
      <c r="A53" s="32"/>
      <c r="B53" s="257"/>
      <c r="C53" s="31"/>
      <c r="D53" s="31"/>
      <c r="E53" s="31"/>
      <c r="F53" s="23"/>
    </row>
    <row r="54" spans="1:6" s="39" customFormat="1" ht="26.25">
      <c r="A54" s="49" t="s">
        <v>54</v>
      </c>
      <c r="B54" s="259">
        <v>13217888</v>
      </c>
      <c r="C54" s="43">
        <v>13567223</v>
      </c>
      <c r="D54" s="43">
        <v>12431982</v>
      </c>
      <c r="E54" s="43">
        <v>-1135241</v>
      </c>
      <c r="F54" s="38">
        <v>-8.3675266486000863E-2</v>
      </c>
    </row>
    <row r="55" spans="1:6" s="16" customFormat="1" ht="26.25">
      <c r="A55" s="50"/>
      <c r="B55" s="257"/>
      <c r="C55" s="31"/>
      <c r="D55" s="31"/>
      <c r="E55" s="31"/>
      <c r="F55" s="23" t="s">
        <v>48</v>
      </c>
    </row>
    <row r="56" spans="1:6" s="16" customFormat="1" ht="26.25">
      <c r="A56" s="51"/>
      <c r="B56" s="254"/>
      <c r="C56" s="22"/>
      <c r="D56" s="22"/>
      <c r="E56" s="22"/>
      <c r="F56" s="24" t="s">
        <v>48</v>
      </c>
    </row>
    <row r="57" spans="1:6" s="16" customFormat="1" ht="26.25">
      <c r="A57" s="49" t="s">
        <v>55</v>
      </c>
      <c r="B57" s="254"/>
      <c r="C57" s="22"/>
      <c r="D57" s="22"/>
      <c r="E57" s="22"/>
      <c r="F57" s="24"/>
    </row>
    <row r="58" spans="1:6" s="16" customFormat="1" ht="26.25">
      <c r="A58" s="30" t="s">
        <v>56</v>
      </c>
      <c r="B58" s="254">
        <v>5248285</v>
      </c>
      <c r="C58" s="22">
        <v>5107703</v>
      </c>
      <c r="D58" s="22">
        <v>4276644</v>
      </c>
      <c r="E58" s="22">
        <v>-831059</v>
      </c>
      <c r="F58" s="27">
        <v>-0.16270699373084144</v>
      </c>
    </row>
    <row r="59" spans="1:6" s="16" customFormat="1" ht="26.25">
      <c r="A59" s="32" t="s">
        <v>57</v>
      </c>
      <c r="B59" s="257">
        <v>0</v>
      </c>
      <c r="C59" s="31">
        <v>0</v>
      </c>
      <c r="D59" s="31">
        <v>0</v>
      </c>
      <c r="E59" s="31">
        <v>0</v>
      </c>
      <c r="F59" s="27">
        <v>0</v>
      </c>
    </row>
    <row r="60" spans="1:6" s="16" customFormat="1" ht="26.25">
      <c r="A60" s="32" t="s">
        <v>58</v>
      </c>
      <c r="B60" s="257">
        <v>0</v>
      </c>
      <c r="C60" s="31">
        <v>0</v>
      </c>
      <c r="D60" s="31">
        <v>0</v>
      </c>
      <c r="E60" s="31">
        <v>0</v>
      </c>
      <c r="F60" s="27">
        <v>0</v>
      </c>
    </row>
    <row r="61" spans="1:6" s="16" customFormat="1" ht="26.25">
      <c r="A61" s="32" t="s">
        <v>59</v>
      </c>
      <c r="B61" s="257">
        <v>849704</v>
      </c>
      <c r="C61" s="31">
        <v>1012207</v>
      </c>
      <c r="D61" s="31">
        <v>916907</v>
      </c>
      <c r="E61" s="31">
        <v>-95300</v>
      </c>
      <c r="F61" s="27">
        <v>-9.4150702376095005E-2</v>
      </c>
    </row>
    <row r="62" spans="1:6" s="16" customFormat="1" ht="26.25">
      <c r="A62" s="32" t="s">
        <v>60</v>
      </c>
      <c r="B62" s="257">
        <v>850467</v>
      </c>
      <c r="C62" s="31">
        <v>970716</v>
      </c>
      <c r="D62" s="31">
        <v>844670</v>
      </c>
      <c r="E62" s="31">
        <v>-126046</v>
      </c>
      <c r="F62" s="27">
        <v>-0.12984848297545318</v>
      </c>
    </row>
    <row r="63" spans="1:6" s="16" customFormat="1" ht="26.25">
      <c r="A63" s="32" t="s">
        <v>61</v>
      </c>
      <c r="B63" s="257">
        <v>4071844</v>
      </c>
      <c r="C63" s="31">
        <v>4285502</v>
      </c>
      <c r="D63" s="31">
        <v>4187155</v>
      </c>
      <c r="E63" s="31">
        <v>-98347</v>
      </c>
      <c r="F63" s="27">
        <v>-2.2948770062410424E-2</v>
      </c>
    </row>
    <row r="64" spans="1:6" s="16" customFormat="1" ht="26.25">
      <c r="A64" s="32" t="s">
        <v>62</v>
      </c>
      <c r="B64" s="257">
        <v>219674</v>
      </c>
      <c r="C64" s="31">
        <v>100000</v>
      </c>
      <c r="D64" s="31">
        <v>100000</v>
      </c>
      <c r="E64" s="31">
        <v>0</v>
      </c>
      <c r="F64" s="27">
        <v>0</v>
      </c>
    </row>
    <row r="65" spans="1:6" s="16" customFormat="1" ht="26.25">
      <c r="A65" s="32" t="s">
        <v>63</v>
      </c>
      <c r="B65" s="257">
        <v>1977914</v>
      </c>
      <c r="C65" s="31">
        <v>2091095</v>
      </c>
      <c r="D65" s="31">
        <v>2106606</v>
      </c>
      <c r="E65" s="31">
        <v>15511</v>
      </c>
      <c r="F65" s="27">
        <v>7.4176448224494819E-3</v>
      </c>
    </row>
    <row r="66" spans="1:6" s="39" customFormat="1" ht="26.25">
      <c r="A66" s="52" t="s">
        <v>64</v>
      </c>
      <c r="B66" s="258">
        <v>13217888</v>
      </c>
      <c r="C66" s="37">
        <v>13567223</v>
      </c>
      <c r="D66" s="37">
        <v>12431982</v>
      </c>
      <c r="E66" s="37">
        <v>-1135241</v>
      </c>
      <c r="F66" s="38">
        <v>-8.3675266486000863E-2</v>
      </c>
    </row>
    <row r="67" spans="1:6" s="16" customFormat="1" ht="26.25">
      <c r="A67" s="32" t="s">
        <v>65</v>
      </c>
      <c r="B67" s="257">
        <v>0</v>
      </c>
      <c r="C67" s="31">
        <v>0</v>
      </c>
      <c r="D67" s="31">
        <v>0</v>
      </c>
      <c r="E67" s="31">
        <v>0</v>
      </c>
      <c r="F67" s="27">
        <v>0</v>
      </c>
    </row>
    <row r="68" spans="1:6" s="16" customFormat="1" ht="26.25">
      <c r="A68" s="32" t="s">
        <v>66</v>
      </c>
      <c r="B68" s="257">
        <v>0</v>
      </c>
      <c r="C68" s="31">
        <v>0</v>
      </c>
      <c r="D68" s="31">
        <v>0</v>
      </c>
      <c r="E68" s="31">
        <v>0</v>
      </c>
      <c r="F68" s="27">
        <v>0</v>
      </c>
    </row>
    <row r="69" spans="1:6" s="16" customFormat="1" ht="26.25">
      <c r="A69" s="32" t="s">
        <v>67</v>
      </c>
      <c r="B69" s="257">
        <v>0</v>
      </c>
      <c r="C69" s="31">
        <v>0</v>
      </c>
      <c r="D69" s="31">
        <v>0</v>
      </c>
      <c r="E69" s="31">
        <v>0</v>
      </c>
      <c r="F69" s="27">
        <v>0</v>
      </c>
    </row>
    <row r="70" spans="1:6" s="16" customFormat="1" ht="26.25">
      <c r="A70" s="32" t="s">
        <v>68</v>
      </c>
      <c r="B70" s="257">
        <v>0</v>
      </c>
      <c r="C70" s="31">
        <v>0</v>
      </c>
      <c r="D70" s="31">
        <v>0</v>
      </c>
      <c r="E70" s="31">
        <v>0</v>
      </c>
      <c r="F70" s="27">
        <v>0</v>
      </c>
    </row>
    <row r="71" spans="1:6" s="39" customFormat="1" ht="26.25">
      <c r="A71" s="53" t="s">
        <v>69</v>
      </c>
      <c r="B71" s="262">
        <v>13217888</v>
      </c>
      <c r="C71" s="54">
        <v>13567223</v>
      </c>
      <c r="D71" s="54">
        <v>12431982</v>
      </c>
      <c r="E71" s="54">
        <v>-1135241</v>
      </c>
      <c r="F71" s="38">
        <v>-8.3675266486000863E-2</v>
      </c>
    </row>
    <row r="72" spans="1:6" s="16" customFormat="1" ht="26.25">
      <c r="A72" s="51"/>
      <c r="B72" s="254"/>
      <c r="C72" s="22"/>
      <c r="D72" s="22"/>
      <c r="E72" s="22"/>
      <c r="F72" s="24"/>
    </row>
    <row r="73" spans="1:6" s="16" customFormat="1" ht="26.25">
      <c r="A73" s="49" t="s">
        <v>70</v>
      </c>
      <c r="B73" s="254"/>
      <c r="C73" s="22"/>
      <c r="D73" s="22"/>
      <c r="E73" s="22"/>
      <c r="F73" s="24"/>
    </row>
    <row r="74" spans="1:6" s="16" customFormat="1" ht="26.25">
      <c r="A74" s="30" t="s">
        <v>71</v>
      </c>
      <c r="B74" s="255">
        <v>7903321</v>
      </c>
      <c r="C74" s="26">
        <v>7852434</v>
      </c>
      <c r="D74" s="26">
        <v>6886214</v>
      </c>
      <c r="E74" s="22">
        <v>-966220</v>
      </c>
      <c r="F74" s="27">
        <v>-0.12304719784973678</v>
      </c>
    </row>
    <row r="75" spans="1:6" s="16" customFormat="1" ht="26.25">
      <c r="A75" s="32" t="s">
        <v>72</v>
      </c>
      <c r="B75" s="256">
        <v>0</v>
      </c>
      <c r="C75" s="26">
        <v>0</v>
      </c>
      <c r="D75" s="26">
        <v>0</v>
      </c>
      <c r="E75" s="31">
        <v>0</v>
      </c>
      <c r="F75" s="27">
        <v>0</v>
      </c>
    </row>
    <row r="76" spans="1:6" s="16" customFormat="1" ht="26.25">
      <c r="A76" s="32" t="s">
        <v>73</v>
      </c>
      <c r="B76" s="254">
        <v>2882298</v>
      </c>
      <c r="C76" s="26">
        <v>2718546</v>
      </c>
      <c r="D76" s="26">
        <v>2471186</v>
      </c>
      <c r="E76" s="31">
        <v>-247360</v>
      </c>
      <c r="F76" s="27">
        <v>-9.0989815879517946E-2</v>
      </c>
    </row>
    <row r="77" spans="1:6" s="39" customFormat="1" ht="26.25">
      <c r="A77" s="52" t="s">
        <v>74</v>
      </c>
      <c r="B77" s="262">
        <v>10785619</v>
      </c>
      <c r="C77" s="54">
        <v>10570980</v>
      </c>
      <c r="D77" s="54">
        <v>9357400</v>
      </c>
      <c r="E77" s="37">
        <v>-1213580</v>
      </c>
      <c r="F77" s="38">
        <v>-0.11480297947777784</v>
      </c>
    </row>
    <row r="78" spans="1:6" s="16" customFormat="1" ht="26.25">
      <c r="A78" s="32" t="s">
        <v>75</v>
      </c>
      <c r="B78" s="256">
        <v>33890</v>
      </c>
      <c r="C78" s="29">
        <v>48675</v>
      </c>
      <c r="D78" s="29">
        <v>23000</v>
      </c>
      <c r="E78" s="31">
        <v>-25675</v>
      </c>
      <c r="F78" s="27">
        <v>-0.52747817154596821</v>
      </c>
    </row>
    <row r="79" spans="1:6" s="16" customFormat="1" ht="26.25">
      <c r="A79" s="32" t="s">
        <v>76</v>
      </c>
      <c r="B79" s="255">
        <v>1381362</v>
      </c>
      <c r="C79" s="26">
        <v>1822930</v>
      </c>
      <c r="D79" s="26">
        <v>1660659</v>
      </c>
      <c r="E79" s="31">
        <v>-162271</v>
      </c>
      <c r="F79" s="27">
        <v>-8.9016583192991508E-2</v>
      </c>
    </row>
    <row r="80" spans="1:6" s="16" customFormat="1" ht="26.25">
      <c r="A80" s="32" t="s">
        <v>77</v>
      </c>
      <c r="B80" s="254">
        <v>85037</v>
      </c>
      <c r="C80" s="22">
        <v>111107</v>
      </c>
      <c r="D80" s="22">
        <v>89757</v>
      </c>
      <c r="E80" s="31">
        <v>-21350</v>
      </c>
      <c r="F80" s="27">
        <v>-0.19215710981306308</v>
      </c>
    </row>
    <row r="81" spans="1:8" s="39" customFormat="1" ht="26.25">
      <c r="A81" s="35" t="s">
        <v>78</v>
      </c>
      <c r="B81" s="262">
        <v>1500289</v>
      </c>
      <c r="C81" s="54">
        <v>1982712</v>
      </c>
      <c r="D81" s="54">
        <v>1773416</v>
      </c>
      <c r="E81" s="37">
        <v>-209296</v>
      </c>
      <c r="F81" s="38">
        <v>-0.1055604646564907</v>
      </c>
    </row>
    <row r="82" spans="1:8" s="16" customFormat="1" ht="26.25">
      <c r="A82" s="32" t="s">
        <v>79</v>
      </c>
      <c r="B82" s="254">
        <v>68031</v>
      </c>
      <c r="C82" s="22">
        <v>55233</v>
      </c>
      <c r="D82" s="22">
        <v>55233</v>
      </c>
      <c r="E82" s="31">
        <v>0</v>
      </c>
      <c r="F82" s="27">
        <v>0</v>
      </c>
    </row>
    <row r="83" spans="1:8" s="16" customFormat="1" ht="26.25">
      <c r="A83" s="32" t="s">
        <v>80</v>
      </c>
      <c r="B83" s="257">
        <v>521494</v>
      </c>
      <c r="C83" s="31">
        <v>438827</v>
      </c>
      <c r="D83" s="31">
        <v>470507</v>
      </c>
      <c r="E83" s="31">
        <v>31680</v>
      </c>
      <c r="F83" s="27">
        <v>7.2192458531494183E-2</v>
      </c>
    </row>
    <row r="84" spans="1:8" s="16" customFormat="1" ht="26.25">
      <c r="A84" s="32" t="s">
        <v>81</v>
      </c>
      <c r="B84" s="257">
        <v>75542</v>
      </c>
      <c r="C84" s="31">
        <v>75542</v>
      </c>
      <c r="D84" s="31">
        <v>75542</v>
      </c>
      <c r="E84" s="31">
        <v>0</v>
      </c>
      <c r="F84" s="27">
        <v>0</v>
      </c>
    </row>
    <row r="85" spans="1:8" s="16" customFormat="1" ht="26.25">
      <c r="A85" s="32" t="s">
        <v>82</v>
      </c>
      <c r="B85" s="257">
        <v>202994</v>
      </c>
      <c r="C85" s="31">
        <v>388632</v>
      </c>
      <c r="D85" s="31">
        <v>644587</v>
      </c>
      <c r="E85" s="31">
        <v>255955</v>
      </c>
      <c r="F85" s="27">
        <v>0.6586050556824965</v>
      </c>
    </row>
    <row r="86" spans="1:8" s="39" customFormat="1" ht="26.25">
      <c r="A86" s="35" t="s">
        <v>83</v>
      </c>
      <c r="B86" s="258">
        <v>868061</v>
      </c>
      <c r="C86" s="37">
        <v>958234</v>
      </c>
      <c r="D86" s="37">
        <v>1245869</v>
      </c>
      <c r="E86" s="37">
        <v>287635</v>
      </c>
      <c r="F86" s="38">
        <v>0.30017198304380766</v>
      </c>
    </row>
    <row r="87" spans="1:8" s="16" customFormat="1" ht="26.25">
      <c r="A87" s="32" t="s">
        <v>84</v>
      </c>
      <c r="B87" s="257">
        <v>9913</v>
      </c>
      <c r="C87" s="31">
        <v>1000</v>
      </c>
      <c r="D87" s="31">
        <v>1000</v>
      </c>
      <c r="E87" s="31">
        <v>0</v>
      </c>
      <c r="F87" s="27">
        <v>0</v>
      </c>
    </row>
    <row r="88" spans="1:8" s="16" customFormat="1" ht="26.25">
      <c r="A88" s="32" t="s">
        <v>85</v>
      </c>
      <c r="B88" s="257">
        <v>54006</v>
      </c>
      <c r="C88" s="31">
        <v>54297</v>
      </c>
      <c r="D88" s="31">
        <v>54297</v>
      </c>
      <c r="E88" s="31">
        <v>0</v>
      </c>
      <c r="F88" s="27">
        <v>0</v>
      </c>
    </row>
    <row r="89" spans="1:8" s="16" customFormat="1" ht="26.25">
      <c r="A89" s="41" t="s">
        <v>86</v>
      </c>
      <c r="B89" s="257">
        <v>0</v>
      </c>
      <c r="C89" s="31">
        <v>0</v>
      </c>
      <c r="D89" s="31">
        <v>0</v>
      </c>
      <c r="E89" s="31">
        <v>0</v>
      </c>
      <c r="F89" s="27">
        <v>0</v>
      </c>
    </row>
    <row r="90" spans="1:8" s="39" customFormat="1" ht="26.25">
      <c r="A90" s="55" t="s">
        <v>87</v>
      </c>
      <c r="B90" s="262">
        <v>63919</v>
      </c>
      <c r="C90" s="54">
        <v>55297</v>
      </c>
      <c r="D90" s="54">
        <v>55297</v>
      </c>
      <c r="E90" s="54">
        <v>0</v>
      </c>
      <c r="F90" s="38">
        <v>0</v>
      </c>
    </row>
    <row r="91" spans="1:8" s="16" customFormat="1" ht="26.25">
      <c r="A91" s="41" t="s">
        <v>88</v>
      </c>
      <c r="B91" s="257">
        <v>0</v>
      </c>
      <c r="C91" s="31">
        <v>0</v>
      </c>
      <c r="D91" s="29">
        <v>0</v>
      </c>
      <c r="E91" s="31">
        <v>0</v>
      </c>
      <c r="F91" s="27">
        <v>0</v>
      </c>
    </row>
    <row r="92" spans="1:8" s="39" customFormat="1" ht="27" thickBot="1">
      <c r="A92" s="56" t="s">
        <v>69</v>
      </c>
      <c r="B92" s="57">
        <v>13217888</v>
      </c>
      <c r="C92" s="57">
        <v>13567223</v>
      </c>
      <c r="D92" s="58">
        <v>12431982</v>
      </c>
      <c r="E92" s="57">
        <v>-1135241</v>
      </c>
      <c r="F92" s="59">
        <v>-8.3675266486000863E-2</v>
      </c>
    </row>
    <row r="93" spans="1:8" s="64" customFormat="1" ht="31.5">
      <c r="A93" s="60"/>
      <c r="B93" s="61"/>
      <c r="C93" s="61"/>
      <c r="D93" s="61"/>
      <c r="E93" s="61"/>
      <c r="F93" s="62" t="s">
        <v>48</v>
      </c>
      <c r="G93" s="63"/>
      <c r="H93" s="63"/>
    </row>
    <row r="94" spans="1:8">
      <c r="A94" s="68" t="s">
        <v>48</v>
      </c>
      <c r="B94" s="69"/>
      <c r="C94" s="69"/>
      <c r="D94" s="69"/>
      <c r="E94" s="69"/>
      <c r="F94" s="70"/>
    </row>
  </sheetData>
  <pageMargins left="0.7" right="0.7" top="0.75" bottom="0.75" header="0.3" footer="0.3"/>
  <pageSetup scale="27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topLeftCell="A16" zoomScale="60" zoomScaleNormal="60" workbookViewId="0">
      <selection activeCell="H21" sqref="H21"/>
    </sheetView>
  </sheetViews>
  <sheetFormatPr defaultRowHeight="15.75"/>
  <cols>
    <col min="1" max="1" width="121.140625" style="71" customWidth="1"/>
    <col min="2" max="2" width="32.7109375" style="72" customWidth="1"/>
    <col min="3" max="5" width="32.85546875" style="72" customWidth="1"/>
    <col min="6" max="6" width="25.5703125" style="73" customWidth="1"/>
    <col min="7" max="7" width="30.28515625" style="71" customWidth="1"/>
    <col min="8" max="8" width="25.140625" style="71" customWidth="1"/>
    <col min="9" max="256" width="9.140625" style="71"/>
    <col min="257" max="257" width="121.140625" style="71" customWidth="1"/>
    <col min="258" max="258" width="32.7109375" style="71" customWidth="1"/>
    <col min="259" max="261" width="32.85546875" style="71" customWidth="1"/>
    <col min="262" max="262" width="25.5703125" style="71" customWidth="1"/>
    <col min="263" max="263" width="30.28515625" style="71" customWidth="1"/>
    <col min="264" max="264" width="25.140625" style="71" customWidth="1"/>
    <col min="265" max="512" width="9.140625" style="71"/>
    <col min="513" max="513" width="121.140625" style="71" customWidth="1"/>
    <col min="514" max="514" width="32.7109375" style="71" customWidth="1"/>
    <col min="515" max="517" width="32.85546875" style="71" customWidth="1"/>
    <col min="518" max="518" width="25.5703125" style="71" customWidth="1"/>
    <col min="519" max="519" width="30.28515625" style="71" customWidth="1"/>
    <col min="520" max="520" width="25.140625" style="71" customWidth="1"/>
    <col min="521" max="768" width="9.140625" style="71"/>
    <col min="769" max="769" width="121.140625" style="71" customWidth="1"/>
    <col min="770" max="770" width="32.7109375" style="71" customWidth="1"/>
    <col min="771" max="773" width="32.85546875" style="71" customWidth="1"/>
    <col min="774" max="774" width="25.5703125" style="71" customWidth="1"/>
    <col min="775" max="775" width="30.28515625" style="71" customWidth="1"/>
    <col min="776" max="776" width="25.140625" style="71" customWidth="1"/>
    <col min="777" max="1024" width="9.140625" style="71"/>
    <col min="1025" max="1025" width="121.140625" style="71" customWidth="1"/>
    <col min="1026" max="1026" width="32.7109375" style="71" customWidth="1"/>
    <col min="1027" max="1029" width="32.85546875" style="71" customWidth="1"/>
    <col min="1030" max="1030" width="25.5703125" style="71" customWidth="1"/>
    <col min="1031" max="1031" width="30.28515625" style="71" customWidth="1"/>
    <col min="1032" max="1032" width="25.140625" style="71" customWidth="1"/>
    <col min="1033" max="1280" width="9.140625" style="71"/>
    <col min="1281" max="1281" width="121.140625" style="71" customWidth="1"/>
    <col min="1282" max="1282" width="32.7109375" style="71" customWidth="1"/>
    <col min="1283" max="1285" width="32.85546875" style="71" customWidth="1"/>
    <col min="1286" max="1286" width="25.5703125" style="71" customWidth="1"/>
    <col min="1287" max="1287" width="30.28515625" style="71" customWidth="1"/>
    <col min="1288" max="1288" width="25.140625" style="71" customWidth="1"/>
    <col min="1289" max="1536" width="9.140625" style="71"/>
    <col min="1537" max="1537" width="121.140625" style="71" customWidth="1"/>
    <col min="1538" max="1538" width="32.7109375" style="71" customWidth="1"/>
    <col min="1539" max="1541" width="32.85546875" style="71" customWidth="1"/>
    <col min="1542" max="1542" width="25.5703125" style="71" customWidth="1"/>
    <col min="1543" max="1543" width="30.28515625" style="71" customWidth="1"/>
    <col min="1544" max="1544" width="25.140625" style="71" customWidth="1"/>
    <col min="1545" max="1792" width="9.140625" style="71"/>
    <col min="1793" max="1793" width="121.140625" style="71" customWidth="1"/>
    <col min="1794" max="1794" width="32.7109375" style="71" customWidth="1"/>
    <col min="1795" max="1797" width="32.85546875" style="71" customWidth="1"/>
    <col min="1798" max="1798" width="25.5703125" style="71" customWidth="1"/>
    <col min="1799" max="1799" width="30.28515625" style="71" customWidth="1"/>
    <col min="1800" max="1800" width="25.140625" style="71" customWidth="1"/>
    <col min="1801" max="2048" width="9.140625" style="71"/>
    <col min="2049" max="2049" width="121.140625" style="71" customWidth="1"/>
    <col min="2050" max="2050" width="32.7109375" style="71" customWidth="1"/>
    <col min="2051" max="2053" width="32.85546875" style="71" customWidth="1"/>
    <col min="2054" max="2054" width="25.5703125" style="71" customWidth="1"/>
    <col min="2055" max="2055" width="30.28515625" style="71" customWidth="1"/>
    <col min="2056" max="2056" width="25.140625" style="71" customWidth="1"/>
    <col min="2057" max="2304" width="9.140625" style="71"/>
    <col min="2305" max="2305" width="121.140625" style="71" customWidth="1"/>
    <col min="2306" max="2306" width="32.7109375" style="71" customWidth="1"/>
    <col min="2307" max="2309" width="32.85546875" style="71" customWidth="1"/>
    <col min="2310" max="2310" width="25.5703125" style="71" customWidth="1"/>
    <col min="2311" max="2311" width="30.28515625" style="71" customWidth="1"/>
    <col min="2312" max="2312" width="25.140625" style="71" customWidth="1"/>
    <col min="2313" max="2560" width="9.140625" style="71"/>
    <col min="2561" max="2561" width="121.140625" style="71" customWidth="1"/>
    <col min="2562" max="2562" width="32.7109375" style="71" customWidth="1"/>
    <col min="2563" max="2565" width="32.85546875" style="71" customWidth="1"/>
    <col min="2566" max="2566" width="25.5703125" style="71" customWidth="1"/>
    <col min="2567" max="2567" width="30.28515625" style="71" customWidth="1"/>
    <col min="2568" max="2568" width="25.140625" style="71" customWidth="1"/>
    <col min="2569" max="2816" width="9.140625" style="71"/>
    <col min="2817" max="2817" width="121.140625" style="71" customWidth="1"/>
    <col min="2818" max="2818" width="32.7109375" style="71" customWidth="1"/>
    <col min="2819" max="2821" width="32.85546875" style="71" customWidth="1"/>
    <col min="2822" max="2822" width="25.5703125" style="71" customWidth="1"/>
    <col min="2823" max="2823" width="30.28515625" style="71" customWidth="1"/>
    <col min="2824" max="2824" width="25.140625" style="71" customWidth="1"/>
    <col min="2825" max="3072" width="9.140625" style="71"/>
    <col min="3073" max="3073" width="121.140625" style="71" customWidth="1"/>
    <col min="3074" max="3074" width="32.7109375" style="71" customWidth="1"/>
    <col min="3075" max="3077" width="32.85546875" style="71" customWidth="1"/>
    <col min="3078" max="3078" width="25.5703125" style="71" customWidth="1"/>
    <col min="3079" max="3079" width="30.28515625" style="71" customWidth="1"/>
    <col min="3080" max="3080" width="25.140625" style="71" customWidth="1"/>
    <col min="3081" max="3328" width="9.140625" style="71"/>
    <col min="3329" max="3329" width="121.140625" style="71" customWidth="1"/>
    <col min="3330" max="3330" width="32.7109375" style="71" customWidth="1"/>
    <col min="3331" max="3333" width="32.85546875" style="71" customWidth="1"/>
    <col min="3334" max="3334" width="25.5703125" style="71" customWidth="1"/>
    <col min="3335" max="3335" width="30.28515625" style="71" customWidth="1"/>
    <col min="3336" max="3336" width="25.140625" style="71" customWidth="1"/>
    <col min="3337" max="3584" width="9.140625" style="71"/>
    <col min="3585" max="3585" width="121.140625" style="71" customWidth="1"/>
    <col min="3586" max="3586" width="32.7109375" style="71" customWidth="1"/>
    <col min="3587" max="3589" width="32.85546875" style="71" customWidth="1"/>
    <col min="3590" max="3590" width="25.5703125" style="71" customWidth="1"/>
    <col min="3591" max="3591" width="30.28515625" style="71" customWidth="1"/>
    <col min="3592" max="3592" width="25.140625" style="71" customWidth="1"/>
    <col min="3593" max="3840" width="9.140625" style="71"/>
    <col min="3841" max="3841" width="121.140625" style="71" customWidth="1"/>
    <col min="3842" max="3842" width="32.7109375" style="71" customWidth="1"/>
    <col min="3843" max="3845" width="32.85546875" style="71" customWidth="1"/>
    <col min="3846" max="3846" width="25.5703125" style="71" customWidth="1"/>
    <col min="3847" max="3847" width="30.28515625" style="71" customWidth="1"/>
    <col min="3848" max="3848" width="25.140625" style="71" customWidth="1"/>
    <col min="3849" max="4096" width="9.140625" style="71"/>
    <col min="4097" max="4097" width="121.140625" style="71" customWidth="1"/>
    <col min="4098" max="4098" width="32.7109375" style="71" customWidth="1"/>
    <col min="4099" max="4101" width="32.85546875" style="71" customWidth="1"/>
    <col min="4102" max="4102" width="25.5703125" style="71" customWidth="1"/>
    <col min="4103" max="4103" width="30.28515625" style="71" customWidth="1"/>
    <col min="4104" max="4104" width="25.140625" style="71" customWidth="1"/>
    <col min="4105" max="4352" width="9.140625" style="71"/>
    <col min="4353" max="4353" width="121.140625" style="71" customWidth="1"/>
    <col min="4354" max="4354" width="32.7109375" style="71" customWidth="1"/>
    <col min="4355" max="4357" width="32.85546875" style="71" customWidth="1"/>
    <col min="4358" max="4358" width="25.5703125" style="71" customWidth="1"/>
    <col min="4359" max="4359" width="30.28515625" style="71" customWidth="1"/>
    <col min="4360" max="4360" width="25.140625" style="71" customWidth="1"/>
    <col min="4361" max="4608" width="9.140625" style="71"/>
    <col min="4609" max="4609" width="121.140625" style="71" customWidth="1"/>
    <col min="4610" max="4610" width="32.7109375" style="71" customWidth="1"/>
    <col min="4611" max="4613" width="32.85546875" style="71" customWidth="1"/>
    <col min="4614" max="4614" width="25.5703125" style="71" customWidth="1"/>
    <col min="4615" max="4615" width="30.28515625" style="71" customWidth="1"/>
    <col min="4616" max="4616" width="25.140625" style="71" customWidth="1"/>
    <col min="4617" max="4864" width="9.140625" style="71"/>
    <col min="4865" max="4865" width="121.140625" style="71" customWidth="1"/>
    <col min="4866" max="4866" width="32.7109375" style="71" customWidth="1"/>
    <col min="4867" max="4869" width="32.85546875" style="71" customWidth="1"/>
    <col min="4870" max="4870" width="25.5703125" style="71" customWidth="1"/>
    <col min="4871" max="4871" width="30.28515625" style="71" customWidth="1"/>
    <col min="4872" max="4872" width="25.140625" style="71" customWidth="1"/>
    <col min="4873" max="5120" width="9.140625" style="71"/>
    <col min="5121" max="5121" width="121.140625" style="71" customWidth="1"/>
    <col min="5122" max="5122" width="32.7109375" style="71" customWidth="1"/>
    <col min="5123" max="5125" width="32.85546875" style="71" customWidth="1"/>
    <col min="5126" max="5126" width="25.5703125" style="71" customWidth="1"/>
    <col min="5127" max="5127" width="30.28515625" style="71" customWidth="1"/>
    <col min="5128" max="5128" width="25.140625" style="71" customWidth="1"/>
    <col min="5129" max="5376" width="9.140625" style="71"/>
    <col min="5377" max="5377" width="121.140625" style="71" customWidth="1"/>
    <col min="5378" max="5378" width="32.7109375" style="71" customWidth="1"/>
    <col min="5379" max="5381" width="32.85546875" style="71" customWidth="1"/>
    <col min="5382" max="5382" width="25.5703125" style="71" customWidth="1"/>
    <col min="5383" max="5383" width="30.28515625" style="71" customWidth="1"/>
    <col min="5384" max="5384" width="25.140625" style="71" customWidth="1"/>
    <col min="5385" max="5632" width="9.140625" style="71"/>
    <col min="5633" max="5633" width="121.140625" style="71" customWidth="1"/>
    <col min="5634" max="5634" width="32.7109375" style="71" customWidth="1"/>
    <col min="5635" max="5637" width="32.85546875" style="71" customWidth="1"/>
    <col min="5638" max="5638" width="25.5703125" style="71" customWidth="1"/>
    <col min="5639" max="5639" width="30.28515625" style="71" customWidth="1"/>
    <col min="5640" max="5640" width="25.140625" style="71" customWidth="1"/>
    <col min="5641" max="5888" width="9.140625" style="71"/>
    <col min="5889" max="5889" width="121.140625" style="71" customWidth="1"/>
    <col min="5890" max="5890" width="32.7109375" style="71" customWidth="1"/>
    <col min="5891" max="5893" width="32.85546875" style="71" customWidth="1"/>
    <col min="5894" max="5894" width="25.5703125" style="71" customWidth="1"/>
    <col min="5895" max="5895" width="30.28515625" style="71" customWidth="1"/>
    <col min="5896" max="5896" width="25.140625" style="71" customWidth="1"/>
    <col min="5897" max="6144" width="9.140625" style="71"/>
    <col min="6145" max="6145" width="121.140625" style="71" customWidth="1"/>
    <col min="6146" max="6146" width="32.7109375" style="71" customWidth="1"/>
    <col min="6147" max="6149" width="32.85546875" style="71" customWidth="1"/>
    <col min="6150" max="6150" width="25.5703125" style="71" customWidth="1"/>
    <col min="6151" max="6151" width="30.28515625" style="71" customWidth="1"/>
    <col min="6152" max="6152" width="25.140625" style="71" customWidth="1"/>
    <col min="6153" max="6400" width="9.140625" style="71"/>
    <col min="6401" max="6401" width="121.140625" style="71" customWidth="1"/>
    <col min="6402" max="6402" width="32.7109375" style="71" customWidth="1"/>
    <col min="6403" max="6405" width="32.85546875" style="71" customWidth="1"/>
    <col min="6406" max="6406" width="25.5703125" style="71" customWidth="1"/>
    <col min="6407" max="6407" width="30.28515625" style="71" customWidth="1"/>
    <col min="6408" max="6408" width="25.140625" style="71" customWidth="1"/>
    <col min="6409" max="6656" width="9.140625" style="71"/>
    <col min="6657" max="6657" width="121.140625" style="71" customWidth="1"/>
    <col min="6658" max="6658" width="32.7109375" style="71" customWidth="1"/>
    <col min="6659" max="6661" width="32.85546875" style="71" customWidth="1"/>
    <col min="6662" max="6662" width="25.5703125" style="71" customWidth="1"/>
    <col min="6663" max="6663" width="30.28515625" style="71" customWidth="1"/>
    <col min="6664" max="6664" width="25.140625" style="71" customWidth="1"/>
    <col min="6665" max="6912" width="9.140625" style="71"/>
    <col min="6913" max="6913" width="121.140625" style="71" customWidth="1"/>
    <col min="6914" max="6914" width="32.7109375" style="71" customWidth="1"/>
    <col min="6915" max="6917" width="32.85546875" style="71" customWidth="1"/>
    <col min="6918" max="6918" width="25.5703125" style="71" customWidth="1"/>
    <col min="6919" max="6919" width="30.28515625" style="71" customWidth="1"/>
    <col min="6920" max="6920" width="25.140625" style="71" customWidth="1"/>
    <col min="6921" max="7168" width="9.140625" style="71"/>
    <col min="7169" max="7169" width="121.140625" style="71" customWidth="1"/>
    <col min="7170" max="7170" width="32.7109375" style="71" customWidth="1"/>
    <col min="7171" max="7173" width="32.85546875" style="71" customWidth="1"/>
    <col min="7174" max="7174" width="25.5703125" style="71" customWidth="1"/>
    <col min="7175" max="7175" width="30.28515625" style="71" customWidth="1"/>
    <col min="7176" max="7176" width="25.140625" style="71" customWidth="1"/>
    <col min="7177" max="7424" width="9.140625" style="71"/>
    <col min="7425" max="7425" width="121.140625" style="71" customWidth="1"/>
    <col min="7426" max="7426" width="32.7109375" style="71" customWidth="1"/>
    <col min="7427" max="7429" width="32.85546875" style="71" customWidth="1"/>
    <col min="7430" max="7430" width="25.5703125" style="71" customWidth="1"/>
    <col min="7431" max="7431" width="30.28515625" style="71" customWidth="1"/>
    <col min="7432" max="7432" width="25.140625" style="71" customWidth="1"/>
    <col min="7433" max="7680" width="9.140625" style="71"/>
    <col min="7681" max="7681" width="121.140625" style="71" customWidth="1"/>
    <col min="7682" max="7682" width="32.7109375" style="71" customWidth="1"/>
    <col min="7683" max="7685" width="32.85546875" style="71" customWidth="1"/>
    <col min="7686" max="7686" width="25.5703125" style="71" customWidth="1"/>
    <col min="7687" max="7687" width="30.28515625" style="71" customWidth="1"/>
    <col min="7688" max="7688" width="25.140625" style="71" customWidth="1"/>
    <col min="7689" max="7936" width="9.140625" style="71"/>
    <col min="7937" max="7937" width="121.140625" style="71" customWidth="1"/>
    <col min="7938" max="7938" width="32.7109375" style="71" customWidth="1"/>
    <col min="7939" max="7941" width="32.85546875" style="71" customWidth="1"/>
    <col min="7942" max="7942" width="25.5703125" style="71" customWidth="1"/>
    <col min="7943" max="7943" width="30.28515625" style="71" customWidth="1"/>
    <col min="7944" max="7944" width="25.140625" style="71" customWidth="1"/>
    <col min="7945" max="8192" width="9.140625" style="71"/>
    <col min="8193" max="8193" width="121.140625" style="71" customWidth="1"/>
    <col min="8194" max="8194" width="32.7109375" style="71" customWidth="1"/>
    <col min="8195" max="8197" width="32.85546875" style="71" customWidth="1"/>
    <col min="8198" max="8198" width="25.5703125" style="71" customWidth="1"/>
    <col min="8199" max="8199" width="30.28515625" style="71" customWidth="1"/>
    <col min="8200" max="8200" width="25.140625" style="71" customWidth="1"/>
    <col min="8201" max="8448" width="9.140625" style="71"/>
    <col min="8449" max="8449" width="121.140625" style="71" customWidth="1"/>
    <col min="8450" max="8450" width="32.7109375" style="71" customWidth="1"/>
    <col min="8451" max="8453" width="32.85546875" style="71" customWidth="1"/>
    <col min="8454" max="8454" width="25.5703125" style="71" customWidth="1"/>
    <col min="8455" max="8455" width="30.28515625" style="71" customWidth="1"/>
    <col min="8456" max="8456" width="25.140625" style="71" customWidth="1"/>
    <col min="8457" max="8704" width="9.140625" style="71"/>
    <col min="8705" max="8705" width="121.140625" style="71" customWidth="1"/>
    <col min="8706" max="8706" width="32.7109375" style="71" customWidth="1"/>
    <col min="8707" max="8709" width="32.85546875" style="71" customWidth="1"/>
    <col min="8710" max="8710" width="25.5703125" style="71" customWidth="1"/>
    <col min="8711" max="8711" width="30.28515625" style="71" customWidth="1"/>
    <col min="8712" max="8712" width="25.140625" style="71" customWidth="1"/>
    <col min="8713" max="8960" width="9.140625" style="71"/>
    <col min="8961" max="8961" width="121.140625" style="71" customWidth="1"/>
    <col min="8962" max="8962" width="32.7109375" style="71" customWidth="1"/>
    <col min="8963" max="8965" width="32.85546875" style="71" customWidth="1"/>
    <col min="8966" max="8966" width="25.5703125" style="71" customWidth="1"/>
    <col min="8967" max="8967" width="30.28515625" style="71" customWidth="1"/>
    <col min="8968" max="8968" width="25.140625" style="71" customWidth="1"/>
    <col min="8969" max="9216" width="9.140625" style="71"/>
    <col min="9217" max="9217" width="121.140625" style="71" customWidth="1"/>
    <col min="9218" max="9218" width="32.7109375" style="71" customWidth="1"/>
    <col min="9219" max="9221" width="32.85546875" style="71" customWidth="1"/>
    <col min="9222" max="9222" width="25.5703125" style="71" customWidth="1"/>
    <col min="9223" max="9223" width="30.28515625" style="71" customWidth="1"/>
    <col min="9224" max="9224" width="25.140625" style="71" customWidth="1"/>
    <col min="9225" max="9472" width="9.140625" style="71"/>
    <col min="9473" max="9473" width="121.140625" style="71" customWidth="1"/>
    <col min="9474" max="9474" width="32.7109375" style="71" customWidth="1"/>
    <col min="9475" max="9477" width="32.85546875" style="71" customWidth="1"/>
    <col min="9478" max="9478" width="25.5703125" style="71" customWidth="1"/>
    <col min="9479" max="9479" width="30.28515625" style="71" customWidth="1"/>
    <col min="9480" max="9480" width="25.140625" style="71" customWidth="1"/>
    <col min="9481" max="9728" width="9.140625" style="71"/>
    <col min="9729" max="9729" width="121.140625" style="71" customWidth="1"/>
    <col min="9730" max="9730" width="32.7109375" style="71" customWidth="1"/>
    <col min="9731" max="9733" width="32.85546875" style="71" customWidth="1"/>
    <col min="9734" max="9734" width="25.5703125" style="71" customWidth="1"/>
    <col min="9735" max="9735" width="30.28515625" style="71" customWidth="1"/>
    <col min="9736" max="9736" width="25.140625" style="71" customWidth="1"/>
    <col min="9737" max="9984" width="9.140625" style="71"/>
    <col min="9985" max="9985" width="121.140625" style="71" customWidth="1"/>
    <col min="9986" max="9986" width="32.7109375" style="71" customWidth="1"/>
    <col min="9987" max="9989" width="32.85546875" style="71" customWidth="1"/>
    <col min="9990" max="9990" width="25.5703125" style="71" customWidth="1"/>
    <col min="9991" max="9991" width="30.28515625" style="71" customWidth="1"/>
    <col min="9992" max="9992" width="25.140625" style="71" customWidth="1"/>
    <col min="9993" max="10240" width="9.140625" style="71"/>
    <col min="10241" max="10241" width="121.140625" style="71" customWidth="1"/>
    <col min="10242" max="10242" width="32.7109375" style="71" customWidth="1"/>
    <col min="10243" max="10245" width="32.85546875" style="71" customWidth="1"/>
    <col min="10246" max="10246" width="25.5703125" style="71" customWidth="1"/>
    <col min="10247" max="10247" width="30.28515625" style="71" customWidth="1"/>
    <col min="10248" max="10248" width="25.140625" style="71" customWidth="1"/>
    <col min="10249" max="10496" width="9.140625" style="71"/>
    <col min="10497" max="10497" width="121.140625" style="71" customWidth="1"/>
    <col min="10498" max="10498" width="32.7109375" style="71" customWidth="1"/>
    <col min="10499" max="10501" width="32.85546875" style="71" customWidth="1"/>
    <col min="10502" max="10502" width="25.5703125" style="71" customWidth="1"/>
    <col min="10503" max="10503" width="30.28515625" style="71" customWidth="1"/>
    <col min="10504" max="10504" width="25.140625" style="71" customWidth="1"/>
    <col min="10505" max="10752" width="9.140625" style="71"/>
    <col min="10753" max="10753" width="121.140625" style="71" customWidth="1"/>
    <col min="10754" max="10754" width="32.7109375" style="71" customWidth="1"/>
    <col min="10755" max="10757" width="32.85546875" style="71" customWidth="1"/>
    <col min="10758" max="10758" width="25.5703125" style="71" customWidth="1"/>
    <col min="10759" max="10759" width="30.28515625" style="71" customWidth="1"/>
    <col min="10760" max="10760" width="25.140625" style="71" customWidth="1"/>
    <col min="10761" max="11008" width="9.140625" style="71"/>
    <col min="11009" max="11009" width="121.140625" style="71" customWidth="1"/>
    <col min="11010" max="11010" width="32.7109375" style="71" customWidth="1"/>
    <col min="11011" max="11013" width="32.85546875" style="71" customWidth="1"/>
    <col min="11014" max="11014" width="25.5703125" style="71" customWidth="1"/>
    <col min="11015" max="11015" width="30.28515625" style="71" customWidth="1"/>
    <col min="11016" max="11016" width="25.140625" style="71" customWidth="1"/>
    <col min="11017" max="11264" width="9.140625" style="71"/>
    <col min="11265" max="11265" width="121.140625" style="71" customWidth="1"/>
    <col min="11266" max="11266" width="32.7109375" style="71" customWidth="1"/>
    <col min="11267" max="11269" width="32.85546875" style="71" customWidth="1"/>
    <col min="11270" max="11270" width="25.5703125" style="71" customWidth="1"/>
    <col min="11271" max="11271" width="30.28515625" style="71" customWidth="1"/>
    <col min="11272" max="11272" width="25.140625" style="71" customWidth="1"/>
    <col min="11273" max="11520" width="9.140625" style="71"/>
    <col min="11521" max="11521" width="121.140625" style="71" customWidth="1"/>
    <col min="11522" max="11522" width="32.7109375" style="71" customWidth="1"/>
    <col min="11523" max="11525" width="32.85546875" style="71" customWidth="1"/>
    <col min="11526" max="11526" width="25.5703125" style="71" customWidth="1"/>
    <col min="11527" max="11527" width="30.28515625" style="71" customWidth="1"/>
    <col min="11528" max="11528" width="25.140625" style="71" customWidth="1"/>
    <col min="11529" max="11776" width="9.140625" style="71"/>
    <col min="11777" max="11777" width="121.140625" style="71" customWidth="1"/>
    <col min="11778" max="11778" width="32.7109375" style="71" customWidth="1"/>
    <col min="11779" max="11781" width="32.85546875" style="71" customWidth="1"/>
    <col min="11782" max="11782" width="25.5703125" style="71" customWidth="1"/>
    <col min="11783" max="11783" width="30.28515625" style="71" customWidth="1"/>
    <col min="11784" max="11784" width="25.140625" style="71" customWidth="1"/>
    <col min="11785" max="12032" width="9.140625" style="71"/>
    <col min="12033" max="12033" width="121.140625" style="71" customWidth="1"/>
    <col min="12034" max="12034" width="32.7109375" style="71" customWidth="1"/>
    <col min="12035" max="12037" width="32.85546875" style="71" customWidth="1"/>
    <col min="12038" max="12038" width="25.5703125" style="71" customWidth="1"/>
    <col min="12039" max="12039" width="30.28515625" style="71" customWidth="1"/>
    <col min="12040" max="12040" width="25.140625" style="71" customWidth="1"/>
    <col min="12041" max="12288" width="9.140625" style="71"/>
    <col min="12289" max="12289" width="121.140625" style="71" customWidth="1"/>
    <col min="12290" max="12290" width="32.7109375" style="71" customWidth="1"/>
    <col min="12291" max="12293" width="32.85546875" style="71" customWidth="1"/>
    <col min="12294" max="12294" width="25.5703125" style="71" customWidth="1"/>
    <col min="12295" max="12295" width="30.28515625" style="71" customWidth="1"/>
    <col min="12296" max="12296" width="25.140625" style="71" customWidth="1"/>
    <col min="12297" max="12544" width="9.140625" style="71"/>
    <col min="12545" max="12545" width="121.140625" style="71" customWidth="1"/>
    <col min="12546" max="12546" width="32.7109375" style="71" customWidth="1"/>
    <col min="12547" max="12549" width="32.85546875" style="71" customWidth="1"/>
    <col min="12550" max="12550" width="25.5703125" style="71" customWidth="1"/>
    <col min="12551" max="12551" width="30.28515625" style="71" customWidth="1"/>
    <col min="12552" max="12552" width="25.140625" style="71" customWidth="1"/>
    <col min="12553" max="12800" width="9.140625" style="71"/>
    <col min="12801" max="12801" width="121.140625" style="71" customWidth="1"/>
    <col min="12802" max="12802" width="32.7109375" style="71" customWidth="1"/>
    <col min="12803" max="12805" width="32.85546875" style="71" customWidth="1"/>
    <col min="12806" max="12806" width="25.5703125" style="71" customWidth="1"/>
    <col min="12807" max="12807" width="30.28515625" style="71" customWidth="1"/>
    <col min="12808" max="12808" width="25.140625" style="71" customWidth="1"/>
    <col min="12809" max="13056" width="9.140625" style="71"/>
    <col min="13057" max="13057" width="121.140625" style="71" customWidth="1"/>
    <col min="13058" max="13058" width="32.7109375" style="71" customWidth="1"/>
    <col min="13059" max="13061" width="32.85546875" style="71" customWidth="1"/>
    <col min="13062" max="13062" width="25.5703125" style="71" customWidth="1"/>
    <col min="13063" max="13063" width="30.28515625" style="71" customWidth="1"/>
    <col min="13064" max="13064" width="25.140625" style="71" customWidth="1"/>
    <col min="13065" max="13312" width="9.140625" style="71"/>
    <col min="13313" max="13313" width="121.140625" style="71" customWidth="1"/>
    <col min="13314" max="13314" width="32.7109375" style="71" customWidth="1"/>
    <col min="13315" max="13317" width="32.85546875" style="71" customWidth="1"/>
    <col min="13318" max="13318" width="25.5703125" style="71" customWidth="1"/>
    <col min="13319" max="13319" width="30.28515625" style="71" customWidth="1"/>
    <col min="13320" max="13320" width="25.140625" style="71" customWidth="1"/>
    <col min="13321" max="13568" width="9.140625" style="71"/>
    <col min="13569" max="13569" width="121.140625" style="71" customWidth="1"/>
    <col min="13570" max="13570" width="32.7109375" style="71" customWidth="1"/>
    <col min="13571" max="13573" width="32.85546875" style="71" customWidth="1"/>
    <col min="13574" max="13574" width="25.5703125" style="71" customWidth="1"/>
    <col min="13575" max="13575" width="30.28515625" style="71" customWidth="1"/>
    <col min="13576" max="13576" width="25.140625" style="71" customWidth="1"/>
    <col min="13577" max="13824" width="9.140625" style="71"/>
    <col min="13825" max="13825" width="121.140625" style="71" customWidth="1"/>
    <col min="13826" max="13826" width="32.7109375" style="71" customWidth="1"/>
    <col min="13827" max="13829" width="32.85546875" style="71" customWidth="1"/>
    <col min="13830" max="13830" width="25.5703125" style="71" customWidth="1"/>
    <col min="13831" max="13831" width="30.28515625" style="71" customWidth="1"/>
    <col min="13832" max="13832" width="25.140625" style="71" customWidth="1"/>
    <col min="13833" max="14080" width="9.140625" style="71"/>
    <col min="14081" max="14081" width="121.140625" style="71" customWidth="1"/>
    <col min="14082" max="14082" width="32.7109375" style="71" customWidth="1"/>
    <col min="14083" max="14085" width="32.85546875" style="71" customWidth="1"/>
    <col min="14086" max="14086" width="25.5703125" style="71" customWidth="1"/>
    <col min="14087" max="14087" width="30.28515625" style="71" customWidth="1"/>
    <col min="14088" max="14088" width="25.140625" style="71" customWidth="1"/>
    <col min="14089" max="14336" width="9.140625" style="71"/>
    <col min="14337" max="14337" width="121.140625" style="71" customWidth="1"/>
    <col min="14338" max="14338" width="32.7109375" style="71" customWidth="1"/>
    <col min="14339" max="14341" width="32.85546875" style="71" customWidth="1"/>
    <col min="14342" max="14342" width="25.5703125" style="71" customWidth="1"/>
    <col min="14343" max="14343" width="30.28515625" style="71" customWidth="1"/>
    <col min="14344" max="14344" width="25.140625" style="71" customWidth="1"/>
    <col min="14345" max="14592" width="9.140625" style="71"/>
    <col min="14593" max="14593" width="121.140625" style="71" customWidth="1"/>
    <col min="14594" max="14594" width="32.7109375" style="71" customWidth="1"/>
    <col min="14595" max="14597" width="32.85546875" style="71" customWidth="1"/>
    <col min="14598" max="14598" width="25.5703125" style="71" customWidth="1"/>
    <col min="14599" max="14599" width="30.28515625" style="71" customWidth="1"/>
    <col min="14600" max="14600" width="25.140625" style="71" customWidth="1"/>
    <col min="14601" max="14848" width="9.140625" style="71"/>
    <col min="14849" max="14849" width="121.140625" style="71" customWidth="1"/>
    <col min="14850" max="14850" width="32.7109375" style="71" customWidth="1"/>
    <col min="14851" max="14853" width="32.85546875" style="71" customWidth="1"/>
    <col min="14854" max="14854" width="25.5703125" style="71" customWidth="1"/>
    <col min="14855" max="14855" width="30.28515625" style="71" customWidth="1"/>
    <col min="14856" max="14856" width="25.140625" style="71" customWidth="1"/>
    <col min="14857" max="15104" width="9.140625" style="71"/>
    <col min="15105" max="15105" width="121.140625" style="71" customWidth="1"/>
    <col min="15106" max="15106" width="32.7109375" style="71" customWidth="1"/>
    <col min="15107" max="15109" width="32.85546875" style="71" customWidth="1"/>
    <col min="15110" max="15110" width="25.5703125" style="71" customWidth="1"/>
    <col min="15111" max="15111" width="30.28515625" style="71" customWidth="1"/>
    <col min="15112" max="15112" width="25.140625" style="71" customWidth="1"/>
    <col min="15113" max="15360" width="9.140625" style="71"/>
    <col min="15361" max="15361" width="121.140625" style="71" customWidth="1"/>
    <col min="15362" max="15362" width="32.7109375" style="71" customWidth="1"/>
    <col min="15363" max="15365" width="32.85546875" style="71" customWidth="1"/>
    <col min="15366" max="15366" width="25.5703125" style="71" customWidth="1"/>
    <col min="15367" max="15367" width="30.28515625" style="71" customWidth="1"/>
    <col min="15368" max="15368" width="25.140625" style="71" customWidth="1"/>
    <col min="15369" max="15616" width="9.140625" style="71"/>
    <col min="15617" max="15617" width="121.140625" style="71" customWidth="1"/>
    <col min="15618" max="15618" width="32.7109375" style="71" customWidth="1"/>
    <col min="15619" max="15621" width="32.85546875" style="71" customWidth="1"/>
    <col min="15622" max="15622" width="25.5703125" style="71" customWidth="1"/>
    <col min="15623" max="15623" width="30.28515625" style="71" customWidth="1"/>
    <col min="15624" max="15624" width="25.140625" style="71" customWidth="1"/>
    <col min="15625" max="15872" width="9.140625" style="71"/>
    <col min="15873" max="15873" width="121.140625" style="71" customWidth="1"/>
    <col min="15874" max="15874" width="32.7109375" style="71" customWidth="1"/>
    <col min="15875" max="15877" width="32.85546875" style="71" customWidth="1"/>
    <col min="15878" max="15878" width="25.5703125" style="71" customWidth="1"/>
    <col min="15879" max="15879" width="30.28515625" style="71" customWidth="1"/>
    <col min="15880" max="15880" width="25.140625" style="71" customWidth="1"/>
    <col min="15881" max="16128" width="9.140625" style="71"/>
    <col min="16129" max="16129" width="121.140625" style="71" customWidth="1"/>
    <col min="16130" max="16130" width="32.7109375" style="71" customWidth="1"/>
    <col min="16131" max="16133" width="32.85546875" style="71" customWidth="1"/>
    <col min="16134" max="16134" width="25.5703125" style="71" customWidth="1"/>
    <col min="16135" max="16135" width="30.28515625" style="71" customWidth="1"/>
    <col min="16136" max="16136" width="25.140625" style="71" customWidth="1"/>
    <col min="16137" max="16384" width="9.140625" style="71"/>
  </cols>
  <sheetData>
    <row r="1" spans="1:8" s="7" customFormat="1" ht="46.5">
      <c r="A1" s="1" t="s">
        <v>0</v>
      </c>
      <c r="B1" s="2"/>
      <c r="C1" s="4" t="s">
        <v>1</v>
      </c>
      <c r="D1" s="184" t="s">
        <v>120</v>
      </c>
      <c r="E1" s="182"/>
      <c r="H1" s="185"/>
    </row>
    <row r="2" spans="1:8" s="7" customFormat="1" ht="46.5">
      <c r="A2" s="1" t="s">
        <v>2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3</v>
      </c>
      <c r="B3" s="10"/>
      <c r="C3" s="10"/>
      <c r="D3" s="10"/>
      <c r="E3" s="10"/>
      <c r="F3" s="11"/>
      <c r="G3" s="3"/>
      <c r="H3" s="3"/>
    </row>
    <row r="4" spans="1:8" s="16" customFormat="1" ht="27" thickTop="1">
      <c r="A4" s="12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20" customFormat="1" ht="52.5">
      <c r="A5" s="17"/>
      <c r="B5" s="18" t="s">
        <v>9</v>
      </c>
      <c r="C5" s="18" t="s">
        <v>9</v>
      </c>
      <c r="D5" s="18" t="s">
        <v>10</v>
      </c>
      <c r="E5" s="18" t="s">
        <v>11</v>
      </c>
      <c r="F5" s="19" t="s">
        <v>12</v>
      </c>
    </row>
    <row r="6" spans="1:8" s="16" customFormat="1" ht="26.25">
      <c r="A6" s="21" t="s">
        <v>13</v>
      </c>
      <c r="B6" s="22"/>
      <c r="C6" s="22"/>
      <c r="D6" s="22"/>
      <c r="E6" s="22"/>
      <c r="F6" s="23"/>
    </row>
    <row r="7" spans="1:8" s="16" customFormat="1" ht="26.25">
      <c r="A7" s="21" t="s">
        <v>14</v>
      </c>
      <c r="B7" s="22"/>
      <c r="C7" s="22"/>
      <c r="D7" s="22"/>
      <c r="E7" s="22"/>
      <c r="F7" s="24"/>
    </row>
    <row r="8" spans="1:8" s="16" customFormat="1" ht="26.25">
      <c r="A8" s="25" t="s">
        <v>15</v>
      </c>
      <c r="B8" s="242">
        <v>2457952</v>
      </c>
      <c r="C8" s="26">
        <v>2457952</v>
      </c>
      <c r="D8" s="26">
        <v>2576842</v>
      </c>
      <c r="E8" s="26">
        <v>118890</v>
      </c>
      <c r="F8" s="27">
        <v>4.8369536915285574E-2</v>
      </c>
    </row>
    <row r="9" spans="1:8" s="16" customFormat="1" ht="26.25">
      <c r="A9" s="25" t="s">
        <v>16</v>
      </c>
      <c r="B9" s="242">
        <v>0</v>
      </c>
      <c r="C9" s="26">
        <v>0</v>
      </c>
      <c r="D9" s="26">
        <v>0</v>
      </c>
      <c r="E9" s="26">
        <v>0</v>
      </c>
      <c r="F9" s="27">
        <v>0</v>
      </c>
    </row>
    <row r="10" spans="1:8" s="16" customFormat="1" ht="26.25">
      <c r="A10" s="28" t="s">
        <v>17</v>
      </c>
      <c r="B10" s="243">
        <v>1906010</v>
      </c>
      <c r="C10" s="29">
        <v>1906010</v>
      </c>
      <c r="D10" s="29">
        <v>1807081</v>
      </c>
      <c r="E10" s="29">
        <v>-98929</v>
      </c>
      <c r="F10" s="27">
        <v>-5.1903715090686829E-2</v>
      </c>
    </row>
    <row r="11" spans="1:8" s="16" customFormat="1" ht="26.25">
      <c r="A11" s="30" t="s">
        <v>18</v>
      </c>
      <c r="B11" s="244">
        <v>0</v>
      </c>
      <c r="C11" s="31">
        <v>0</v>
      </c>
      <c r="D11" s="31">
        <v>0</v>
      </c>
      <c r="E11" s="29">
        <v>0</v>
      </c>
      <c r="F11" s="27">
        <v>0</v>
      </c>
    </row>
    <row r="12" spans="1:8" s="16" customFormat="1" ht="26.25">
      <c r="A12" s="32" t="s">
        <v>19</v>
      </c>
      <c r="B12" s="244">
        <v>56010</v>
      </c>
      <c r="C12" s="31">
        <v>56010</v>
      </c>
      <c r="D12" s="31">
        <v>57081</v>
      </c>
      <c r="E12" s="29">
        <v>1071</v>
      </c>
      <c r="F12" s="27">
        <v>1.9121585431173004E-2</v>
      </c>
    </row>
    <row r="13" spans="1:8" s="16" customFormat="1" ht="26.25">
      <c r="A13" s="32" t="s">
        <v>20</v>
      </c>
      <c r="B13" s="244">
        <v>1000000</v>
      </c>
      <c r="C13" s="31">
        <v>1000000</v>
      </c>
      <c r="D13" s="31">
        <v>1000000</v>
      </c>
      <c r="E13" s="29">
        <v>0</v>
      </c>
      <c r="F13" s="27">
        <v>0</v>
      </c>
    </row>
    <row r="14" spans="1:8" s="16" customFormat="1" ht="26.25">
      <c r="A14" s="32" t="s">
        <v>21</v>
      </c>
      <c r="B14" s="244">
        <v>0</v>
      </c>
      <c r="C14" s="31">
        <v>0</v>
      </c>
      <c r="D14" s="31">
        <v>0</v>
      </c>
      <c r="E14" s="29">
        <v>0</v>
      </c>
      <c r="F14" s="27">
        <v>0</v>
      </c>
    </row>
    <row r="15" spans="1:8" s="16" customFormat="1" ht="26.25">
      <c r="A15" s="32" t="s">
        <v>22</v>
      </c>
      <c r="B15" s="244">
        <v>0</v>
      </c>
      <c r="C15" s="31">
        <v>0</v>
      </c>
      <c r="D15" s="31">
        <v>0</v>
      </c>
      <c r="E15" s="29">
        <v>0</v>
      </c>
      <c r="F15" s="27">
        <v>0</v>
      </c>
    </row>
    <row r="16" spans="1:8" s="16" customFormat="1" ht="26.25">
      <c r="A16" s="32" t="s">
        <v>23</v>
      </c>
      <c r="B16" s="244">
        <v>750000</v>
      </c>
      <c r="C16" s="31">
        <v>750000</v>
      </c>
      <c r="D16" s="31">
        <v>750000</v>
      </c>
      <c r="E16" s="29">
        <v>0</v>
      </c>
      <c r="F16" s="27">
        <v>0</v>
      </c>
    </row>
    <row r="17" spans="1:6" s="16" customFormat="1" ht="26.25">
      <c r="A17" s="32" t="s">
        <v>24</v>
      </c>
      <c r="B17" s="244">
        <v>0</v>
      </c>
      <c r="C17" s="31">
        <v>0</v>
      </c>
      <c r="D17" s="31">
        <v>0</v>
      </c>
      <c r="E17" s="29">
        <v>0</v>
      </c>
      <c r="F17" s="27">
        <v>0</v>
      </c>
    </row>
    <row r="18" spans="1:6" s="16" customFormat="1" ht="26.25">
      <c r="A18" s="32" t="s">
        <v>25</v>
      </c>
      <c r="B18" s="244">
        <v>0</v>
      </c>
      <c r="C18" s="31">
        <v>0</v>
      </c>
      <c r="D18" s="31">
        <v>0</v>
      </c>
      <c r="E18" s="29">
        <v>0</v>
      </c>
      <c r="F18" s="27">
        <v>0</v>
      </c>
    </row>
    <row r="19" spans="1:6" s="16" customFormat="1" ht="26.25">
      <c r="A19" s="32" t="s">
        <v>26</v>
      </c>
      <c r="B19" s="244">
        <v>0</v>
      </c>
      <c r="C19" s="31">
        <v>0</v>
      </c>
      <c r="D19" s="31">
        <v>0</v>
      </c>
      <c r="E19" s="29">
        <v>0</v>
      </c>
      <c r="F19" s="27">
        <v>0</v>
      </c>
    </row>
    <row r="20" spans="1:6" s="16" customFormat="1" ht="26.25">
      <c r="A20" s="32" t="s">
        <v>27</v>
      </c>
      <c r="B20" s="244">
        <v>0</v>
      </c>
      <c r="C20" s="31">
        <v>0</v>
      </c>
      <c r="D20" s="31">
        <v>0</v>
      </c>
      <c r="E20" s="29">
        <v>0</v>
      </c>
      <c r="F20" s="27">
        <v>0</v>
      </c>
    </row>
    <row r="21" spans="1:6" s="16" customFormat="1" ht="26.25">
      <c r="A21" s="32" t="s">
        <v>28</v>
      </c>
      <c r="B21" s="244">
        <v>0</v>
      </c>
      <c r="C21" s="31">
        <v>0</v>
      </c>
      <c r="D21" s="31">
        <v>0</v>
      </c>
      <c r="E21" s="29">
        <v>0</v>
      </c>
      <c r="F21" s="27">
        <v>0</v>
      </c>
    </row>
    <row r="22" spans="1:6" s="16" customFormat="1" ht="26.25">
      <c r="A22" s="32" t="s">
        <v>29</v>
      </c>
      <c r="B22" s="244">
        <v>0</v>
      </c>
      <c r="C22" s="31">
        <v>0</v>
      </c>
      <c r="D22" s="31">
        <v>0</v>
      </c>
      <c r="E22" s="29">
        <v>0</v>
      </c>
      <c r="F22" s="27">
        <v>0</v>
      </c>
    </row>
    <row r="23" spans="1:6" s="16" customFormat="1" ht="26.25">
      <c r="A23" s="33" t="s">
        <v>30</v>
      </c>
      <c r="B23" s="244">
        <v>0</v>
      </c>
      <c r="C23" s="31">
        <v>0</v>
      </c>
      <c r="D23" s="31">
        <v>0</v>
      </c>
      <c r="E23" s="29">
        <v>0</v>
      </c>
      <c r="F23" s="27">
        <v>0</v>
      </c>
    </row>
    <row r="24" spans="1:6" s="16" customFormat="1" ht="26.25">
      <c r="A24" s="33" t="s">
        <v>31</v>
      </c>
      <c r="B24" s="244">
        <v>0</v>
      </c>
      <c r="C24" s="31">
        <v>0</v>
      </c>
      <c r="D24" s="31">
        <v>0</v>
      </c>
      <c r="E24" s="29">
        <v>0</v>
      </c>
      <c r="F24" s="27">
        <v>0</v>
      </c>
    </row>
    <row r="25" spans="1:6" s="16" customFormat="1" ht="26.25">
      <c r="A25" s="33" t="s">
        <v>32</v>
      </c>
      <c r="B25" s="244">
        <v>0</v>
      </c>
      <c r="C25" s="31">
        <v>0</v>
      </c>
      <c r="D25" s="31">
        <v>0</v>
      </c>
      <c r="E25" s="29">
        <v>0</v>
      </c>
      <c r="F25" s="27">
        <v>0</v>
      </c>
    </row>
    <row r="26" spans="1:6" s="16" customFormat="1" ht="26.25">
      <c r="A26" s="33" t="s">
        <v>33</v>
      </c>
      <c r="B26" s="244">
        <v>0</v>
      </c>
      <c r="C26" s="31">
        <v>0</v>
      </c>
      <c r="D26" s="31">
        <v>0</v>
      </c>
      <c r="E26" s="29">
        <v>0</v>
      </c>
      <c r="F26" s="27">
        <v>0</v>
      </c>
    </row>
    <row r="27" spans="1:6" s="16" customFormat="1" ht="26.25">
      <c r="A27" s="33" t="s">
        <v>34</v>
      </c>
      <c r="B27" s="244">
        <v>0</v>
      </c>
      <c r="C27" s="31">
        <v>0</v>
      </c>
      <c r="D27" s="31">
        <v>0</v>
      </c>
      <c r="E27" s="29">
        <v>0</v>
      </c>
      <c r="F27" s="27">
        <v>0</v>
      </c>
    </row>
    <row r="28" spans="1:6" s="16" customFormat="1" ht="26.25">
      <c r="A28" s="33" t="s">
        <v>89</v>
      </c>
      <c r="B28" s="244">
        <v>0</v>
      </c>
      <c r="C28" s="26">
        <f>LSUBOS!C28+LSUBR!C28+LSUA!C28+LSUS!C28+LSUE!C29+LSULAW!C28+LSUHSCS!C28+LSUHSCNO!C28+LSUAG!C28+PENN!C28+EACONWAY!C28+HPLONG!C28</f>
        <v>0</v>
      </c>
      <c r="D28" s="26">
        <f>LSUBOS!D28+LSUBR!D28+LSUA!D28+LSUS!D28+LSUE!D29+LSULAW!D28+LSUHSCS!D28+LSUHSCNO!D28+LSUAG!D28+PENN!D28+EACONWAY!D28+HPLONG!D28</f>
        <v>0</v>
      </c>
      <c r="E28" s="29">
        <f t="shared" ref="E28" si="0">D28-C28</f>
        <v>0</v>
      </c>
      <c r="F28" s="27">
        <f t="shared" ref="F28" si="1">IF(ISBLANK(E28),"  ",IF(C28&gt;0,E28/C28,IF(E28&gt;0,1,0)))</f>
        <v>0</v>
      </c>
    </row>
    <row r="29" spans="1:6" s="16" customFormat="1" ht="26.25">
      <c r="A29" s="33" t="s">
        <v>35</v>
      </c>
      <c r="B29" s="244">
        <v>100000</v>
      </c>
      <c r="C29" s="31">
        <v>100000</v>
      </c>
      <c r="D29" s="31">
        <v>0</v>
      </c>
      <c r="E29" s="29">
        <v>-100000</v>
      </c>
      <c r="F29" s="27">
        <v>-1</v>
      </c>
    </row>
    <row r="30" spans="1:6" s="16" customFormat="1" ht="26.25">
      <c r="A30" s="34" t="s">
        <v>36</v>
      </c>
      <c r="B30" s="244"/>
      <c r="C30" s="31"/>
      <c r="D30" s="31"/>
      <c r="E30" s="31"/>
      <c r="F30" s="23"/>
    </row>
    <row r="31" spans="1:6" s="16" customFormat="1" ht="26.25">
      <c r="A31" s="30" t="s">
        <v>37</v>
      </c>
      <c r="B31" s="242">
        <v>0</v>
      </c>
      <c r="C31" s="26">
        <v>0</v>
      </c>
      <c r="D31" s="26">
        <v>0</v>
      </c>
      <c r="E31" s="26">
        <v>0</v>
      </c>
      <c r="F31" s="27">
        <v>0</v>
      </c>
    </row>
    <row r="32" spans="1:6" s="16" customFormat="1" ht="26.25">
      <c r="A32" s="35" t="s">
        <v>38</v>
      </c>
      <c r="B32" s="244"/>
      <c r="C32" s="31"/>
      <c r="D32" s="31"/>
      <c r="E32" s="31"/>
      <c r="F32" s="23"/>
    </row>
    <row r="33" spans="1:12" s="16" customFormat="1" ht="26.25">
      <c r="A33" s="30" t="s">
        <v>37</v>
      </c>
      <c r="B33" s="241">
        <v>0</v>
      </c>
      <c r="C33" s="22">
        <v>0</v>
      </c>
      <c r="D33" s="22">
        <v>0</v>
      </c>
      <c r="E33" s="26">
        <v>0</v>
      </c>
      <c r="F33" s="27">
        <v>0</v>
      </c>
    </row>
    <row r="34" spans="1:12" s="16" customFormat="1" ht="26.25">
      <c r="A34" s="32" t="s">
        <v>39</v>
      </c>
      <c r="B34" s="244"/>
      <c r="C34" s="31"/>
      <c r="D34" s="31"/>
      <c r="E34" s="29"/>
      <c r="F34" s="27" t="s">
        <v>91</v>
      </c>
    </row>
    <row r="35" spans="1:12" s="39" customFormat="1" ht="26.25">
      <c r="A35" s="36" t="s">
        <v>40</v>
      </c>
      <c r="B35" s="245">
        <v>4363962</v>
      </c>
      <c r="C35" s="37">
        <v>4363962</v>
      </c>
      <c r="D35" s="37">
        <v>4383923</v>
      </c>
      <c r="E35" s="37">
        <v>19961</v>
      </c>
      <c r="F35" s="38">
        <v>4.5740544945166803E-3</v>
      </c>
    </row>
    <row r="36" spans="1:12" s="16" customFormat="1" ht="26.25">
      <c r="A36" s="34" t="s">
        <v>41</v>
      </c>
      <c r="B36" s="244"/>
      <c r="C36" s="31"/>
      <c r="D36" s="31"/>
      <c r="E36" s="31"/>
      <c r="F36" s="23"/>
    </row>
    <row r="37" spans="1:12" s="16" customFormat="1" ht="26.25">
      <c r="A37" s="40" t="s">
        <v>42</v>
      </c>
      <c r="B37" s="242">
        <v>0</v>
      </c>
      <c r="C37" s="26">
        <v>0</v>
      </c>
      <c r="D37" s="26">
        <v>0</v>
      </c>
      <c r="E37" s="26">
        <v>0</v>
      </c>
      <c r="F37" s="27">
        <v>0</v>
      </c>
    </row>
    <row r="38" spans="1:12" s="16" customFormat="1" ht="26.25">
      <c r="A38" s="41" t="s">
        <v>43</v>
      </c>
      <c r="B38" s="242">
        <v>0</v>
      </c>
      <c r="C38" s="26">
        <v>0</v>
      </c>
      <c r="D38" s="26">
        <v>0</v>
      </c>
      <c r="E38" s="29">
        <v>0</v>
      </c>
      <c r="F38" s="27">
        <v>0</v>
      </c>
    </row>
    <row r="39" spans="1:12" s="16" customFormat="1" ht="26.25">
      <c r="A39" s="41" t="s">
        <v>44</v>
      </c>
      <c r="B39" s="242">
        <v>0</v>
      </c>
      <c r="C39" s="26">
        <v>0</v>
      </c>
      <c r="D39" s="26">
        <v>0</v>
      </c>
      <c r="E39" s="29">
        <v>0</v>
      </c>
      <c r="F39" s="27">
        <v>0</v>
      </c>
    </row>
    <row r="40" spans="1:12" s="16" customFormat="1" ht="26.25">
      <c r="A40" s="41" t="s">
        <v>45</v>
      </c>
      <c r="B40" s="242">
        <v>0</v>
      </c>
      <c r="C40" s="26">
        <v>0</v>
      </c>
      <c r="D40" s="26">
        <v>0</v>
      </c>
      <c r="E40" s="29">
        <v>0</v>
      </c>
      <c r="F40" s="27">
        <v>0</v>
      </c>
    </row>
    <row r="41" spans="1:12" s="16" customFormat="1" ht="26.25">
      <c r="A41" s="42" t="s">
        <v>46</v>
      </c>
      <c r="B41" s="242">
        <v>0</v>
      </c>
      <c r="C41" s="26">
        <v>0</v>
      </c>
      <c r="D41" s="26">
        <v>0</v>
      </c>
      <c r="E41" s="29">
        <v>0</v>
      </c>
      <c r="F41" s="27">
        <v>0</v>
      </c>
    </row>
    <row r="42" spans="1:12" s="39" customFormat="1" ht="26.25">
      <c r="A42" s="34" t="s">
        <v>47</v>
      </c>
      <c r="B42" s="246">
        <v>0</v>
      </c>
      <c r="C42" s="43">
        <v>0</v>
      </c>
      <c r="D42" s="43">
        <v>0</v>
      </c>
      <c r="E42" s="43">
        <v>0</v>
      </c>
      <c r="F42" s="38">
        <v>0</v>
      </c>
      <c r="L42" s="39" t="s">
        <v>48</v>
      </c>
    </row>
    <row r="43" spans="1:12" s="16" customFormat="1" ht="26.25">
      <c r="A43" s="32" t="s">
        <v>48</v>
      </c>
      <c r="B43" s="244"/>
      <c r="C43" s="31"/>
      <c r="D43" s="31"/>
      <c r="E43" s="31"/>
      <c r="F43" s="23"/>
    </row>
    <row r="44" spans="1:12" s="39" customFormat="1" ht="26.25">
      <c r="A44" s="44" t="s">
        <v>49</v>
      </c>
      <c r="B44" s="247">
        <v>0</v>
      </c>
      <c r="C44" s="45">
        <v>0</v>
      </c>
      <c r="D44" s="45">
        <v>0</v>
      </c>
      <c r="E44" s="45">
        <v>0</v>
      </c>
      <c r="F44" s="38">
        <v>0</v>
      </c>
    </row>
    <row r="45" spans="1:12" s="16" customFormat="1" ht="26.25">
      <c r="A45" s="32" t="s">
        <v>48</v>
      </c>
      <c r="B45" s="244"/>
      <c r="C45" s="31"/>
      <c r="D45" s="31"/>
      <c r="E45" s="31"/>
      <c r="F45" s="23"/>
    </row>
    <row r="46" spans="1:12" s="39" customFormat="1" ht="26.25">
      <c r="A46" s="44" t="s">
        <v>50</v>
      </c>
      <c r="B46" s="247">
        <v>0</v>
      </c>
      <c r="C46" s="45">
        <v>0</v>
      </c>
      <c r="D46" s="45">
        <v>0</v>
      </c>
      <c r="E46" s="45">
        <v>0</v>
      </c>
      <c r="F46" s="38">
        <v>0</v>
      </c>
    </row>
    <row r="47" spans="1:12" s="16" customFormat="1" ht="26.25">
      <c r="A47" s="32" t="s">
        <v>48</v>
      </c>
      <c r="B47" s="244"/>
      <c r="C47" s="31"/>
      <c r="D47" s="31"/>
      <c r="E47" s="31"/>
      <c r="F47" s="23"/>
    </row>
    <row r="48" spans="1:12" s="39" customFormat="1" ht="26.25">
      <c r="A48" s="34" t="s">
        <v>51</v>
      </c>
      <c r="B48" s="246">
        <v>0</v>
      </c>
      <c r="C48" s="43">
        <v>0</v>
      </c>
      <c r="D48" s="43">
        <v>0</v>
      </c>
      <c r="E48" s="43">
        <v>0</v>
      </c>
      <c r="F48" s="38">
        <v>0</v>
      </c>
    </row>
    <row r="49" spans="1:6" s="16" customFormat="1" ht="26.25">
      <c r="A49" s="32" t="s">
        <v>48</v>
      </c>
      <c r="B49" s="244"/>
      <c r="C49" s="31"/>
      <c r="D49" s="31"/>
      <c r="E49" s="31"/>
      <c r="F49" s="23"/>
    </row>
    <row r="50" spans="1:6" s="39" customFormat="1" ht="26.25">
      <c r="A50" s="46" t="s">
        <v>52</v>
      </c>
      <c r="B50" s="248">
        <v>3379752</v>
      </c>
      <c r="C50" s="47">
        <v>3379752</v>
      </c>
      <c r="D50" s="47">
        <v>3654209</v>
      </c>
      <c r="E50" s="47">
        <v>274457</v>
      </c>
      <c r="F50" s="38">
        <v>8.1206254186697718E-2</v>
      </c>
    </row>
    <row r="51" spans="1:6" s="16" customFormat="1" ht="26.25">
      <c r="A51" s="34"/>
      <c r="B51" s="241"/>
      <c r="C51" s="22"/>
      <c r="D51" s="22"/>
      <c r="E51" s="22"/>
      <c r="F51" s="48"/>
    </row>
    <row r="52" spans="1:6" s="39" customFormat="1" ht="26.25">
      <c r="A52" s="34" t="s">
        <v>53</v>
      </c>
      <c r="B52" s="246">
        <v>0</v>
      </c>
      <c r="C52" s="43">
        <v>0</v>
      </c>
      <c r="D52" s="43">
        <v>0</v>
      </c>
      <c r="E52" s="47">
        <v>0</v>
      </c>
      <c r="F52" s="38">
        <v>0</v>
      </c>
    </row>
    <row r="53" spans="1:6" s="16" customFormat="1" ht="26.25">
      <c r="A53" s="32"/>
      <c r="B53" s="244"/>
      <c r="C53" s="31"/>
      <c r="D53" s="31"/>
      <c r="E53" s="31"/>
      <c r="F53" s="23"/>
    </row>
    <row r="54" spans="1:6" s="39" customFormat="1" ht="26.25">
      <c r="A54" s="49" t="s">
        <v>54</v>
      </c>
      <c r="B54" s="246">
        <v>7743714</v>
      </c>
      <c r="C54" s="43">
        <v>7743714</v>
      </c>
      <c r="D54" s="43">
        <v>8038132</v>
      </c>
      <c r="E54" s="43">
        <v>294418</v>
      </c>
      <c r="F54" s="38">
        <v>3.8020257463020977E-2</v>
      </c>
    </row>
    <row r="55" spans="1:6" s="16" customFormat="1" ht="26.25">
      <c r="A55" s="50"/>
      <c r="B55" s="244"/>
      <c r="C55" s="31"/>
      <c r="D55" s="31"/>
      <c r="E55" s="31"/>
      <c r="F55" s="23" t="s">
        <v>48</v>
      </c>
    </row>
    <row r="56" spans="1:6" s="16" customFormat="1" ht="26.25">
      <c r="A56" s="51"/>
      <c r="B56" s="241"/>
      <c r="C56" s="22"/>
      <c r="D56" s="22"/>
      <c r="E56" s="22"/>
      <c r="F56" s="24" t="s">
        <v>48</v>
      </c>
    </row>
    <row r="57" spans="1:6" s="16" customFormat="1" ht="26.25">
      <c r="A57" s="49" t="s">
        <v>55</v>
      </c>
      <c r="B57" s="241"/>
      <c r="C57" s="22"/>
      <c r="D57" s="22"/>
      <c r="E57" s="22"/>
      <c r="F57" s="24"/>
    </row>
    <row r="58" spans="1:6" s="16" customFormat="1" ht="26.25">
      <c r="A58" s="30" t="s">
        <v>56</v>
      </c>
      <c r="B58" s="241">
        <v>0</v>
      </c>
      <c r="C58" s="22">
        <v>0</v>
      </c>
      <c r="D58" s="22">
        <v>0</v>
      </c>
      <c r="E58" s="22">
        <v>0</v>
      </c>
      <c r="F58" s="27">
        <v>0</v>
      </c>
    </row>
    <row r="59" spans="1:6" s="16" customFormat="1" ht="26.25">
      <c r="A59" s="32" t="s">
        <v>57</v>
      </c>
      <c r="B59" s="244">
        <v>2254355</v>
      </c>
      <c r="C59" s="31">
        <v>2271815</v>
      </c>
      <c r="D59" s="31">
        <v>2496687</v>
      </c>
      <c r="E59" s="31">
        <v>224872</v>
      </c>
      <c r="F59" s="27">
        <v>9.8983411941553343E-2</v>
      </c>
    </row>
    <row r="60" spans="1:6" s="16" customFormat="1" ht="26.25">
      <c r="A60" s="32" t="s">
        <v>58</v>
      </c>
      <c r="B60" s="244">
        <v>3583586</v>
      </c>
      <c r="C60" s="31">
        <v>3551090</v>
      </c>
      <c r="D60" s="31">
        <v>3568950</v>
      </c>
      <c r="E60" s="31">
        <v>17860</v>
      </c>
      <c r="F60" s="27">
        <v>5.0294416643903699E-3</v>
      </c>
    </row>
    <row r="61" spans="1:6" s="16" customFormat="1" ht="26.25">
      <c r="A61" s="32" t="s">
        <v>59</v>
      </c>
      <c r="B61" s="244">
        <v>53487</v>
      </c>
      <c r="C61" s="31">
        <v>56010</v>
      </c>
      <c r="D61" s="31">
        <v>57081</v>
      </c>
      <c r="E61" s="31">
        <v>1071</v>
      </c>
      <c r="F61" s="27">
        <v>1.9121585431173004E-2</v>
      </c>
    </row>
    <row r="62" spans="1:6" s="16" customFormat="1" ht="26.25">
      <c r="A62" s="32" t="s">
        <v>60</v>
      </c>
      <c r="B62" s="244">
        <v>0</v>
      </c>
      <c r="C62" s="31">
        <v>0</v>
      </c>
      <c r="D62" s="31">
        <v>0</v>
      </c>
      <c r="E62" s="31">
        <v>0</v>
      </c>
      <c r="F62" s="27">
        <v>0</v>
      </c>
    </row>
    <row r="63" spans="1:6" s="16" customFormat="1" ht="26.25">
      <c r="A63" s="32" t="s">
        <v>61</v>
      </c>
      <c r="B63" s="244">
        <v>1332974</v>
      </c>
      <c r="C63" s="31">
        <v>1305996</v>
      </c>
      <c r="D63" s="31">
        <v>1410678</v>
      </c>
      <c r="E63" s="31">
        <v>104682</v>
      </c>
      <c r="F63" s="27">
        <v>8.015491624782925E-2</v>
      </c>
    </row>
    <row r="64" spans="1:6" s="16" customFormat="1" ht="26.25">
      <c r="A64" s="32" t="s">
        <v>62</v>
      </c>
      <c r="B64" s="244">
        <v>0</v>
      </c>
      <c r="C64" s="31">
        <v>0</v>
      </c>
      <c r="D64" s="31">
        <v>0</v>
      </c>
      <c r="E64" s="31">
        <v>0</v>
      </c>
      <c r="F64" s="27">
        <v>0</v>
      </c>
    </row>
    <row r="65" spans="1:6" s="16" customFormat="1" ht="26.25">
      <c r="A65" s="32" t="s">
        <v>63</v>
      </c>
      <c r="B65" s="244">
        <v>519312</v>
      </c>
      <c r="C65" s="31">
        <v>558803</v>
      </c>
      <c r="D65" s="31">
        <v>504736</v>
      </c>
      <c r="E65" s="31">
        <v>-54067</v>
      </c>
      <c r="F65" s="27">
        <v>-9.6755028158402867E-2</v>
      </c>
    </row>
    <row r="66" spans="1:6" s="39" customFormat="1" ht="26.25">
      <c r="A66" s="52" t="s">
        <v>64</v>
      </c>
      <c r="B66" s="245">
        <v>7743714</v>
      </c>
      <c r="C66" s="37">
        <v>7743714</v>
      </c>
      <c r="D66" s="37">
        <v>8038132</v>
      </c>
      <c r="E66" s="37">
        <v>294418</v>
      </c>
      <c r="F66" s="38">
        <v>3.8020257463020977E-2</v>
      </c>
    </row>
    <row r="67" spans="1:6" s="16" customFormat="1" ht="26.25">
      <c r="A67" s="32" t="s">
        <v>65</v>
      </c>
      <c r="B67" s="244">
        <v>0</v>
      </c>
      <c r="C67" s="31">
        <v>0</v>
      </c>
      <c r="D67" s="31">
        <v>0</v>
      </c>
      <c r="E67" s="31">
        <v>0</v>
      </c>
      <c r="F67" s="27">
        <v>0</v>
      </c>
    </row>
    <row r="68" spans="1:6" s="16" customFormat="1" ht="26.25">
      <c r="A68" s="32" t="s">
        <v>66</v>
      </c>
      <c r="B68" s="244">
        <v>0</v>
      </c>
      <c r="C68" s="31">
        <v>0</v>
      </c>
      <c r="D68" s="31">
        <v>0</v>
      </c>
      <c r="E68" s="31">
        <v>0</v>
      </c>
      <c r="F68" s="27">
        <v>0</v>
      </c>
    </row>
    <row r="69" spans="1:6" s="16" customFormat="1" ht="26.25">
      <c r="A69" s="32" t="s">
        <v>67</v>
      </c>
      <c r="B69" s="244">
        <v>0</v>
      </c>
      <c r="C69" s="31">
        <v>0</v>
      </c>
      <c r="D69" s="31">
        <v>0</v>
      </c>
      <c r="E69" s="31">
        <v>0</v>
      </c>
      <c r="F69" s="27">
        <v>0</v>
      </c>
    </row>
    <row r="70" spans="1:6" s="16" customFormat="1" ht="26.25">
      <c r="A70" s="32" t="s">
        <v>68</v>
      </c>
      <c r="B70" s="244">
        <v>0</v>
      </c>
      <c r="C70" s="31">
        <v>0</v>
      </c>
      <c r="D70" s="31">
        <v>0</v>
      </c>
      <c r="E70" s="31">
        <v>0</v>
      </c>
      <c r="F70" s="27">
        <v>0</v>
      </c>
    </row>
    <row r="71" spans="1:6" s="39" customFormat="1" ht="26.25">
      <c r="A71" s="53" t="s">
        <v>69</v>
      </c>
      <c r="B71" s="249">
        <v>7743714</v>
      </c>
      <c r="C71" s="54">
        <v>7743714</v>
      </c>
      <c r="D71" s="54">
        <v>8038132</v>
      </c>
      <c r="E71" s="54">
        <v>294418</v>
      </c>
      <c r="F71" s="38">
        <v>3.8020257463020977E-2</v>
      </c>
    </row>
    <row r="72" spans="1:6" s="16" customFormat="1" ht="26.25">
      <c r="A72" s="51"/>
      <c r="B72" s="241"/>
      <c r="C72" s="22"/>
      <c r="D72" s="22"/>
      <c r="E72" s="22"/>
      <c r="F72" s="24"/>
    </row>
    <row r="73" spans="1:6" s="16" customFormat="1" ht="26.25">
      <c r="A73" s="49" t="s">
        <v>70</v>
      </c>
      <c r="B73" s="241"/>
      <c r="C73" s="22"/>
      <c r="D73" s="22"/>
      <c r="E73" s="22"/>
      <c r="F73" s="24"/>
    </row>
    <row r="74" spans="1:6" s="16" customFormat="1" ht="26.25">
      <c r="A74" s="30" t="s">
        <v>71</v>
      </c>
      <c r="B74" s="242">
        <v>4159461</v>
      </c>
      <c r="C74" s="26">
        <v>4082151</v>
      </c>
      <c r="D74" s="26">
        <v>4336919</v>
      </c>
      <c r="E74" s="22">
        <v>254768</v>
      </c>
      <c r="F74" s="27">
        <v>6.2410234212306209E-2</v>
      </c>
    </row>
    <row r="75" spans="1:6" s="16" customFormat="1" ht="26.25">
      <c r="A75" s="32" t="s">
        <v>72</v>
      </c>
      <c r="B75" s="243">
        <v>0</v>
      </c>
      <c r="C75" s="26">
        <v>20000</v>
      </c>
      <c r="D75" s="26">
        <v>78000</v>
      </c>
      <c r="E75" s="31">
        <v>58000</v>
      </c>
      <c r="F75" s="27">
        <v>2.9</v>
      </c>
    </row>
    <row r="76" spans="1:6" s="16" customFormat="1" ht="26.25">
      <c r="A76" s="32" t="s">
        <v>73</v>
      </c>
      <c r="B76" s="241">
        <v>1424587</v>
      </c>
      <c r="C76" s="26">
        <v>1420852</v>
      </c>
      <c r="D76" s="26">
        <v>1213443</v>
      </c>
      <c r="E76" s="31">
        <v>-207409</v>
      </c>
      <c r="F76" s="27">
        <v>-0.14597509100173697</v>
      </c>
    </row>
    <row r="77" spans="1:6" s="39" customFormat="1" ht="26.25">
      <c r="A77" s="52" t="s">
        <v>74</v>
      </c>
      <c r="B77" s="249">
        <v>5584048</v>
      </c>
      <c r="C77" s="54">
        <v>5523003</v>
      </c>
      <c r="D77" s="54">
        <v>5628362</v>
      </c>
      <c r="E77" s="37">
        <v>105359</v>
      </c>
      <c r="F77" s="38">
        <v>1.9076397387435783E-2</v>
      </c>
    </row>
    <row r="78" spans="1:6" s="16" customFormat="1" ht="26.25">
      <c r="A78" s="32" t="s">
        <v>75</v>
      </c>
      <c r="B78" s="243">
        <v>220922</v>
      </c>
      <c r="C78" s="29">
        <v>172439</v>
      </c>
      <c r="D78" s="29">
        <v>228627</v>
      </c>
      <c r="E78" s="31">
        <v>56188</v>
      </c>
      <c r="F78" s="27">
        <v>0.32584276178822658</v>
      </c>
    </row>
    <row r="79" spans="1:6" s="16" customFormat="1" ht="26.25">
      <c r="A79" s="32" t="s">
        <v>76</v>
      </c>
      <c r="B79" s="242">
        <v>360584</v>
      </c>
      <c r="C79" s="26">
        <v>556945</v>
      </c>
      <c r="D79" s="26">
        <v>514336</v>
      </c>
      <c r="E79" s="31">
        <v>-42609</v>
      </c>
      <c r="F79" s="27">
        <v>-7.6504861341784192E-2</v>
      </c>
    </row>
    <row r="80" spans="1:6" s="16" customFormat="1" ht="26.25">
      <c r="A80" s="32" t="s">
        <v>77</v>
      </c>
      <c r="B80" s="241">
        <v>247969</v>
      </c>
      <c r="C80" s="22">
        <v>212268</v>
      </c>
      <c r="D80" s="22">
        <v>205050</v>
      </c>
      <c r="E80" s="31">
        <v>-7218</v>
      </c>
      <c r="F80" s="27">
        <v>-3.4004183390807845E-2</v>
      </c>
    </row>
    <row r="81" spans="1:8" s="39" customFormat="1" ht="26.25">
      <c r="A81" s="35" t="s">
        <v>78</v>
      </c>
      <c r="B81" s="249">
        <v>829475</v>
      </c>
      <c r="C81" s="54">
        <v>941652</v>
      </c>
      <c r="D81" s="54">
        <v>948013</v>
      </c>
      <c r="E81" s="37">
        <v>6361</v>
      </c>
      <c r="F81" s="38">
        <v>6.7551494607349634E-3</v>
      </c>
    </row>
    <row r="82" spans="1:8" s="16" customFormat="1" ht="26.25">
      <c r="A82" s="32" t="s">
        <v>79</v>
      </c>
      <c r="B82" s="241">
        <v>27008</v>
      </c>
      <c r="C82" s="22">
        <v>55290</v>
      </c>
      <c r="D82" s="22">
        <v>53250</v>
      </c>
      <c r="E82" s="31">
        <v>-2040</v>
      </c>
      <c r="F82" s="27">
        <v>-3.689636462289745E-2</v>
      </c>
    </row>
    <row r="83" spans="1:8" s="16" customFormat="1" ht="26.25">
      <c r="A83" s="32" t="s">
        <v>80</v>
      </c>
      <c r="B83" s="244">
        <v>155885</v>
      </c>
      <c r="C83" s="31">
        <v>169394</v>
      </c>
      <c r="D83" s="31">
        <v>367286</v>
      </c>
      <c r="E83" s="31">
        <v>197892</v>
      </c>
      <c r="F83" s="27">
        <v>1.1682350024203927</v>
      </c>
    </row>
    <row r="84" spans="1:8" s="16" customFormat="1" ht="26.25">
      <c r="A84" s="32" t="s">
        <v>81</v>
      </c>
      <c r="B84" s="244">
        <v>0</v>
      </c>
      <c r="C84" s="31">
        <v>0</v>
      </c>
      <c r="D84" s="31">
        <v>0</v>
      </c>
      <c r="E84" s="31">
        <v>0</v>
      </c>
      <c r="F84" s="27">
        <v>0</v>
      </c>
    </row>
    <row r="85" spans="1:8" s="16" customFormat="1" ht="26.25">
      <c r="A85" s="32" t="s">
        <v>82</v>
      </c>
      <c r="B85" s="244">
        <v>1085812</v>
      </c>
      <c r="C85" s="31">
        <v>975276</v>
      </c>
      <c r="D85" s="31">
        <v>926761</v>
      </c>
      <c r="E85" s="31">
        <v>-48515</v>
      </c>
      <c r="F85" s="27">
        <v>-4.9744892727802179E-2</v>
      </c>
    </row>
    <row r="86" spans="1:8" s="39" customFormat="1" ht="26.25">
      <c r="A86" s="35" t="s">
        <v>83</v>
      </c>
      <c r="B86" s="245">
        <v>1268705</v>
      </c>
      <c r="C86" s="37">
        <v>1199960</v>
      </c>
      <c r="D86" s="37">
        <v>1347297</v>
      </c>
      <c r="E86" s="37">
        <v>147337</v>
      </c>
      <c r="F86" s="38">
        <v>0.12278492616420547</v>
      </c>
    </row>
    <row r="87" spans="1:8" s="16" customFormat="1" ht="26.25">
      <c r="A87" s="32" t="s">
        <v>84</v>
      </c>
      <c r="B87" s="244">
        <v>61486</v>
      </c>
      <c r="C87" s="31">
        <v>79099</v>
      </c>
      <c r="D87" s="31">
        <v>114460</v>
      </c>
      <c r="E87" s="31">
        <v>35361</v>
      </c>
      <c r="F87" s="27">
        <v>0.44704737101606845</v>
      </c>
    </row>
    <row r="88" spans="1:8" s="16" customFormat="1" ht="26.25">
      <c r="A88" s="32" t="s">
        <v>85</v>
      </c>
      <c r="B88" s="244">
        <v>0</v>
      </c>
      <c r="C88" s="31">
        <v>0</v>
      </c>
      <c r="D88" s="31">
        <v>0</v>
      </c>
      <c r="E88" s="31">
        <v>0</v>
      </c>
      <c r="F88" s="27">
        <v>0</v>
      </c>
    </row>
    <row r="89" spans="1:8" s="16" customFormat="1" ht="26.25">
      <c r="A89" s="41" t="s">
        <v>86</v>
      </c>
      <c r="B89" s="244">
        <v>0</v>
      </c>
      <c r="C89" s="31">
        <v>0</v>
      </c>
      <c r="D89" s="31">
        <v>0</v>
      </c>
      <c r="E89" s="31">
        <v>0</v>
      </c>
      <c r="F89" s="27">
        <v>0</v>
      </c>
    </row>
    <row r="90" spans="1:8" s="39" customFormat="1" ht="26.25">
      <c r="A90" s="55" t="s">
        <v>87</v>
      </c>
      <c r="B90" s="249">
        <v>61486</v>
      </c>
      <c r="C90" s="54">
        <v>79099</v>
      </c>
      <c r="D90" s="54">
        <v>114460</v>
      </c>
      <c r="E90" s="54">
        <v>35361</v>
      </c>
      <c r="F90" s="38">
        <v>0.44704737101606845</v>
      </c>
    </row>
    <row r="91" spans="1:8" s="16" customFormat="1" ht="26.25">
      <c r="A91" s="41" t="s">
        <v>88</v>
      </c>
      <c r="B91" s="244">
        <v>0</v>
      </c>
      <c r="C91" s="31">
        <v>0</v>
      </c>
      <c r="D91" s="29">
        <v>0</v>
      </c>
      <c r="E91" s="31">
        <v>0</v>
      </c>
      <c r="F91" s="27">
        <v>0</v>
      </c>
    </row>
    <row r="92" spans="1:8" s="39" customFormat="1" ht="27" thickBot="1">
      <c r="A92" s="56" t="s">
        <v>69</v>
      </c>
      <c r="B92" s="250">
        <v>7743714</v>
      </c>
      <c r="C92" s="57">
        <v>7743714</v>
      </c>
      <c r="D92" s="58">
        <v>8038132</v>
      </c>
      <c r="E92" s="57">
        <v>294418</v>
      </c>
      <c r="F92" s="59">
        <v>3.8020257463020977E-2</v>
      </c>
    </row>
    <row r="93" spans="1:8" s="64" customFormat="1" ht="31.5">
      <c r="A93" s="60"/>
      <c r="B93" s="61"/>
      <c r="C93" s="61"/>
      <c r="D93" s="61"/>
      <c r="E93" s="61"/>
      <c r="F93" s="62" t="s">
        <v>48</v>
      </c>
      <c r="G93" s="63"/>
      <c r="H93" s="63"/>
    </row>
    <row r="94" spans="1:8">
      <c r="A94" s="68" t="s">
        <v>48</v>
      </c>
      <c r="B94" s="69"/>
      <c r="C94" s="69"/>
      <c r="D94" s="69"/>
      <c r="E94" s="69"/>
      <c r="F94" s="70"/>
    </row>
  </sheetData>
  <pageMargins left="0.7" right="0.7" top="0.75" bottom="0.75" header="0.3" footer="0.3"/>
  <pageSetup scale="27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topLeftCell="A19" zoomScale="60" zoomScaleNormal="60" workbookViewId="0">
      <selection activeCell="B8" sqref="B8:B92"/>
    </sheetView>
  </sheetViews>
  <sheetFormatPr defaultRowHeight="15.75"/>
  <cols>
    <col min="1" max="1" width="121.140625" style="71" customWidth="1"/>
    <col min="2" max="2" width="32.7109375" style="72" customWidth="1"/>
    <col min="3" max="5" width="32.85546875" style="72" customWidth="1"/>
    <col min="6" max="6" width="25.5703125" style="73" customWidth="1"/>
    <col min="7" max="7" width="30.28515625" style="71" customWidth="1"/>
    <col min="8" max="8" width="25.140625" style="71" customWidth="1"/>
    <col min="9" max="256" width="9.140625" style="71"/>
    <col min="257" max="257" width="121.140625" style="71" customWidth="1"/>
    <col min="258" max="258" width="32.7109375" style="71" customWidth="1"/>
    <col min="259" max="261" width="32.85546875" style="71" customWidth="1"/>
    <col min="262" max="262" width="25.5703125" style="71" customWidth="1"/>
    <col min="263" max="263" width="30.28515625" style="71" customWidth="1"/>
    <col min="264" max="264" width="25.140625" style="71" customWidth="1"/>
    <col min="265" max="512" width="9.140625" style="71"/>
    <col min="513" max="513" width="121.140625" style="71" customWidth="1"/>
    <col min="514" max="514" width="32.7109375" style="71" customWidth="1"/>
    <col min="515" max="517" width="32.85546875" style="71" customWidth="1"/>
    <col min="518" max="518" width="25.5703125" style="71" customWidth="1"/>
    <col min="519" max="519" width="30.28515625" style="71" customWidth="1"/>
    <col min="520" max="520" width="25.140625" style="71" customWidth="1"/>
    <col min="521" max="768" width="9.140625" style="71"/>
    <col min="769" max="769" width="121.140625" style="71" customWidth="1"/>
    <col min="770" max="770" width="32.7109375" style="71" customWidth="1"/>
    <col min="771" max="773" width="32.85546875" style="71" customWidth="1"/>
    <col min="774" max="774" width="25.5703125" style="71" customWidth="1"/>
    <col min="775" max="775" width="30.28515625" style="71" customWidth="1"/>
    <col min="776" max="776" width="25.140625" style="71" customWidth="1"/>
    <col min="777" max="1024" width="9.140625" style="71"/>
    <col min="1025" max="1025" width="121.140625" style="71" customWidth="1"/>
    <col min="1026" max="1026" width="32.7109375" style="71" customWidth="1"/>
    <col min="1027" max="1029" width="32.85546875" style="71" customWidth="1"/>
    <col min="1030" max="1030" width="25.5703125" style="71" customWidth="1"/>
    <col min="1031" max="1031" width="30.28515625" style="71" customWidth="1"/>
    <col min="1032" max="1032" width="25.140625" style="71" customWidth="1"/>
    <col min="1033" max="1280" width="9.140625" style="71"/>
    <col min="1281" max="1281" width="121.140625" style="71" customWidth="1"/>
    <col min="1282" max="1282" width="32.7109375" style="71" customWidth="1"/>
    <col min="1283" max="1285" width="32.85546875" style="71" customWidth="1"/>
    <col min="1286" max="1286" width="25.5703125" style="71" customWidth="1"/>
    <col min="1287" max="1287" width="30.28515625" style="71" customWidth="1"/>
    <col min="1288" max="1288" width="25.140625" style="71" customWidth="1"/>
    <col min="1289" max="1536" width="9.140625" style="71"/>
    <col min="1537" max="1537" width="121.140625" style="71" customWidth="1"/>
    <col min="1538" max="1538" width="32.7109375" style="71" customWidth="1"/>
    <col min="1539" max="1541" width="32.85546875" style="71" customWidth="1"/>
    <col min="1542" max="1542" width="25.5703125" style="71" customWidth="1"/>
    <col min="1543" max="1543" width="30.28515625" style="71" customWidth="1"/>
    <col min="1544" max="1544" width="25.140625" style="71" customWidth="1"/>
    <col min="1545" max="1792" width="9.140625" style="71"/>
    <col min="1793" max="1793" width="121.140625" style="71" customWidth="1"/>
    <col min="1794" max="1794" width="32.7109375" style="71" customWidth="1"/>
    <col min="1795" max="1797" width="32.85546875" style="71" customWidth="1"/>
    <col min="1798" max="1798" width="25.5703125" style="71" customWidth="1"/>
    <col min="1799" max="1799" width="30.28515625" style="71" customWidth="1"/>
    <col min="1800" max="1800" width="25.140625" style="71" customWidth="1"/>
    <col min="1801" max="2048" width="9.140625" style="71"/>
    <col min="2049" max="2049" width="121.140625" style="71" customWidth="1"/>
    <col min="2050" max="2050" width="32.7109375" style="71" customWidth="1"/>
    <col min="2051" max="2053" width="32.85546875" style="71" customWidth="1"/>
    <col min="2054" max="2054" width="25.5703125" style="71" customWidth="1"/>
    <col min="2055" max="2055" width="30.28515625" style="71" customWidth="1"/>
    <col min="2056" max="2056" width="25.140625" style="71" customWidth="1"/>
    <col min="2057" max="2304" width="9.140625" style="71"/>
    <col min="2305" max="2305" width="121.140625" style="71" customWidth="1"/>
    <col min="2306" max="2306" width="32.7109375" style="71" customWidth="1"/>
    <col min="2307" max="2309" width="32.85546875" style="71" customWidth="1"/>
    <col min="2310" max="2310" width="25.5703125" style="71" customWidth="1"/>
    <col min="2311" max="2311" width="30.28515625" style="71" customWidth="1"/>
    <col min="2312" max="2312" width="25.140625" style="71" customWidth="1"/>
    <col min="2313" max="2560" width="9.140625" style="71"/>
    <col min="2561" max="2561" width="121.140625" style="71" customWidth="1"/>
    <col min="2562" max="2562" width="32.7109375" style="71" customWidth="1"/>
    <col min="2563" max="2565" width="32.85546875" style="71" customWidth="1"/>
    <col min="2566" max="2566" width="25.5703125" style="71" customWidth="1"/>
    <col min="2567" max="2567" width="30.28515625" style="71" customWidth="1"/>
    <col min="2568" max="2568" width="25.140625" style="71" customWidth="1"/>
    <col min="2569" max="2816" width="9.140625" style="71"/>
    <col min="2817" max="2817" width="121.140625" style="71" customWidth="1"/>
    <col min="2818" max="2818" width="32.7109375" style="71" customWidth="1"/>
    <col min="2819" max="2821" width="32.85546875" style="71" customWidth="1"/>
    <col min="2822" max="2822" width="25.5703125" style="71" customWidth="1"/>
    <col min="2823" max="2823" width="30.28515625" style="71" customWidth="1"/>
    <col min="2824" max="2824" width="25.140625" style="71" customWidth="1"/>
    <col min="2825" max="3072" width="9.140625" style="71"/>
    <col min="3073" max="3073" width="121.140625" style="71" customWidth="1"/>
    <col min="3074" max="3074" width="32.7109375" style="71" customWidth="1"/>
    <col min="3075" max="3077" width="32.85546875" style="71" customWidth="1"/>
    <col min="3078" max="3078" width="25.5703125" style="71" customWidth="1"/>
    <col min="3079" max="3079" width="30.28515625" style="71" customWidth="1"/>
    <col min="3080" max="3080" width="25.140625" style="71" customWidth="1"/>
    <col min="3081" max="3328" width="9.140625" style="71"/>
    <col min="3329" max="3329" width="121.140625" style="71" customWidth="1"/>
    <col min="3330" max="3330" width="32.7109375" style="71" customWidth="1"/>
    <col min="3331" max="3333" width="32.85546875" style="71" customWidth="1"/>
    <col min="3334" max="3334" width="25.5703125" style="71" customWidth="1"/>
    <col min="3335" max="3335" width="30.28515625" style="71" customWidth="1"/>
    <col min="3336" max="3336" width="25.140625" style="71" customWidth="1"/>
    <col min="3337" max="3584" width="9.140625" style="71"/>
    <col min="3585" max="3585" width="121.140625" style="71" customWidth="1"/>
    <col min="3586" max="3586" width="32.7109375" style="71" customWidth="1"/>
    <col min="3587" max="3589" width="32.85546875" style="71" customWidth="1"/>
    <col min="3590" max="3590" width="25.5703125" style="71" customWidth="1"/>
    <col min="3591" max="3591" width="30.28515625" style="71" customWidth="1"/>
    <col min="3592" max="3592" width="25.140625" style="71" customWidth="1"/>
    <col min="3593" max="3840" width="9.140625" style="71"/>
    <col min="3841" max="3841" width="121.140625" style="71" customWidth="1"/>
    <col min="3842" max="3842" width="32.7109375" style="71" customWidth="1"/>
    <col min="3843" max="3845" width="32.85546875" style="71" customWidth="1"/>
    <col min="3846" max="3846" width="25.5703125" style="71" customWidth="1"/>
    <col min="3847" max="3847" width="30.28515625" style="71" customWidth="1"/>
    <col min="3848" max="3848" width="25.140625" style="71" customWidth="1"/>
    <col min="3849" max="4096" width="9.140625" style="71"/>
    <col min="4097" max="4097" width="121.140625" style="71" customWidth="1"/>
    <col min="4098" max="4098" width="32.7109375" style="71" customWidth="1"/>
    <col min="4099" max="4101" width="32.85546875" style="71" customWidth="1"/>
    <col min="4102" max="4102" width="25.5703125" style="71" customWidth="1"/>
    <col min="4103" max="4103" width="30.28515625" style="71" customWidth="1"/>
    <col min="4104" max="4104" width="25.140625" style="71" customWidth="1"/>
    <col min="4105" max="4352" width="9.140625" style="71"/>
    <col min="4353" max="4353" width="121.140625" style="71" customWidth="1"/>
    <col min="4354" max="4354" width="32.7109375" style="71" customWidth="1"/>
    <col min="4355" max="4357" width="32.85546875" style="71" customWidth="1"/>
    <col min="4358" max="4358" width="25.5703125" style="71" customWidth="1"/>
    <col min="4359" max="4359" width="30.28515625" style="71" customWidth="1"/>
    <col min="4360" max="4360" width="25.140625" style="71" customWidth="1"/>
    <col min="4361" max="4608" width="9.140625" style="71"/>
    <col min="4609" max="4609" width="121.140625" style="71" customWidth="1"/>
    <col min="4610" max="4610" width="32.7109375" style="71" customWidth="1"/>
    <col min="4611" max="4613" width="32.85546875" style="71" customWidth="1"/>
    <col min="4614" max="4614" width="25.5703125" style="71" customWidth="1"/>
    <col min="4615" max="4615" width="30.28515625" style="71" customWidth="1"/>
    <col min="4616" max="4616" width="25.140625" style="71" customWidth="1"/>
    <col min="4617" max="4864" width="9.140625" style="71"/>
    <col min="4865" max="4865" width="121.140625" style="71" customWidth="1"/>
    <col min="4866" max="4866" width="32.7109375" style="71" customWidth="1"/>
    <col min="4867" max="4869" width="32.85546875" style="71" customWidth="1"/>
    <col min="4870" max="4870" width="25.5703125" style="71" customWidth="1"/>
    <col min="4871" max="4871" width="30.28515625" style="71" customWidth="1"/>
    <col min="4872" max="4872" width="25.140625" style="71" customWidth="1"/>
    <col min="4873" max="5120" width="9.140625" style="71"/>
    <col min="5121" max="5121" width="121.140625" style="71" customWidth="1"/>
    <col min="5122" max="5122" width="32.7109375" style="71" customWidth="1"/>
    <col min="5123" max="5125" width="32.85546875" style="71" customWidth="1"/>
    <col min="5126" max="5126" width="25.5703125" style="71" customWidth="1"/>
    <col min="5127" max="5127" width="30.28515625" style="71" customWidth="1"/>
    <col min="5128" max="5128" width="25.140625" style="71" customWidth="1"/>
    <col min="5129" max="5376" width="9.140625" style="71"/>
    <col min="5377" max="5377" width="121.140625" style="71" customWidth="1"/>
    <col min="5378" max="5378" width="32.7109375" style="71" customWidth="1"/>
    <col min="5379" max="5381" width="32.85546875" style="71" customWidth="1"/>
    <col min="5382" max="5382" width="25.5703125" style="71" customWidth="1"/>
    <col min="5383" max="5383" width="30.28515625" style="71" customWidth="1"/>
    <col min="5384" max="5384" width="25.140625" style="71" customWidth="1"/>
    <col min="5385" max="5632" width="9.140625" style="71"/>
    <col min="5633" max="5633" width="121.140625" style="71" customWidth="1"/>
    <col min="5634" max="5634" width="32.7109375" style="71" customWidth="1"/>
    <col min="5635" max="5637" width="32.85546875" style="71" customWidth="1"/>
    <col min="5638" max="5638" width="25.5703125" style="71" customWidth="1"/>
    <col min="5639" max="5639" width="30.28515625" style="71" customWidth="1"/>
    <col min="5640" max="5640" width="25.140625" style="71" customWidth="1"/>
    <col min="5641" max="5888" width="9.140625" style="71"/>
    <col min="5889" max="5889" width="121.140625" style="71" customWidth="1"/>
    <col min="5890" max="5890" width="32.7109375" style="71" customWidth="1"/>
    <col min="5891" max="5893" width="32.85546875" style="71" customWidth="1"/>
    <col min="5894" max="5894" width="25.5703125" style="71" customWidth="1"/>
    <col min="5895" max="5895" width="30.28515625" style="71" customWidth="1"/>
    <col min="5896" max="5896" width="25.140625" style="71" customWidth="1"/>
    <col min="5897" max="6144" width="9.140625" style="71"/>
    <col min="6145" max="6145" width="121.140625" style="71" customWidth="1"/>
    <col min="6146" max="6146" width="32.7109375" style="71" customWidth="1"/>
    <col min="6147" max="6149" width="32.85546875" style="71" customWidth="1"/>
    <col min="6150" max="6150" width="25.5703125" style="71" customWidth="1"/>
    <col min="6151" max="6151" width="30.28515625" style="71" customWidth="1"/>
    <col min="6152" max="6152" width="25.140625" style="71" customWidth="1"/>
    <col min="6153" max="6400" width="9.140625" style="71"/>
    <col min="6401" max="6401" width="121.140625" style="71" customWidth="1"/>
    <col min="6402" max="6402" width="32.7109375" style="71" customWidth="1"/>
    <col min="6403" max="6405" width="32.85546875" style="71" customWidth="1"/>
    <col min="6406" max="6406" width="25.5703125" style="71" customWidth="1"/>
    <col min="6407" max="6407" width="30.28515625" style="71" customWidth="1"/>
    <col min="6408" max="6408" width="25.140625" style="71" customWidth="1"/>
    <col min="6409" max="6656" width="9.140625" style="71"/>
    <col min="6657" max="6657" width="121.140625" style="71" customWidth="1"/>
    <col min="6658" max="6658" width="32.7109375" style="71" customWidth="1"/>
    <col min="6659" max="6661" width="32.85546875" style="71" customWidth="1"/>
    <col min="6662" max="6662" width="25.5703125" style="71" customWidth="1"/>
    <col min="6663" max="6663" width="30.28515625" style="71" customWidth="1"/>
    <col min="6664" max="6664" width="25.140625" style="71" customWidth="1"/>
    <col min="6665" max="6912" width="9.140625" style="71"/>
    <col min="6913" max="6913" width="121.140625" style="71" customWidth="1"/>
    <col min="6914" max="6914" width="32.7109375" style="71" customWidth="1"/>
    <col min="6915" max="6917" width="32.85546875" style="71" customWidth="1"/>
    <col min="6918" max="6918" width="25.5703125" style="71" customWidth="1"/>
    <col min="6919" max="6919" width="30.28515625" style="71" customWidth="1"/>
    <col min="6920" max="6920" width="25.140625" style="71" customWidth="1"/>
    <col min="6921" max="7168" width="9.140625" style="71"/>
    <col min="7169" max="7169" width="121.140625" style="71" customWidth="1"/>
    <col min="7170" max="7170" width="32.7109375" style="71" customWidth="1"/>
    <col min="7171" max="7173" width="32.85546875" style="71" customWidth="1"/>
    <col min="7174" max="7174" width="25.5703125" style="71" customWidth="1"/>
    <col min="7175" max="7175" width="30.28515625" style="71" customWidth="1"/>
    <col min="7176" max="7176" width="25.140625" style="71" customWidth="1"/>
    <col min="7177" max="7424" width="9.140625" style="71"/>
    <col min="7425" max="7425" width="121.140625" style="71" customWidth="1"/>
    <col min="7426" max="7426" width="32.7109375" style="71" customWidth="1"/>
    <col min="7427" max="7429" width="32.85546875" style="71" customWidth="1"/>
    <col min="7430" max="7430" width="25.5703125" style="71" customWidth="1"/>
    <col min="7431" max="7431" width="30.28515625" style="71" customWidth="1"/>
    <col min="7432" max="7432" width="25.140625" style="71" customWidth="1"/>
    <col min="7433" max="7680" width="9.140625" style="71"/>
    <col min="7681" max="7681" width="121.140625" style="71" customWidth="1"/>
    <col min="7682" max="7682" width="32.7109375" style="71" customWidth="1"/>
    <col min="7683" max="7685" width="32.85546875" style="71" customWidth="1"/>
    <col min="7686" max="7686" width="25.5703125" style="71" customWidth="1"/>
    <col min="7687" max="7687" width="30.28515625" style="71" customWidth="1"/>
    <col min="7688" max="7688" width="25.140625" style="71" customWidth="1"/>
    <col min="7689" max="7936" width="9.140625" style="71"/>
    <col min="7937" max="7937" width="121.140625" style="71" customWidth="1"/>
    <col min="7938" max="7938" width="32.7109375" style="71" customWidth="1"/>
    <col min="7939" max="7941" width="32.85546875" style="71" customWidth="1"/>
    <col min="7942" max="7942" width="25.5703125" style="71" customWidth="1"/>
    <col min="7943" max="7943" width="30.28515625" style="71" customWidth="1"/>
    <col min="7944" max="7944" width="25.140625" style="71" customWidth="1"/>
    <col min="7945" max="8192" width="9.140625" style="71"/>
    <col min="8193" max="8193" width="121.140625" style="71" customWidth="1"/>
    <col min="8194" max="8194" width="32.7109375" style="71" customWidth="1"/>
    <col min="8195" max="8197" width="32.85546875" style="71" customWidth="1"/>
    <col min="8198" max="8198" width="25.5703125" style="71" customWidth="1"/>
    <col min="8199" max="8199" width="30.28515625" style="71" customWidth="1"/>
    <col min="8200" max="8200" width="25.140625" style="71" customWidth="1"/>
    <col min="8201" max="8448" width="9.140625" style="71"/>
    <col min="8449" max="8449" width="121.140625" style="71" customWidth="1"/>
    <col min="8450" max="8450" width="32.7109375" style="71" customWidth="1"/>
    <col min="8451" max="8453" width="32.85546875" style="71" customWidth="1"/>
    <col min="8454" max="8454" width="25.5703125" style="71" customWidth="1"/>
    <col min="8455" max="8455" width="30.28515625" style="71" customWidth="1"/>
    <col min="8456" max="8456" width="25.140625" style="71" customWidth="1"/>
    <col min="8457" max="8704" width="9.140625" style="71"/>
    <col min="8705" max="8705" width="121.140625" style="71" customWidth="1"/>
    <col min="8706" max="8706" width="32.7109375" style="71" customWidth="1"/>
    <col min="8707" max="8709" width="32.85546875" style="71" customWidth="1"/>
    <col min="8710" max="8710" width="25.5703125" style="71" customWidth="1"/>
    <col min="8711" max="8711" width="30.28515625" style="71" customWidth="1"/>
    <col min="8712" max="8712" width="25.140625" style="71" customWidth="1"/>
    <col min="8713" max="8960" width="9.140625" style="71"/>
    <col min="8961" max="8961" width="121.140625" style="71" customWidth="1"/>
    <col min="8962" max="8962" width="32.7109375" style="71" customWidth="1"/>
    <col min="8963" max="8965" width="32.85546875" style="71" customWidth="1"/>
    <col min="8966" max="8966" width="25.5703125" style="71" customWidth="1"/>
    <col min="8967" max="8967" width="30.28515625" style="71" customWidth="1"/>
    <col min="8968" max="8968" width="25.140625" style="71" customWidth="1"/>
    <col min="8969" max="9216" width="9.140625" style="71"/>
    <col min="9217" max="9217" width="121.140625" style="71" customWidth="1"/>
    <col min="9218" max="9218" width="32.7109375" style="71" customWidth="1"/>
    <col min="9219" max="9221" width="32.85546875" style="71" customWidth="1"/>
    <col min="9222" max="9222" width="25.5703125" style="71" customWidth="1"/>
    <col min="9223" max="9223" width="30.28515625" style="71" customWidth="1"/>
    <col min="9224" max="9224" width="25.140625" style="71" customWidth="1"/>
    <col min="9225" max="9472" width="9.140625" style="71"/>
    <col min="9473" max="9473" width="121.140625" style="71" customWidth="1"/>
    <col min="9474" max="9474" width="32.7109375" style="71" customWidth="1"/>
    <col min="9475" max="9477" width="32.85546875" style="71" customWidth="1"/>
    <col min="9478" max="9478" width="25.5703125" style="71" customWidth="1"/>
    <col min="9479" max="9479" width="30.28515625" style="71" customWidth="1"/>
    <col min="9480" max="9480" width="25.140625" style="71" customWidth="1"/>
    <col min="9481" max="9728" width="9.140625" style="71"/>
    <col min="9729" max="9729" width="121.140625" style="71" customWidth="1"/>
    <col min="9730" max="9730" width="32.7109375" style="71" customWidth="1"/>
    <col min="9731" max="9733" width="32.85546875" style="71" customWidth="1"/>
    <col min="9734" max="9734" width="25.5703125" style="71" customWidth="1"/>
    <col min="9735" max="9735" width="30.28515625" style="71" customWidth="1"/>
    <col min="9736" max="9736" width="25.140625" style="71" customWidth="1"/>
    <col min="9737" max="9984" width="9.140625" style="71"/>
    <col min="9985" max="9985" width="121.140625" style="71" customWidth="1"/>
    <col min="9986" max="9986" width="32.7109375" style="71" customWidth="1"/>
    <col min="9987" max="9989" width="32.85546875" style="71" customWidth="1"/>
    <col min="9990" max="9990" width="25.5703125" style="71" customWidth="1"/>
    <col min="9991" max="9991" width="30.28515625" style="71" customWidth="1"/>
    <col min="9992" max="9992" width="25.140625" style="71" customWidth="1"/>
    <col min="9993" max="10240" width="9.140625" style="71"/>
    <col min="10241" max="10241" width="121.140625" style="71" customWidth="1"/>
    <col min="10242" max="10242" width="32.7109375" style="71" customWidth="1"/>
    <col min="10243" max="10245" width="32.85546875" style="71" customWidth="1"/>
    <col min="10246" max="10246" width="25.5703125" style="71" customWidth="1"/>
    <col min="10247" max="10247" width="30.28515625" style="71" customWidth="1"/>
    <col min="10248" max="10248" width="25.140625" style="71" customWidth="1"/>
    <col min="10249" max="10496" width="9.140625" style="71"/>
    <col min="10497" max="10497" width="121.140625" style="71" customWidth="1"/>
    <col min="10498" max="10498" width="32.7109375" style="71" customWidth="1"/>
    <col min="10499" max="10501" width="32.85546875" style="71" customWidth="1"/>
    <col min="10502" max="10502" width="25.5703125" style="71" customWidth="1"/>
    <col min="10503" max="10503" width="30.28515625" style="71" customWidth="1"/>
    <col min="10504" max="10504" width="25.140625" style="71" customWidth="1"/>
    <col min="10505" max="10752" width="9.140625" style="71"/>
    <col min="10753" max="10753" width="121.140625" style="71" customWidth="1"/>
    <col min="10754" max="10754" width="32.7109375" style="71" customWidth="1"/>
    <col min="10755" max="10757" width="32.85546875" style="71" customWidth="1"/>
    <col min="10758" max="10758" width="25.5703125" style="71" customWidth="1"/>
    <col min="10759" max="10759" width="30.28515625" style="71" customWidth="1"/>
    <col min="10760" max="10760" width="25.140625" style="71" customWidth="1"/>
    <col min="10761" max="11008" width="9.140625" style="71"/>
    <col min="11009" max="11009" width="121.140625" style="71" customWidth="1"/>
    <col min="11010" max="11010" width="32.7109375" style="71" customWidth="1"/>
    <col min="11011" max="11013" width="32.85546875" style="71" customWidth="1"/>
    <col min="11014" max="11014" width="25.5703125" style="71" customWidth="1"/>
    <col min="11015" max="11015" width="30.28515625" style="71" customWidth="1"/>
    <col min="11016" max="11016" width="25.140625" style="71" customWidth="1"/>
    <col min="11017" max="11264" width="9.140625" style="71"/>
    <col min="11265" max="11265" width="121.140625" style="71" customWidth="1"/>
    <col min="11266" max="11266" width="32.7109375" style="71" customWidth="1"/>
    <col min="11267" max="11269" width="32.85546875" style="71" customWidth="1"/>
    <col min="11270" max="11270" width="25.5703125" style="71" customWidth="1"/>
    <col min="11271" max="11271" width="30.28515625" style="71" customWidth="1"/>
    <col min="11272" max="11272" width="25.140625" style="71" customWidth="1"/>
    <col min="11273" max="11520" width="9.140625" style="71"/>
    <col min="11521" max="11521" width="121.140625" style="71" customWidth="1"/>
    <col min="11522" max="11522" width="32.7109375" style="71" customWidth="1"/>
    <col min="11523" max="11525" width="32.85546875" style="71" customWidth="1"/>
    <col min="11526" max="11526" width="25.5703125" style="71" customWidth="1"/>
    <col min="11527" max="11527" width="30.28515625" style="71" customWidth="1"/>
    <col min="11528" max="11528" width="25.140625" style="71" customWidth="1"/>
    <col min="11529" max="11776" width="9.140625" style="71"/>
    <col min="11777" max="11777" width="121.140625" style="71" customWidth="1"/>
    <col min="11778" max="11778" width="32.7109375" style="71" customWidth="1"/>
    <col min="11779" max="11781" width="32.85546875" style="71" customWidth="1"/>
    <col min="11782" max="11782" width="25.5703125" style="71" customWidth="1"/>
    <col min="11783" max="11783" width="30.28515625" style="71" customWidth="1"/>
    <col min="11784" max="11784" width="25.140625" style="71" customWidth="1"/>
    <col min="11785" max="12032" width="9.140625" style="71"/>
    <col min="12033" max="12033" width="121.140625" style="71" customWidth="1"/>
    <col min="12034" max="12034" width="32.7109375" style="71" customWidth="1"/>
    <col min="12035" max="12037" width="32.85546875" style="71" customWidth="1"/>
    <col min="12038" max="12038" width="25.5703125" style="71" customWidth="1"/>
    <col min="12039" max="12039" width="30.28515625" style="71" customWidth="1"/>
    <col min="12040" max="12040" width="25.140625" style="71" customWidth="1"/>
    <col min="12041" max="12288" width="9.140625" style="71"/>
    <col min="12289" max="12289" width="121.140625" style="71" customWidth="1"/>
    <col min="12290" max="12290" width="32.7109375" style="71" customWidth="1"/>
    <col min="12291" max="12293" width="32.85546875" style="71" customWidth="1"/>
    <col min="12294" max="12294" width="25.5703125" style="71" customWidth="1"/>
    <col min="12295" max="12295" width="30.28515625" style="71" customWidth="1"/>
    <col min="12296" max="12296" width="25.140625" style="71" customWidth="1"/>
    <col min="12297" max="12544" width="9.140625" style="71"/>
    <col min="12545" max="12545" width="121.140625" style="71" customWidth="1"/>
    <col min="12546" max="12546" width="32.7109375" style="71" customWidth="1"/>
    <col min="12547" max="12549" width="32.85546875" style="71" customWidth="1"/>
    <col min="12550" max="12550" width="25.5703125" style="71" customWidth="1"/>
    <col min="12551" max="12551" width="30.28515625" style="71" customWidth="1"/>
    <col min="12552" max="12552" width="25.140625" style="71" customWidth="1"/>
    <col min="12553" max="12800" width="9.140625" style="71"/>
    <col min="12801" max="12801" width="121.140625" style="71" customWidth="1"/>
    <col min="12802" max="12802" width="32.7109375" style="71" customWidth="1"/>
    <col min="12803" max="12805" width="32.85546875" style="71" customWidth="1"/>
    <col min="12806" max="12806" width="25.5703125" style="71" customWidth="1"/>
    <col min="12807" max="12807" width="30.28515625" style="71" customWidth="1"/>
    <col min="12808" max="12808" width="25.140625" style="71" customWidth="1"/>
    <col min="12809" max="13056" width="9.140625" style="71"/>
    <col min="13057" max="13057" width="121.140625" style="71" customWidth="1"/>
    <col min="13058" max="13058" width="32.7109375" style="71" customWidth="1"/>
    <col min="13059" max="13061" width="32.85546875" style="71" customWidth="1"/>
    <col min="13062" max="13062" width="25.5703125" style="71" customWidth="1"/>
    <col min="13063" max="13063" width="30.28515625" style="71" customWidth="1"/>
    <col min="13064" max="13064" width="25.140625" style="71" customWidth="1"/>
    <col min="13065" max="13312" width="9.140625" style="71"/>
    <col min="13313" max="13313" width="121.140625" style="71" customWidth="1"/>
    <col min="13314" max="13314" width="32.7109375" style="71" customWidth="1"/>
    <col min="13315" max="13317" width="32.85546875" style="71" customWidth="1"/>
    <col min="13318" max="13318" width="25.5703125" style="71" customWidth="1"/>
    <col min="13319" max="13319" width="30.28515625" style="71" customWidth="1"/>
    <col min="13320" max="13320" width="25.140625" style="71" customWidth="1"/>
    <col min="13321" max="13568" width="9.140625" style="71"/>
    <col min="13569" max="13569" width="121.140625" style="71" customWidth="1"/>
    <col min="13570" max="13570" width="32.7109375" style="71" customWidth="1"/>
    <col min="13571" max="13573" width="32.85546875" style="71" customWidth="1"/>
    <col min="13574" max="13574" width="25.5703125" style="71" customWidth="1"/>
    <col min="13575" max="13575" width="30.28515625" style="71" customWidth="1"/>
    <col min="13576" max="13576" width="25.140625" style="71" customWidth="1"/>
    <col min="13577" max="13824" width="9.140625" style="71"/>
    <col min="13825" max="13825" width="121.140625" style="71" customWidth="1"/>
    <col min="13826" max="13826" width="32.7109375" style="71" customWidth="1"/>
    <col min="13827" max="13829" width="32.85546875" style="71" customWidth="1"/>
    <col min="13830" max="13830" width="25.5703125" style="71" customWidth="1"/>
    <col min="13831" max="13831" width="30.28515625" style="71" customWidth="1"/>
    <col min="13832" max="13832" width="25.140625" style="71" customWidth="1"/>
    <col min="13833" max="14080" width="9.140625" style="71"/>
    <col min="14081" max="14081" width="121.140625" style="71" customWidth="1"/>
    <col min="14082" max="14082" width="32.7109375" style="71" customWidth="1"/>
    <col min="14083" max="14085" width="32.85546875" style="71" customWidth="1"/>
    <col min="14086" max="14086" width="25.5703125" style="71" customWidth="1"/>
    <col min="14087" max="14087" width="30.28515625" style="71" customWidth="1"/>
    <col min="14088" max="14088" width="25.140625" style="71" customWidth="1"/>
    <col min="14089" max="14336" width="9.140625" style="71"/>
    <col min="14337" max="14337" width="121.140625" style="71" customWidth="1"/>
    <col min="14338" max="14338" width="32.7109375" style="71" customWidth="1"/>
    <col min="14339" max="14341" width="32.85546875" style="71" customWidth="1"/>
    <col min="14342" max="14342" width="25.5703125" style="71" customWidth="1"/>
    <col min="14343" max="14343" width="30.28515625" style="71" customWidth="1"/>
    <col min="14344" max="14344" width="25.140625" style="71" customWidth="1"/>
    <col min="14345" max="14592" width="9.140625" style="71"/>
    <col min="14593" max="14593" width="121.140625" style="71" customWidth="1"/>
    <col min="14594" max="14594" width="32.7109375" style="71" customWidth="1"/>
    <col min="14595" max="14597" width="32.85546875" style="71" customWidth="1"/>
    <col min="14598" max="14598" width="25.5703125" style="71" customWidth="1"/>
    <col min="14599" max="14599" width="30.28515625" style="71" customWidth="1"/>
    <col min="14600" max="14600" width="25.140625" style="71" customWidth="1"/>
    <col min="14601" max="14848" width="9.140625" style="71"/>
    <col min="14849" max="14849" width="121.140625" style="71" customWidth="1"/>
    <col min="14850" max="14850" width="32.7109375" style="71" customWidth="1"/>
    <col min="14851" max="14853" width="32.85546875" style="71" customWidth="1"/>
    <col min="14854" max="14854" width="25.5703125" style="71" customWidth="1"/>
    <col min="14855" max="14855" width="30.28515625" style="71" customWidth="1"/>
    <col min="14856" max="14856" width="25.140625" style="71" customWidth="1"/>
    <col min="14857" max="15104" width="9.140625" style="71"/>
    <col min="15105" max="15105" width="121.140625" style="71" customWidth="1"/>
    <col min="15106" max="15106" width="32.7109375" style="71" customWidth="1"/>
    <col min="15107" max="15109" width="32.85546875" style="71" customWidth="1"/>
    <col min="15110" max="15110" width="25.5703125" style="71" customWidth="1"/>
    <col min="15111" max="15111" width="30.28515625" style="71" customWidth="1"/>
    <col min="15112" max="15112" width="25.140625" style="71" customWidth="1"/>
    <col min="15113" max="15360" width="9.140625" style="71"/>
    <col min="15361" max="15361" width="121.140625" style="71" customWidth="1"/>
    <col min="15362" max="15362" width="32.7109375" style="71" customWidth="1"/>
    <col min="15363" max="15365" width="32.85546875" style="71" customWidth="1"/>
    <col min="15366" max="15366" width="25.5703125" style="71" customWidth="1"/>
    <col min="15367" max="15367" width="30.28515625" style="71" customWidth="1"/>
    <col min="15368" max="15368" width="25.140625" style="71" customWidth="1"/>
    <col min="15369" max="15616" width="9.140625" style="71"/>
    <col min="15617" max="15617" width="121.140625" style="71" customWidth="1"/>
    <col min="15618" max="15618" width="32.7109375" style="71" customWidth="1"/>
    <col min="15619" max="15621" width="32.85546875" style="71" customWidth="1"/>
    <col min="15622" max="15622" width="25.5703125" style="71" customWidth="1"/>
    <col min="15623" max="15623" width="30.28515625" style="71" customWidth="1"/>
    <col min="15624" max="15624" width="25.140625" style="71" customWidth="1"/>
    <col min="15625" max="15872" width="9.140625" style="71"/>
    <col min="15873" max="15873" width="121.140625" style="71" customWidth="1"/>
    <col min="15874" max="15874" width="32.7109375" style="71" customWidth="1"/>
    <col min="15875" max="15877" width="32.85546875" style="71" customWidth="1"/>
    <col min="15878" max="15878" width="25.5703125" style="71" customWidth="1"/>
    <col min="15879" max="15879" width="30.28515625" style="71" customWidth="1"/>
    <col min="15880" max="15880" width="25.140625" style="71" customWidth="1"/>
    <col min="15881" max="16128" width="9.140625" style="71"/>
    <col min="16129" max="16129" width="121.140625" style="71" customWidth="1"/>
    <col min="16130" max="16130" width="32.7109375" style="71" customWidth="1"/>
    <col min="16131" max="16133" width="32.85546875" style="71" customWidth="1"/>
    <col min="16134" max="16134" width="25.5703125" style="71" customWidth="1"/>
    <col min="16135" max="16135" width="30.28515625" style="71" customWidth="1"/>
    <col min="16136" max="16136" width="25.140625" style="71" customWidth="1"/>
    <col min="16137" max="16384" width="9.140625" style="71"/>
  </cols>
  <sheetData>
    <row r="1" spans="1:8" s="7" customFormat="1" ht="46.5">
      <c r="A1" s="1" t="s">
        <v>0</v>
      </c>
      <c r="B1" s="2"/>
      <c r="C1" s="4" t="s">
        <v>1</v>
      </c>
      <c r="D1" s="5" t="s">
        <v>121</v>
      </c>
      <c r="E1" s="6"/>
      <c r="F1" s="176"/>
      <c r="H1" s="3"/>
    </row>
    <row r="2" spans="1:8" s="7" customFormat="1" ht="46.5">
      <c r="A2" s="1" t="s">
        <v>2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3</v>
      </c>
      <c r="B3" s="10"/>
      <c r="C3" s="10"/>
      <c r="D3" s="10"/>
      <c r="E3" s="10"/>
      <c r="F3" s="11"/>
      <c r="G3" s="3"/>
      <c r="H3" s="3"/>
    </row>
    <row r="4" spans="1:8" s="16" customFormat="1" ht="27" thickTop="1">
      <c r="A4" s="12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20" customFormat="1" ht="52.5">
      <c r="A5" s="17"/>
      <c r="B5" s="18" t="s">
        <v>9</v>
      </c>
      <c r="C5" s="18" t="s">
        <v>9</v>
      </c>
      <c r="D5" s="18" t="s">
        <v>10</v>
      </c>
      <c r="E5" s="18" t="s">
        <v>11</v>
      </c>
      <c r="F5" s="19" t="s">
        <v>12</v>
      </c>
    </row>
    <row r="6" spans="1:8" s="16" customFormat="1" ht="26.25">
      <c r="A6" s="21" t="s">
        <v>13</v>
      </c>
      <c r="B6" s="22"/>
      <c r="C6" s="22"/>
      <c r="D6" s="22"/>
      <c r="E6" s="22"/>
      <c r="F6" s="23"/>
    </row>
    <row r="7" spans="1:8" s="16" customFormat="1" ht="26.25">
      <c r="A7" s="21" t="s">
        <v>14</v>
      </c>
      <c r="B7" s="22"/>
      <c r="C7" s="22"/>
      <c r="D7" s="22"/>
      <c r="E7" s="22"/>
      <c r="F7" s="24"/>
    </row>
    <row r="8" spans="1:8" s="16" customFormat="1" ht="26.25">
      <c r="A8" s="25" t="s">
        <v>15</v>
      </c>
      <c r="B8" s="242">
        <v>4405132</v>
      </c>
      <c r="C8" s="26">
        <v>4405132</v>
      </c>
      <c r="D8" s="26">
        <v>4069635</v>
      </c>
      <c r="E8" s="26">
        <v>-335497</v>
      </c>
      <c r="F8" s="27">
        <v>-7.6160487358835099E-2</v>
      </c>
    </row>
    <row r="9" spans="1:8" s="16" customFormat="1" ht="26.25">
      <c r="A9" s="25" t="s">
        <v>16</v>
      </c>
      <c r="B9" s="242">
        <v>0</v>
      </c>
      <c r="C9" s="26">
        <v>0</v>
      </c>
      <c r="D9" s="26">
        <v>0</v>
      </c>
      <c r="E9" s="26">
        <v>0</v>
      </c>
      <c r="F9" s="27">
        <v>0</v>
      </c>
    </row>
    <row r="10" spans="1:8" s="16" customFormat="1" ht="26.25">
      <c r="A10" s="28" t="s">
        <v>17</v>
      </c>
      <c r="B10" s="243">
        <v>204050</v>
      </c>
      <c r="C10" s="29">
        <v>204050</v>
      </c>
      <c r="D10" s="29">
        <v>207952</v>
      </c>
      <c r="E10" s="29">
        <v>3902</v>
      </c>
      <c r="F10" s="27">
        <v>1.9122764028424406E-2</v>
      </c>
    </row>
    <row r="11" spans="1:8" s="16" customFormat="1" ht="26.25">
      <c r="A11" s="30" t="s">
        <v>18</v>
      </c>
      <c r="B11" s="244">
        <v>0</v>
      </c>
      <c r="C11" s="31">
        <v>0</v>
      </c>
      <c r="D11" s="31">
        <v>0</v>
      </c>
      <c r="E11" s="29">
        <v>0</v>
      </c>
      <c r="F11" s="27">
        <v>0</v>
      </c>
    </row>
    <row r="12" spans="1:8" s="16" customFormat="1" ht="26.25">
      <c r="A12" s="32" t="s">
        <v>19</v>
      </c>
      <c r="B12" s="244">
        <v>204050</v>
      </c>
      <c r="C12" s="31">
        <v>204050</v>
      </c>
      <c r="D12" s="31">
        <v>207952</v>
      </c>
      <c r="E12" s="29">
        <v>3902</v>
      </c>
      <c r="F12" s="27">
        <v>1.9122764028424406E-2</v>
      </c>
    </row>
    <row r="13" spans="1:8" s="16" customFormat="1" ht="26.25">
      <c r="A13" s="32" t="s">
        <v>20</v>
      </c>
      <c r="B13" s="244">
        <v>0</v>
      </c>
      <c r="C13" s="31">
        <v>0</v>
      </c>
      <c r="D13" s="31">
        <v>0</v>
      </c>
      <c r="E13" s="29">
        <v>0</v>
      </c>
      <c r="F13" s="27">
        <v>0</v>
      </c>
    </row>
    <row r="14" spans="1:8" s="16" customFormat="1" ht="26.25">
      <c r="A14" s="32" t="s">
        <v>21</v>
      </c>
      <c r="B14" s="244">
        <v>0</v>
      </c>
      <c r="C14" s="31">
        <v>0</v>
      </c>
      <c r="D14" s="31">
        <v>0</v>
      </c>
      <c r="E14" s="29">
        <v>0</v>
      </c>
      <c r="F14" s="27">
        <v>0</v>
      </c>
    </row>
    <row r="15" spans="1:8" s="16" customFormat="1" ht="26.25">
      <c r="A15" s="32" t="s">
        <v>22</v>
      </c>
      <c r="B15" s="244">
        <v>0</v>
      </c>
      <c r="C15" s="31">
        <v>0</v>
      </c>
      <c r="D15" s="31">
        <v>0</v>
      </c>
      <c r="E15" s="29">
        <v>0</v>
      </c>
      <c r="F15" s="27">
        <v>0</v>
      </c>
    </row>
    <row r="16" spans="1:8" s="16" customFormat="1" ht="26.25">
      <c r="A16" s="32" t="s">
        <v>23</v>
      </c>
      <c r="B16" s="244">
        <v>0</v>
      </c>
      <c r="C16" s="31">
        <v>0</v>
      </c>
      <c r="D16" s="31">
        <v>0</v>
      </c>
      <c r="E16" s="29">
        <v>0</v>
      </c>
      <c r="F16" s="27">
        <v>0</v>
      </c>
    </row>
    <row r="17" spans="1:6" s="16" customFormat="1" ht="26.25">
      <c r="A17" s="32" t="s">
        <v>24</v>
      </c>
      <c r="B17" s="244">
        <v>0</v>
      </c>
      <c r="C17" s="31">
        <v>0</v>
      </c>
      <c r="D17" s="31">
        <v>0</v>
      </c>
      <c r="E17" s="29">
        <v>0</v>
      </c>
      <c r="F17" s="27">
        <v>0</v>
      </c>
    </row>
    <row r="18" spans="1:6" s="16" customFormat="1" ht="26.25">
      <c r="A18" s="32" t="s">
        <v>25</v>
      </c>
      <c r="B18" s="244">
        <v>0</v>
      </c>
      <c r="C18" s="31">
        <v>0</v>
      </c>
      <c r="D18" s="31">
        <v>0</v>
      </c>
      <c r="E18" s="29">
        <v>0</v>
      </c>
      <c r="F18" s="27">
        <v>0</v>
      </c>
    </row>
    <row r="19" spans="1:6" s="16" customFormat="1" ht="26.25">
      <c r="A19" s="32" t="s">
        <v>26</v>
      </c>
      <c r="B19" s="244">
        <v>0</v>
      </c>
      <c r="C19" s="31">
        <v>0</v>
      </c>
      <c r="D19" s="31">
        <v>0</v>
      </c>
      <c r="E19" s="29">
        <v>0</v>
      </c>
      <c r="F19" s="27">
        <v>0</v>
      </c>
    </row>
    <row r="20" spans="1:6" s="16" customFormat="1" ht="26.25">
      <c r="A20" s="32" t="s">
        <v>27</v>
      </c>
      <c r="B20" s="244">
        <v>0</v>
      </c>
      <c r="C20" s="31">
        <v>0</v>
      </c>
      <c r="D20" s="31">
        <v>0</v>
      </c>
      <c r="E20" s="29">
        <v>0</v>
      </c>
      <c r="F20" s="27">
        <v>0</v>
      </c>
    </row>
    <row r="21" spans="1:6" s="16" customFormat="1" ht="26.25">
      <c r="A21" s="32" t="s">
        <v>28</v>
      </c>
      <c r="B21" s="244">
        <v>0</v>
      </c>
      <c r="C21" s="31">
        <v>0</v>
      </c>
      <c r="D21" s="31">
        <v>0</v>
      </c>
      <c r="E21" s="29">
        <v>0</v>
      </c>
      <c r="F21" s="27">
        <v>0</v>
      </c>
    </row>
    <row r="22" spans="1:6" s="16" customFormat="1" ht="26.25">
      <c r="A22" s="32" t="s">
        <v>29</v>
      </c>
      <c r="B22" s="244">
        <v>0</v>
      </c>
      <c r="C22" s="31">
        <v>0</v>
      </c>
      <c r="D22" s="31">
        <v>0</v>
      </c>
      <c r="E22" s="29">
        <v>0</v>
      </c>
      <c r="F22" s="27">
        <v>0</v>
      </c>
    </row>
    <row r="23" spans="1:6" s="16" customFormat="1" ht="26.25">
      <c r="A23" s="33" t="s">
        <v>30</v>
      </c>
      <c r="B23" s="244">
        <v>0</v>
      </c>
      <c r="C23" s="31">
        <v>0</v>
      </c>
      <c r="D23" s="31">
        <v>0</v>
      </c>
      <c r="E23" s="29">
        <v>0</v>
      </c>
      <c r="F23" s="27">
        <v>0</v>
      </c>
    </row>
    <row r="24" spans="1:6" s="16" customFormat="1" ht="26.25">
      <c r="A24" s="33" t="s">
        <v>31</v>
      </c>
      <c r="B24" s="244">
        <v>0</v>
      </c>
      <c r="C24" s="31">
        <v>0</v>
      </c>
      <c r="D24" s="31">
        <v>0</v>
      </c>
      <c r="E24" s="29">
        <v>0</v>
      </c>
      <c r="F24" s="27">
        <v>0</v>
      </c>
    </row>
    <row r="25" spans="1:6" s="16" customFormat="1" ht="26.25">
      <c r="A25" s="33" t="s">
        <v>32</v>
      </c>
      <c r="B25" s="244">
        <v>0</v>
      </c>
      <c r="C25" s="31">
        <v>0</v>
      </c>
      <c r="D25" s="31">
        <v>0</v>
      </c>
      <c r="E25" s="29">
        <v>0</v>
      </c>
      <c r="F25" s="27">
        <v>0</v>
      </c>
    </row>
    <row r="26" spans="1:6" s="16" customFormat="1" ht="26.25">
      <c r="A26" s="33" t="s">
        <v>33</v>
      </c>
      <c r="B26" s="244">
        <v>0</v>
      </c>
      <c r="C26" s="31">
        <v>0</v>
      </c>
      <c r="D26" s="31">
        <v>0</v>
      </c>
      <c r="E26" s="29">
        <v>0</v>
      </c>
      <c r="F26" s="27">
        <v>0</v>
      </c>
    </row>
    <row r="27" spans="1:6" s="16" customFormat="1" ht="26.25">
      <c r="A27" s="33" t="s">
        <v>34</v>
      </c>
      <c r="B27" s="244">
        <v>0</v>
      </c>
      <c r="C27" s="31">
        <v>0</v>
      </c>
      <c r="D27" s="31">
        <v>0</v>
      </c>
      <c r="E27" s="29">
        <v>0</v>
      </c>
      <c r="F27" s="27">
        <v>0</v>
      </c>
    </row>
    <row r="28" spans="1:6" s="16" customFormat="1" ht="26.25">
      <c r="A28" s="33" t="s">
        <v>89</v>
      </c>
      <c r="B28" s="244">
        <v>0</v>
      </c>
      <c r="C28" s="31">
        <v>0</v>
      </c>
      <c r="D28" s="31">
        <v>0</v>
      </c>
      <c r="E28" s="29">
        <v>0</v>
      </c>
      <c r="F28" s="27">
        <v>0</v>
      </c>
    </row>
    <row r="29" spans="1:6" s="16" customFormat="1" ht="26.25">
      <c r="A29" s="33" t="s">
        <v>35</v>
      </c>
      <c r="B29" s="244">
        <v>0</v>
      </c>
      <c r="C29" s="31">
        <v>0</v>
      </c>
      <c r="D29" s="31">
        <v>0</v>
      </c>
      <c r="E29" s="29">
        <v>0</v>
      </c>
      <c r="F29" s="27">
        <v>0</v>
      </c>
    </row>
    <row r="30" spans="1:6" s="16" customFormat="1" ht="26.25">
      <c r="A30" s="34" t="s">
        <v>36</v>
      </c>
      <c r="B30" s="244"/>
      <c r="C30" s="31"/>
      <c r="D30" s="31"/>
      <c r="E30" s="31"/>
      <c r="F30" s="23"/>
    </row>
    <row r="31" spans="1:6" s="16" customFormat="1" ht="26.25">
      <c r="A31" s="30" t="s">
        <v>37</v>
      </c>
      <c r="B31" s="242">
        <v>0</v>
      </c>
      <c r="C31" s="26">
        <v>0</v>
      </c>
      <c r="D31" s="26">
        <v>0</v>
      </c>
      <c r="E31" s="26">
        <v>0</v>
      </c>
      <c r="F31" s="27">
        <v>0</v>
      </c>
    </row>
    <row r="32" spans="1:6" s="16" customFormat="1" ht="26.25">
      <c r="A32" s="35" t="s">
        <v>38</v>
      </c>
      <c r="B32" s="244"/>
      <c r="C32" s="31"/>
      <c r="D32" s="31"/>
      <c r="E32" s="31"/>
      <c r="F32" s="23"/>
    </row>
    <row r="33" spans="1:12" s="16" customFormat="1" ht="26.25">
      <c r="A33" s="30" t="s">
        <v>37</v>
      </c>
      <c r="B33" s="241">
        <v>0</v>
      </c>
      <c r="C33" s="22">
        <v>0</v>
      </c>
      <c r="D33" s="22">
        <v>0</v>
      </c>
      <c r="E33" s="26">
        <v>0</v>
      </c>
      <c r="F33" s="27">
        <v>0</v>
      </c>
    </row>
    <row r="34" spans="1:12" s="16" customFormat="1" ht="26.25">
      <c r="A34" s="32" t="s">
        <v>39</v>
      </c>
      <c r="B34" s="244"/>
      <c r="C34" s="31"/>
      <c r="D34" s="31"/>
      <c r="E34" s="29"/>
      <c r="F34" s="27" t="s">
        <v>91</v>
      </c>
    </row>
    <row r="35" spans="1:12" s="39" customFormat="1" ht="26.25">
      <c r="A35" s="36" t="s">
        <v>40</v>
      </c>
      <c r="B35" s="245">
        <v>4609182</v>
      </c>
      <c r="C35" s="37">
        <v>4609182</v>
      </c>
      <c r="D35" s="37">
        <v>4277587</v>
      </c>
      <c r="E35" s="37">
        <v>-331595</v>
      </c>
      <c r="F35" s="38">
        <v>-7.1942266545343622E-2</v>
      </c>
    </row>
    <row r="36" spans="1:12" s="16" customFormat="1" ht="26.25">
      <c r="A36" s="34" t="s">
        <v>41</v>
      </c>
      <c r="B36" s="244"/>
      <c r="C36" s="31"/>
      <c r="D36" s="31"/>
      <c r="E36" s="31"/>
      <c r="F36" s="23"/>
    </row>
    <row r="37" spans="1:12" s="16" customFormat="1" ht="26.25">
      <c r="A37" s="40" t="s">
        <v>42</v>
      </c>
      <c r="B37" s="242">
        <v>0</v>
      </c>
      <c r="C37" s="26">
        <v>0</v>
      </c>
      <c r="D37" s="26">
        <v>0</v>
      </c>
      <c r="E37" s="26">
        <v>0</v>
      </c>
      <c r="F37" s="27">
        <v>0</v>
      </c>
    </row>
    <row r="38" spans="1:12" s="16" customFormat="1" ht="26.25">
      <c r="A38" s="41" t="s">
        <v>43</v>
      </c>
      <c r="B38" s="242">
        <v>0</v>
      </c>
      <c r="C38" s="26">
        <v>0</v>
      </c>
      <c r="D38" s="26">
        <v>0</v>
      </c>
      <c r="E38" s="29">
        <v>0</v>
      </c>
      <c r="F38" s="27">
        <v>0</v>
      </c>
    </row>
    <row r="39" spans="1:12" s="16" customFormat="1" ht="26.25">
      <c r="A39" s="41" t="s">
        <v>44</v>
      </c>
      <c r="B39" s="242">
        <v>0</v>
      </c>
      <c r="C39" s="26">
        <v>0</v>
      </c>
      <c r="D39" s="26">
        <v>0</v>
      </c>
      <c r="E39" s="29">
        <v>0</v>
      </c>
      <c r="F39" s="27">
        <v>0</v>
      </c>
    </row>
    <row r="40" spans="1:12" s="16" customFormat="1" ht="26.25">
      <c r="A40" s="41" t="s">
        <v>45</v>
      </c>
      <c r="B40" s="242">
        <v>0</v>
      </c>
      <c r="C40" s="26">
        <v>0</v>
      </c>
      <c r="D40" s="26">
        <v>0</v>
      </c>
      <c r="E40" s="29">
        <v>0</v>
      </c>
      <c r="F40" s="27">
        <v>0</v>
      </c>
    </row>
    <row r="41" spans="1:12" s="16" customFormat="1" ht="26.25">
      <c r="A41" s="42" t="s">
        <v>46</v>
      </c>
      <c r="B41" s="242">
        <v>0</v>
      </c>
      <c r="C41" s="26">
        <v>0</v>
      </c>
      <c r="D41" s="26">
        <v>0</v>
      </c>
      <c r="E41" s="29">
        <v>0</v>
      </c>
      <c r="F41" s="27">
        <v>0</v>
      </c>
    </row>
    <row r="42" spans="1:12" s="39" customFormat="1" ht="26.25">
      <c r="A42" s="34" t="s">
        <v>47</v>
      </c>
      <c r="B42" s="246">
        <v>0</v>
      </c>
      <c r="C42" s="43">
        <v>0</v>
      </c>
      <c r="D42" s="43">
        <v>0</v>
      </c>
      <c r="E42" s="43">
        <v>0</v>
      </c>
      <c r="F42" s="38">
        <v>0</v>
      </c>
      <c r="L42" s="39" t="s">
        <v>48</v>
      </c>
    </row>
    <row r="43" spans="1:12" s="16" customFormat="1" ht="26.25">
      <c r="A43" s="32" t="s">
        <v>48</v>
      </c>
      <c r="B43" s="244"/>
      <c r="C43" s="31"/>
      <c r="D43" s="31"/>
      <c r="E43" s="31"/>
      <c r="F43" s="23"/>
    </row>
    <row r="44" spans="1:12" s="39" customFormat="1" ht="26.25">
      <c r="A44" s="44" t="s">
        <v>49</v>
      </c>
      <c r="B44" s="247">
        <v>0</v>
      </c>
      <c r="C44" s="45">
        <v>0</v>
      </c>
      <c r="D44" s="45">
        <v>0</v>
      </c>
      <c r="E44" s="45">
        <v>0</v>
      </c>
      <c r="F44" s="38">
        <v>0</v>
      </c>
    </row>
    <row r="45" spans="1:12" s="16" customFormat="1" ht="26.25">
      <c r="A45" s="32" t="s">
        <v>48</v>
      </c>
      <c r="B45" s="244"/>
      <c r="C45" s="31"/>
      <c r="D45" s="31"/>
      <c r="E45" s="31"/>
      <c r="F45" s="23"/>
    </row>
    <row r="46" spans="1:12" s="39" customFormat="1" ht="26.25">
      <c r="A46" s="44" t="s">
        <v>50</v>
      </c>
      <c r="B46" s="247">
        <v>0</v>
      </c>
      <c r="C46" s="45">
        <v>0</v>
      </c>
      <c r="D46" s="45">
        <v>0</v>
      </c>
      <c r="E46" s="45">
        <v>0</v>
      </c>
      <c r="F46" s="38">
        <v>0</v>
      </c>
    </row>
    <row r="47" spans="1:12" s="16" customFormat="1" ht="26.25">
      <c r="A47" s="32" t="s">
        <v>48</v>
      </c>
      <c r="B47" s="244"/>
      <c r="C47" s="31"/>
      <c r="D47" s="31"/>
      <c r="E47" s="31"/>
      <c r="F47" s="23"/>
    </row>
    <row r="48" spans="1:12" s="39" customFormat="1" ht="26.25">
      <c r="A48" s="34" t="s">
        <v>51</v>
      </c>
      <c r="B48" s="246">
        <v>9007748</v>
      </c>
      <c r="C48" s="43">
        <v>9224741</v>
      </c>
      <c r="D48" s="43">
        <v>8537857</v>
      </c>
      <c r="E48" s="43">
        <v>-686884</v>
      </c>
      <c r="F48" s="38">
        <v>-7.446106074956467E-2</v>
      </c>
    </row>
    <row r="49" spans="1:6" s="16" customFormat="1" ht="26.25">
      <c r="A49" s="32" t="s">
        <v>48</v>
      </c>
      <c r="B49" s="244"/>
      <c r="C49" s="31"/>
      <c r="D49" s="31"/>
      <c r="E49" s="31"/>
      <c r="F49" s="23"/>
    </row>
    <row r="50" spans="1:6" s="39" customFormat="1" ht="26.25">
      <c r="A50" s="46" t="s">
        <v>52</v>
      </c>
      <c r="B50" s="248">
        <v>0</v>
      </c>
      <c r="C50" s="47">
        <v>0</v>
      </c>
      <c r="D50" s="47">
        <v>0</v>
      </c>
      <c r="E50" s="47">
        <v>0</v>
      </c>
      <c r="F50" s="38">
        <v>0</v>
      </c>
    </row>
    <row r="51" spans="1:6" s="16" customFormat="1" ht="26.25">
      <c r="A51" s="34"/>
      <c r="B51" s="241"/>
      <c r="C51" s="22"/>
      <c r="D51" s="22"/>
      <c r="E51" s="22"/>
      <c r="F51" s="48"/>
    </row>
    <row r="52" spans="1:6" s="39" customFormat="1" ht="26.25">
      <c r="A52" s="34" t="s">
        <v>53</v>
      </c>
      <c r="B52" s="246">
        <v>0</v>
      </c>
      <c r="C52" s="43">
        <v>0</v>
      </c>
      <c r="D52" s="43">
        <v>0</v>
      </c>
      <c r="E52" s="47">
        <v>0</v>
      </c>
      <c r="F52" s="38">
        <v>0</v>
      </c>
    </row>
    <row r="53" spans="1:6" s="16" customFormat="1" ht="26.25">
      <c r="A53" s="32"/>
      <c r="B53" s="244"/>
      <c r="C53" s="31"/>
      <c r="D53" s="31"/>
      <c r="E53" s="31"/>
      <c r="F53" s="23"/>
    </row>
    <row r="54" spans="1:6" s="39" customFormat="1" ht="26.25">
      <c r="A54" s="49" t="s">
        <v>54</v>
      </c>
      <c r="B54" s="246">
        <v>13616930</v>
      </c>
      <c r="C54" s="43">
        <v>13833923</v>
      </c>
      <c r="D54" s="43">
        <v>12815444</v>
      </c>
      <c r="E54" s="43">
        <v>-1018479</v>
      </c>
      <c r="F54" s="38">
        <v>-7.3621849709587073E-2</v>
      </c>
    </row>
    <row r="55" spans="1:6" s="16" customFormat="1" ht="26.25">
      <c r="A55" s="50"/>
      <c r="B55" s="244"/>
      <c r="C55" s="31"/>
      <c r="D55" s="31"/>
      <c r="E55" s="31"/>
      <c r="F55" s="23" t="s">
        <v>48</v>
      </c>
    </row>
    <row r="56" spans="1:6" s="16" customFormat="1" ht="26.25">
      <c r="A56" s="51"/>
      <c r="B56" s="241"/>
      <c r="C56" s="22"/>
      <c r="D56" s="22"/>
      <c r="E56" s="22"/>
      <c r="F56" s="24" t="s">
        <v>48</v>
      </c>
    </row>
    <row r="57" spans="1:6" s="16" customFormat="1" ht="26.25">
      <c r="A57" s="49" t="s">
        <v>55</v>
      </c>
      <c r="B57" s="241"/>
      <c r="C57" s="22"/>
      <c r="D57" s="22"/>
      <c r="E57" s="22"/>
      <c r="F57" s="24"/>
    </row>
    <row r="58" spans="1:6" s="16" customFormat="1" ht="26.25">
      <c r="A58" s="30" t="s">
        <v>56</v>
      </c>
      <c r="B58" s="241">
        <v>5276334</v>
      </c>
      <c r="C58" s="22">
        <v>5411991</v>
      </c>
      <c r="D58" s="22">
        <v>5634688</v>
      </c>
      <c r="E58" s="22">
        <v>222697</v>
      </c>
      <c r="F58" s="27">
        <v>4.114881196217806E-2</v>
      </c>
    </row>
    <row r="59" spans="1:6" s="16" customFormat="1" ht="26.25">
      <c r="A59" s="32" t="s">
        <v>57</v>
      </c>
      <c r="B59" s="244">
        <v>0</v>
      </c>
      <c r="C59" s="31">
        <v>0</v>
      </c>
      <c r="D59" s="31">
        <v>0</v>
      </c>
      <c r="E59" s="31">
        <v>0</v>
      </c>
      <c r="F59" s="27">
        <v>0</v>
      </c>
    </row>
    <row r="60" spans="1:6" s="16" customFormat="1" ht="26.25">
      <c r="A60" s="32" t="s">
        <v>58</v>
      </c>
      <c r="B60" s="244">
        <v>9773</v>
      </c>
      <c r="C60" s="31">
        <v>108732</v>
      </c>
      <c r="D60" s="31">
        <v>108516</v>
      </c>
      <c r="E60" s="31">
        <v>-216</v>
      </c>
      <c r="F60" s="27">
        <v>-1.9865357024610969E-3</v>
      </c>
    </row>
    <row r="61" spans="1:6" s="16" customFormat="1" ht="26.25">
      <c r="A61" s="32" t="s">
        <v>59</v>
      </c>
      <c r="B61" s="244">
        <v>1720420</v>
      </c>
      <c r="C61" s="31">
        <v>1905328</v>
      </c>
      <c r="D61" s="31">
        <v>1708785</v>
      </c>
      <c r="E61" s="31">
        <v>-196543</v>
      </c>
      <c r="F61" s="27">
        <v>-0.10315441750711689</v>
      </c>
    </row>
    <row r="62" spans="1:6" s="16" customFormat="1" ht="26.25">
      <c r="A62" s="32" t="s">
        <v>60</v>
      </c>
      <c r="B62" s="244">
        <v>881565</v>
      </c>
      <c r="C62" s="31">
        <v>1299911</v>
      </c>
      <c r="D62" s="31">
        <v>1329472</v>
      </c>
      <c r="E62" s="31">
        <v>29561</v>
      </c>
      <c r="F62" s="27">
        <v>2.2740787638538332E-2</v>
      </c>
    </row>
    <row r="63" spans="1:6" s="16" customFormat="1" ht="26.25">
      <c r="A63" s="32" t="s">
        <v>61</v>
      </c>
      <c r="B63" s="244">
        <v>2997917</v>
      </c>
      <c r="C63" s="31">
        <v>2704362</v>
      </c>
      <c r="D63" s="31">
        <v>2278595</v>
      </c>
      <c r="E63" s="31">
        <v>-425767</v>
      </c>
      <c r="F63" s="27">
        <v>-0.15743713304653742</v>
      </c>
    </row>
    <row r="64" spans="1:6" s="16" customFormat="1" ht="26.25">
      <c r="A64" s="32" t="s">
        <v>62</v>
      </c>
      <c r="B64" s="244">
        <v>168475</v>
      </c>
      <c r="C64" s="31">
        <v>240000</v>
      </c>
      <c r="D64" s="31">
        <v>220000</v>
      </c>
      <c r="E64" s="31">
        <v>-20000</v>
      </c>
      <c r="F64" s="27">
        <v>-8.3333333333333329E-2</v>
      </c>
    </row>
    <row r="65" spans="1:6" s="16" customFormat="1" ht="26.25">
      <c r="A65" s="32" t="s">
        <v>63</v>
      </c>
      <c r="B65" s="244">
        <v>1580528</v>
      </c>
      <c r="C65" s="31">
        <v>1197399</v>
      </c>
      <c r="D65" s="31">
        <v>1243066</v>
      </c>
      <c r="E65" s="31">
        <v>45667</v>
      </c>
      <c r="F65" s="27">
        <v>3.8138498528894713E-2</v>
      </c>
    </row>
    <row r="66" spans="1:6" s="39" customFormat="1" ht="26.25">
      <c r="A66" s="52" t="s">
        <v>64</v>
      </c>
      <c r="B66" s="245">
        <v>12635012</v>
      </c>
      <c r="C66" s="37">
        <v>12867723</v>
      </c>
      <c r="D66" s="37">
        <v>12523122</v>
      </c>
      <c r="E66" s="37">
        <v>-344601</v>
      </c>
      <c r="F66" s="38">
        <v>-2.6780262521970671E-2</v>
      </c>
    </row>
    <row r="67" spans="1:6" s="16" customFormat="1" ht="26.25">
      <c r="A67" s="32" t="s">
        <v>65</v>
      </c>
      <c r="B67" s="244">
        <v>0</v>
      </c>
      <c r="C67" s="31">
        <v>0</v>
      </c>
      <c r="D67" s="31">
        <v>0</v>
      </c>
      <c r="E67" s="31">
        <v>0</v>
      </c>
      <c r="F67" s="27">
        <v>0</v>
      </c>
    </row>
    <row r="68" spans="1:6" s="16" customFormat="1" ht="26.25">
      <c r="A68" s="32" t="s">
        <v>66</v>
      </c>
      <c r="B68" s="244">
        <v>981918</v>
      </c>
      <c r="C68" s="31">
        <v>966200</v>
      </c>
      <c r="D68" s="31">
        <v>292322</v>
      </c>
      <c r="E68" s="31">
        <v>-673878</v>
      </c>
      <c r="F68" s="27">
        <v>-0.69745187331815361</v>
      </c>
    </row>
    <row r="69" spans="1:6" s="16" customFormat="1" ht="26.25">
      <c r="A69" s="32" t="s">
        <v>67</v>
      </c>
      <c r="B69" s="244">
        <v>0</v>
      </c>
      <c r="C69" s="31">
        <v>0</v>
      </c>
      <c r="D69" s="31">
        <v>0</v>
      </c>
      <c r="E69" s="31">
        <v>0</v>
      </c>
      <c r="F69" s="27">
        <v>0</v>
      </c>
    </row>
    <row r="70" spans="1:6" s="16" customFormat="1" ht="26.25">
      <c r="A70" s="32" t="s">
        <v>68</v>
      </c>
      <c r="B70" s="244">
        <v>0</v>
      </c>
      <c r="C70" s="31">
        <v>0</v>
      </c>
      <c r="D70" s="31">
        <v>0</v>
      </c>
      <c r="E70" s="31">
        <v>0</v>
      </c>
      <c r="F70" s="27">
        <v>0</v>
      </c>
    </row>
    <row r="71" spans="1:6" s="39" customFormat="1" ht="26.25">
      <c r="A71" s="53" t="s">
        <v>69</v>
      </c>
      <c r="B71" s="249">
        <v>13616930</v>
      </c>
      <c r="C71" s="54">
        <v>13833923</v>
      </c>
      <c r="D71" s="54">
        <v>12815444</v>
      </c>
      <c r="E71" s="54">
        <v>-1018479</v>
      </c>
      <c r="F71" s="38">
        <v>-7.3621849709587073E-2</v>
      </c>
    </row>
    <row r="72" spans="1:6" s="16" customFormat="1" ht="26.25">
      <c r="A72" s="51"/>
      <c r="B72" s="241"/>
      <c r="C72" s="22"/>
      <c r="D72" s="22"/>
      <c r="E72" s="22"/>
      <c r="F72" s="24"/>
    </row>
    <row r="73" spans="1:6" s="16" customFormat="1" ht="26.25">
      <c r="A73" s="49" t="s">
        <v>70</v>
      </c>
      <c r="B73" s="241"/>
      <c r="C73" s="22"/>
      <c r="D73" s="22"/>
      <c r="E73" s="22"/>
      <c r="F73" s="24"/>
    </row>
    <row r="74" spans="1:6" s="16" customFormat="1" ht="26.25">
      <c r="A74" s="30" t="s">
        <v>71</v>
      </c>
      <c r="B74" s="242">
        <v>7182912</v>
      </c>
      <c r="C74" s="26">
        <v>7002447</v>
      </c>
      <c r="D74" s="26">
        <v>7061522</v>
      </c>
      <c r="E74" s="22">
        <v>59075</v>
      </c>
      <c r="F74" s="27">
        <v>8.4363366120443328E-3</v>
      </c>
    </row>
    <row r="75" spans="1:6" s="16" customFormat="1" ht="26.25">
      <c r="A75" s="32" t="s">
        <v>72</v>
      </c>
      <c r="B75" s="243">
        <v>0</v>
      </c>
      <c r="C75" s="26">
        <v>0</v>
      </c>
      <c r="D75" s="26">
        <v>0</v>
      </c>
      <c r="E75" s="31">
        <v>0</v>
      </c>
      <c r="F75" s="27">
        <v>0</v>
      </c>
    </row>
    <row r="76" spans="1:6" s="16" customFormat="1" ht="26.25">
      <c r="A76" s="32" t="s">
        <v>73</v>
      </c>
      <c r="B76" s="241">
        <v>2135258</v>
      </c>
      <c r="C76" s="26">
        <v>2162591</v>
      </c>
      <c r="D76" s="26">
        <v>2535436</v>
      </c>
      <c r="E76" s="31">
        <v>372845</v>
      </c>
      <c r="F76" s="27">
        <v>0.1724066178024416</v>
      </c>
    </row>
    <row r="77" spans="1:6" s="39" customFormat="1" ht="26.25">
      <c r="A77" s="52" t="s">
        <v>74</v>
      </c>
      <c r="B77" s="249">
        <v>9318170</v>
      </c>
      <c r="C77" s="54">
        <v>9165038</v>
      </c>
      <c r="D77" s="54">
        <v>9596958</v>
      </c>
      <c r="E77" s="37">
        <v>431920</v>
      </c>
      <c r="F77" s="38">
        <v>4.7126918622705113E-2</v>
      </c>
    </row>
    <row r="78" spans="1:6" s="16" customFormat="1" ht="26.25">
      <c r="A78" s="32" t="s">
        <v>75</v>
      </c>
      <c r="B78" s="243">
        <v>168931</v>
      </c>
      <c r="C78" s="29">
        <v>180800</v>
      </c>
      <c r="D78" s="29">
        <v>117500</v>
      </c>
      <c r="E78" s="31">
        <v>-63300</v>
      </c>
      <c r="F78" s="27">
        <v>-0.35011061946902655</v>
      </c>
    </row>
    <row r="79" spans="1:6" s="16" customFormat="1" ht="26.25">
      <c r="A79" s="32" t="s">
        <v>76</v>
      </c>
      <c r="B79" s="242">
        <v>1673738</v>
      </c>
      <c r="C79" s="26">
        <v>1746573</v>
      </c>
      <c r="D79" s="26">
        <v>1721573</v>
      </c>
      <c r="E79" s="31">
        <v>-25000</v>
      </c>
      <c r="F79" s="27">
        <v>-1.431374468745366E-2</v>
      </c>
    </row>
    <row r="80" spans="1:6" s="16" customFormat="1" ht="26.25">
      <c r="A80" s="32" t="s">
        <v>77</v>
      </c>
      <c r="B80" s="241">
        <v>100667</v>
      </c>
      <c r="C80" s="22">
        <v>146200</v>
      </c>
      <c r="D80" s="22">
        <v>147501</v>
      </c>
      <c r="E80" s="31">
        <v>1301</v>
      </c>
      <c r="F80" s="27">
        <v>8.8987688098495204E-3</v>
      </c>
    </row>
    <row r="81" spans="1:8" s="39" customFormat="1" ht="26.25">
      <c r="A81" s="35" t="s">
        <v>78</v>
      </c>
      <c r="B81" s="249">
        <v>1943336</v>
      </c>
      <c r="C81" s="54">
        <v>2073573</v>
      </c>
      <c r="D81" s="54">
        <v>1986574</v>
      </c>
      <c r="E81" s="37">
        <v>-86999</v>
      </c>
      <c r="F81" s="38">
        <v>-4.1956082568590541E-2</v>
      </c>
    </row>
    <row r="82" spans="1:8" s="16" customFormat="1" ht="26.25">
      <c r="A82" s="32" t="s">
        <v>79</v>
      </c>
      <c r="B82" s="241">
        <v>68146</v>
      </c>
      <c r="C82" s="22">
        <v>132500</v>
      </c>
      <c r="D82" s="22">
        <v>85000</v>
      </c>
      <c r="E82" s="31">
        <v>-47500</v>
      </c>
      <c r="F82" s="27">
        <v>-0.35849056603773582</v>
      </c>
    </row>
    <row r="83" spans="1:8" s="16" customFormat="1" ht="26.25">
      <c r="A83" s="32" t="s">
        <v>80</v>
      </c>
      <c r="B83" s="244">
        <v>350341</v>
      </c>
      <c r="C83" s="31">
        <v>369050</v>
      </c>
      <c r="D83" s="31">
        <v>377090</v>
      </c>
      <c r="E83" s="31">
        <v>8040</v>
      </c>
      <c r="F83" s="27">
        <v>2.1785665898929683E-2</v>
      </c>
    </row>
    <row r="84" spans="1:8" s="16" customFormat="1" ht="26.25">
      <c r="A84" s="32" t="s">
        <v>81</v>
      </c>
      <c r="B84" s="244">
        <v>0</v>
      </c>
      <c r="C84" s="31">
        <v>0</v>
      </c>
      <c r="D84" s="31">
        <v>0</v>
      </c>
      <c r="E84" s="31">
        <v>0</v>
      </c>
      <c r="F84" s="27">
        <v>0</v>
      </c>
    </row>
    <row r="85" spans="1:8" s="16" customFormat="1" ht="26.25">
      <c r="A85" s="32" t="s">
        <v>82</v>
      </c>
      <c r="B85" s="244">
        <v>981918</v>
      </c>
      <c r="C85" s="31">
        <v>966200</v>
      </c>
      <c r="D85" s="31">
        <v>292322</v>
      </c>
      <c r="E85" s="31">
        <v>-673878</v>
      </c>
      <c r="F85" s="27">
        <v>-0.69745187331815361</v>
      </c>
    </row>
    <row r="86" spans="1:8" s="39" customFormat="1" ht="26.25">
      <c r="A86" s="35" t="s">
        <v>83</v>
      </c>
      <c r="B86" s="245">
        <v>1400405</v>
      </c>
      <c r="C86" s="37">
        <v>1467750</v>
      </c>
      <c r="D86" s="37">
        <v>754412</v>
      </c>
      <c r="E86" s="37">
        <v>-713338</v>
      </c>
      <c r="F86" s="38">
        <v>-0.48600783512178503</v>
      </c>
    </row>
    <row r="87" spans="1:8" s="16" customFormat="1" ht="26.25">
      <c r="A87" s="32" t="s">
        <v>84</v>
      </c>
      <c r="B87" s="244">
        <v>104725</v>
      </c>
      <c r="C87" s="31">
        <v>205600</v>
      </c>
      <c r="D87" s="31">
        <v>32500</v>
      </c>
      <c r="E87" s="31">
        <v>-173100</v>
      </c>
      <c r="F87" s="27">
        <v>-0.84192607003891051</v>
      </c>
    </row>
    <row r="88" spans="1:8" s="16" customFormat="1" ht="26.25">
      <c r="A88" s="32" t="s">
        <v>85</v>
      </c>
      <c r="B88" s="244">
        <v>352679</v>
      </c>
      <c r="C88" s="31">
        <v>450000</v>
      </c>
      <c r="D88" s="31">
        <v>445000</v>
      </c>
      <c r="E88" s="31">
        <v>-5000</v>
      </c>
      <c r="F88" s="27">
        <v>-1.1111111111111112E-2</v>
      </c>
    </row>
    <row r="89" spans="1:8" s="16" customFormat="1" ht="26.25">
      <c r="A89" s="41" t="s">
        <v>86</v>
      </c>
      <c r="B89" s="244">
        <v>88461</v>
      </c>
      <c r="C89" s="31">
        <v>471962</v>
      </c>
      <c r="D89" s="31">
        <v>0</v>
      </c>
      <c r="E89" s="31">
        <v>-471962</v>
      </c>
      <c r="F89" s="27">
        <v>-1</v>
      </c>
    </row>
    <row r="90" spans="1:8" s="39" customFormat="1" ht="26.25">
      <c r="A90" s="55" t="s">
        <v>87</v>
      </c>
      <c r="B90" s="249">
        <v>545865</v>
      </c>
      <c r="C90" s="54">
        <v>1127562</v>
      </c>
      <c r="D90" s="54">
        <v>477500</v>
      </c>
      <c r="E90" s="54">
        <v>-650062</v>
      </c>
      <c r="F90" s="38">
        <v>-0.57651996076490697</v>
      </c>
    </row>
    <row r="91" spans="1:8" s="16" customFormat="1" ht="26.25">
      <c r="A91" s="41" t="s">
        <v>88</v>
      </c>
      <c r="B91" s="244">
        <v>409154</v>
      </c>
      <c r="C91" s="31">
        <v>0</v>
      </c>
      <c r="D91" s="29">
        <v>0</v>
      </c>
      <c r="E91" s="31">
        <v>0</v>
      </c>
      <c r="F91" s="27">
        <v>0</v>
      </c>
    </row>
    <row r="92" spans="1:8" s="39" customFormat="1" ht="27" thickBot="1">
      <c r="A92" s="56" t="s">
        <v>69</v>
      </c>
      <c r="B92" s="250">
        <v>13616930</v>
      </c>
      <c r="C92" s="57">
        <v>13833923</v>
      </c>
      <c r="D92" s="58">
        <v>12815444</v>
      </c>
      <c r="E92" s="57">
        <v>-1018479</v>
      </c>
      <c r="F92" s="59">
        <v>-7.3621849709587073E-2</v>
      </c>
    </row>
    <row r="93" spans="1:8" s="64" customFormat="1" ht="31.5">
      <c r="A93" s="60"/>
      <c r="B93" s="61"/>
      <c r="C93" s="61"/>
      <c r="D93" s="61"/>
      <c r="E93" s="61"/>
      <c r="F93" s="62" t="s">
        <v>48</v>
      </c>
      <c r="G93" s="63"/>
      <c r="H93" s="63"/>
    </row>
    <row r="94" spans="1:8">
      <c r="A94" s="68" t="s">
        <v>48</v>
      </c>
      <c r="B94" s="69"/>
      <c r="C94" s="69"/>
      <c r="D94" s="69"/>
      <c r="E94" s="69"/>
      <c r="F94" s="70"/>
    </row>
  </sheetData>
  <pageMargins left="0.7" right="0.7" top="0.75" bottom="0.75" header="0.3" footer="0.3"/>
  <pageSetup scale="27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02"/>
  <sheetViews>
    <sheetView topLeftCell="A34" zoomScale="70" zoomScaleNormal="70" workbookViewId="0">
      <selection activeCell="B39" sqref="B39"/>
    </sheetView>
  </sheetViews>
  <sheetFormatPr defaultRowHeight="15.75"/>
  <cols>
    <col min="1" max="1" width="121.140625" style="71" customWidth="1"/>
    <col min="2" max="2" width="32.7109375" style="72" customWidth="1"/>
    <col min="3" max="5" width="32.85546875" style="72" customWidth="1"/>
    <col min="6" max="6" width="25.5703125" style="73" customWidth="1"/>
    <col min="7" max="7" width="30.28515625" style="71" customWidth="1"/>
    <col min="8" max="8" width="25.140625" style="71" customWidth="1"/>
    <col min="9" max="256" width="9.140625" style="71"/>
    <col min="257" max="257" width="121.140625" style="71" customWidth="1"/>
    <col min="258" max="258" width="32.7109375" style="71" customWidth="1"/>
    <col min="259" max="261" width="32.85546875" style="71" customWidth="1"/>
    <col min="262" max="262" width="25.5703125" style="71" customWidth="1"/>
    <col min="263" max="263" width="30.28515625" style="71" customWidth="1"/>
    <col min="264" max="264" width="25.140625" style="71" customWidth="1"/>
    <col min="265" max="512" width="9.140625" style="71"/>
    <col min="513" max="513" width="121.140625" style="71" customWidth="1"/>
    <col min="514" max="514" width="32.7109375" style="71" customWidth="1"/>
    <col min="515" max="517" width="32.85546875" style="71" customWidth="1"/>
    <col min="518" max="518" width="25.5703125" style="71" customWidth="1"/>
    <col min="519" max="519" width="30.28515625" style="71" customWidth="1"/>
    <col min="520" max="520" width="25.140625" style="71" customWidth="1"/>
    <col min="521" max="768" width="9.140625" style="71"/>
    <col min="769" max="769" width="121.140625" style="71" customWidth="1"/>
    <col min="770" max="770" width="32.7109375" style="71" customWidth="1"/>
    <col min="771" max="773" width="32.85546875" style="71" customWidth="1"/>
    <col min="774" max="774" width="25.5703125" style="71" customWidth="1"/>
    <col min="775" max="775" width="30.28515625" style="71" customWidth="1"/>
    <col min="776" max="776" width="25.140625" style="71" customWidth="1"/>
    <col min="777" max="1024" width="9.140625" style="71"/>
    <col min="1025" max="1025" width="121.140625" style="71" customWidth="1"/>
    <col min="1026" max="1026" width="32.7109375" style="71" customWidth="1"/>
    <col min="1027" max="1029" width="32.85546875" style="71" customWidth="1"/>
    <col min="1030" max="1030" width="25.5703125" style="71" customWidth="1"/>
    <col min="1031" max="1031" width="30.28515625" style="71" customWidth="1"/>
    <col min="1032" max="1032" width="25.140625" style="71" customWidth="1"/>
    <col min="1033" max="1280" width="9.140625" style="71"/>
    <col min="1281" max="1281" width="121.140625" style="71" customWidth="1"/>
    <col min="1282" max="1282" width="32.7109375" style="71" customWidth="1"/>
    <col min="1283" max="1285" width="32.85546875" style="71" customWidth="1"/>
    <col min="1286" max="1286" width="25.5703125" style="71" customWidth="1"/>
    <col min="1287" max="1287" width="30.28515625" style="71" customWidth="1"/>
    <col min="1288" max="1288" width="25.140625" style="71" customWidth="1"/>
    <col min="1289" max="1536" width="9.140625" style="71"/>
    <col min="1537" max="1537" width="121.140625" style="71" customWidth="1"/>
    <col min="1538" max="1538" width="32.7109375" style="71" customWidth="1"/>
    <col min="1539" max="1541" width="32.85546875" style="71" customWidth="1"/>
    <col min="1542" max="1542" width="25.5703125" style="71" customWidth="1"/>
    <col min="1543" max="1543" width="30.28515625" style="71" customWidth="1"/>
    <col min="1544" max="1544" width="25.140625" style="71" customWidth="1"/>
    <col min="1545" max="1792" width="9.140625" style="71"/>
    <col min="1793" max="1793" width="121.140625" style="71" customWidth="1"/>
    <col min="1794" max="1794" width="32.7109375" style="71" customWidth="1"/>
    <col min="1795" max="1797" width="32.85546875" style="71" customWidth="1"/>
    <col min="1798" max="1798" width="25.5703125" style="71" customWidth="1"/>
    <col min="1799" max="1799" width="30.28515625" style="71" customWidth="1"/>
    <col min="1800" max="1800" width="25.140625" style="71" customWidth="1"/>
    <col min="1801" max="2048" width="9.140625" style="71"/>
    <col min="2049" max="2049" width="121.140625" style="71" customWidth="1"/>
    <col min="2050" max="2050" width="32.7109375" style="71" customWidth="1"/>
    <col min="2051" max="2053" width="32.85546875" style="71" customWidth="1"/>
    <col min="2054" max="2054" width="25.5703125" style="71" customWidth="1"/>
    <col min="2055" max="2055" width="30.28515625" style="71" customWidth="1"/>
    <col min="2056" max="2056" width="25.140625" style="71" customWidth="1"/>
    <col min="2057" max="2304" width="9.140625" style="71"/>
    <col min="2305" max="2305" width="121.140625" style="71" customWidth="1"/>
    <col min="2306" max="2306" width="32.7109375" style="71" customWidth="1"/>
    <col min="2307" max="2309" width="32.85546875" style="71" customWidth="1"/>
    <col min="2310" max="2310" width="25.5703125" style="71" customWidth="1"/>
    <col min="2311" max="2311" width="30.28515625" style="71" customWidth="1"/>
    <col min="2312" max="2312" width="25.140625" style="71" customWidth="1"/>
    <col min="2313" max="2560" width="9.140625" style="71"/>
    <col min="2561" max="2561" width="121.140625" style="71" customWidth="1"/>
    <col min="2562" max="2562" width="32.7109375" style="71" customWidth="1"/>
    <col min="2563" max="2565" width="32.85546875" style="71" customWidth="1"/>
    <col min="2566" max="2566" width="25.5703125" style="71" customWidth="1"/>
    <col min="2567" max="2567" width="30.28515625" style="71" customWidth="1"/>
    <col min="2568" max="2568" width="25.140625" style="71" customWidth="1"/>
    <col min="2569" max="2816" width="9.140625" style="71"/>
    <col min="2817" max="2817" width="121.140625" style="71" customWidth="1"/>
    <col min="2818" max="2818" width="32.7109375" style="71" customWidth="1"/>
    <col min="2819" max="2821" width="32.85546875" style="71" customWidth="1"/>
    <col min="2822" max="2822" width="25.5703125" style="71" customWidth="1"/>
    <col min="2823" max="2823" width="30.28515625" style="71" customWidth="1"/>
    <col min="2824" max="2824" width="25.140625" style="71" customWidth="1"/>
    <col min="2825" max="3072" width="9.140625" style="71"/>
    <col min="3073" max="3073" width="121.140625" style="71" customWidth="1"/>
    <col min="3074" max="3074" width="32.7109375" style="71" customWidth="1"/>
    <col min="3075" max="3077" width="32.85546875" style="71" customWidth="1"/>
    <col min="3078" max="3078" width="25.5703125" style="71" customWidth="1"/>
    <col min="3079" max="3079" width="30.28515625" style="71" customWidth="1"/>
    <col min="3080" max="3080" width="25.140625" style="71" customWidth="1"/>
    <col min="3081" max="3328" width="9.140625" style="71"/>
    <col min="3329" max="3329" width="121.140625" style="71" customWidth="1"/>
    <col min="3330" max="3330" width="32.7109375" style="71" customWidth="1"/>
    <col min="3331" max="3333" width="32.85546875" style="71" customWidth="1"/>
    <col min="3334" max="3334" width="25.5703125" style="71" customWidth="1"/>
    <col min="3335" max="3335" width="30.28515625" style="71" customWidth="1"/>
    <col min="3336" max="3336" width="25.140625" style="71" customWidth="1"/>
    <col min="3337" max="3584" width="9.140625" style="71"/>
    <col min="3585" max="3585" width="121.140625" style="71" customWidth="1"/>
    <col min="3586" max="3586" width="32.7109375" style="71" customWidth="1"/>
    <col min="3587" max="3589" width="32.85546875" style="71" customWidth="1"/>
    <col min="3590" max="3590" width="25.5703125" style="71" customWidth="1"/>
    <col min="3591" max="3591" width="30.28515625" style="71" customWidth="1"/>
    <col min="3592" max="3592" width="25.140625" style="71" customWidth="1"/>
    <col min="3593" max="3840" width="9.140625" style="71"/>
    <col min="3841" max="3841" width="121.140625" style="71" customWidth="1"/>
    <col min="3842" max="3842" width="32.7109375" style="71" customWidth="1"/>
    <col min="3843" max="3845" width="32.85546875" style="71" customWidth="1"/>
    <col min="3846" max="3846" width="25.5703125" style="71" customWidth="1"/>
    <col min="3847" max="3847" width="30.28515625" style="71" customWidth="1"/>
    <col min="3848" max="3848" width="25.140625" style="71" customWidth="1"/>
    <col min="3849" max="4096" width="9.140625" style="71"/>
    <col min="4097" max="4097" width="121.140625" style="71" customWidth="1"/>
    <col min="4098" max="4098" width="32.7109375" style="71" customWidth="1"/>
    <col min="4099" max="4101" width="32.85546875" style="71" customWidth="1"/>
    <col min="4102" max="4102" width="25.5703125" style="71" customWidth="1"/>
    <col min="4103" max="4103" width="30.28515625" style="71" customWidth="1"/>
    <col min="4104" max="4104" width="25.140625" style="71" customWidth="1"/>
    <col min="4105" max="4352" width="9.140625" style="71"/>
    <col min="4353" max="4353" width="121.140625" style="71" customWidth="1"/>
    <col min="4354" max="4354" width="32.7109375" style="71" customWidth="1"/>
    <col min="4355" max="4357" width="32.85546875" style="71" customWidth="1"/>
    <col min="4358" max="4358" width="25.5703125" style="71" customWidth="1"/>
    <col min="4359" max="4359" width="30.28515625" style="71" customWidth="1"/>
    <col min="4360" max="4360" width="25.140625" style="71" customWidth="1"/>
    <col min="4361" max="4608" width="9.140625" style="71"/>
    <col min="4609" max="4609" width="121.140625" style="71" customWidth="1"/>
    <col min="4610" max="4610" width="32.7109375" style="71" customWidth="1"/>
    <col min="4611" max="4613" width="32.85546875" style="71" customWidth="1"/>
    <col min="4614" max="4614" width="25.5703125" style="71" customWidth="1"/>
    <col min="4615" max="4615" width="30.28515625" style="71" customWidth="1"/>
    <col min="4616" max="4616" width="25.140625" style="71" customWidth="1"/>
    <col min="4617" max="4864" width="9.140625" style="71"/>
    <col min="4865" max="4865" width="121.140625" style="71" customWidth="1"/>
    <col min="4866" max="4866" width="32.7109375" style="71" customWidth="1"/>
    <col min="4867" max="4869" width="32.85546875" style="71" customWidth="1"/>
    <col min="4870" max="4870" width="25.5703125" style="71" customWidth="1"/>
    <col min="4871" max="4871" width="30.28515625" style="71" customWidth="1"/>
    <col min="4872" max="4872" width="25.140625" style="71" customWidth="1"/>
    <col min="4873" max="5120" width="9.140625" style="71"/>
    <col min="5121" max="5121" width="121.140625" style="71" customWidth="1"/>
    <col min="5122" max="5122" width="32.7109375" style="71" customWidth="1"/>
    <col min="5123" max="5125" width="32.85546875" style="71" customWidth="1"/>
    <col min="5126" max="5126" width="25.5703125" style="71" customWidth="1"/>
    <col min="5127" max="5127" width="30.28515625" style="71" customWidth="1"/>
    <col min="5128" max="5128" width="25.140625" style="71" customWidth="1"/>
    <col min="5129" max="5376" width="9.140625" style="71"/>
    <col min="5377" max="5377" width="121.140625" style="71" customWidth="1"/>
    <col min="5378" max="5378" width="32.7109375" style="71" customWidth="1"/>
    <col min="5379" max="5381" width="32.85546875" style="71" customWidth="1"/>
    <col min="5382" max="5382" width="25.5703125" style="71" customWidth="1"/>
    <col min="5383" max="5383" width="30.28515625" style="71" customWidth="1"/>
    <col min="5384" max="5384" width="25.140625" style="71" customWidth="1"/>
    <col min="5385" max="5632" width="9.140625" style="71"/>
    <col min="5633" max="5633" width="121.140625" style="71" customWidth="1"/>
    <col min="5634" max="5634" width="32.7109375" style="71" customWidth="1"/>
    <col min="5635" max="5637" width="32.85546875" style="71" customWidth="1"/>
    <col min="5638" max="5638" width="25.5703125" style="71" customWidth="1"/>
    <col min="5639" max="5639" width="30.28515625" style="71" customWidth="1"/>
    <col min="5640" max="5640" width="25.140625" style="71" customWidth="1"/>
    <col min="5641" max="5888" width="9.140625" style="71"/>
    <col min="5889" max="5889" width="121.140625" style="71" customWidth="1"/>
    <col min="5890" max="5890" width="32.7109375" style="71" customWidth="1"/>
    <col min="5891" max="5893" width="32.85546875" style="71" customWidth="1"/>
    <col min="5894" max="5894" width="25.5703125" style="71" customWidth="1"/>
    <col min="5895" max="5895" width="30.28515625" style="71" customWidth="1"/>
    <col min="5896" max="5896" width="25.140625" style="71" customWidth="1"/>
    <col min="5897" max="6144" width="9.140625" style="71"/>
    <col min="6145" max="6145" width="121.140625" style="71" customWidth="1"/>
    <col min="6146" max="6146" width="32.7109375" style="71" customWidth="1"/>
    <col min="6147" max="6149" width="32.85546875" style="71" customWidth="1"/>
    <col min="6150" max="6150" width="25.5703125" style="71" customWidth="1"/>
    <col min="6151" max="6151" width="30.28515625" style="71" customWidth="1"/>
    <col min="6152" max="6152" width="25.140625" style="71" customWidth="1"/>
    <col min="6153" max="6400" width="9.140625" style="71"/>
    <col min="6401" max="6401" width="121.140625" style="71" customWidth="1"/>
    <col min="6402" max="6402" width="32.7109375" style="71" customWidth="1"/>
    <col min="6403" max="6405" width="32.85546875" style="71" customWidth="1"/>
    <col min="6406" max="6406" width="25.5703125" style="71" customWidth="1"/>
    <col min="6407" max="6407" width="30.28515625" style="71" customWidth="1"/>
    <col min="6408" max="6408" width="25.140625" style="71" customWidth="1"/>
    <col min="6409" max="6656" width="9.140625" style="71"/>
    <col min="6657" max="6657" width="121.140625" style="71" customWidth="1"/>
    <col min="6658" max="6658" width="32.7109375" style="71" customWidth="1"/>
    <col min="6659" max="6661" width="32.85546875" style="71" customWidth="1"/>
    <col min="6662" max="6662" width="25.5703125" style="71" customWidth="1"/>
    <col min="6663" max="6663" width="30.28515625" style="71" customWidth="1"/>
    <col min="6664" max="6664" width="25.140625" style="71" customWidth="1"/>
    <col min="6665" max="6912" width="9.140625" style="71"/>
    <col min="6913" max="6913" width="121.140625" style="71" customWidth="1"/>
    <col min="6914" max="6914" width="32.7109375" style="71" customWidth="1"/>
    <col min="6915" max="6917" width="32.85546875" style="71" customWidth="1"/>
    <col min="6918" max="6918" width="25.5703125" style="71" customWidth="1"/>
    <col min="6919" max="6919" width="30.28515625" style="71" customWidth="1"/>
    <col min="6920" max="6920" width="25.140625" style="71" customWidth="1"/>
    <col min="6921" max="7168" width="9.140625" style="71"/>
    <col min="7169" max="7169" width="121.140625" style="71" customWidth="1"/>
    <col min="7170" max="7170" width="32.7109375" style="71" customWidth="1"/>
    <col min="7171" max="7173" width="32.85546875" style="71" customWidth="1"/>
    <col min="7174" max="7174" width="25.5703125" style="71" customWidth="1"/>
    <col min="7175" max="7175" width="30.28515625" style="71" customWidth="1"/>
    <col min="7176" max="7176" width="25.140625" style="71" customWidth="1"/>
    <col min="7177" max="7424" width="9.140625" style="71"/>
    <col min="7425" max="7425" width="121.140625" style="71" customWidth="1"/>
    <col min="7426" max="7426" width="32.7109375" style="71" customWidth="1"/>
    <col min="7427" max="7429" width="32.85546875" style="71" customWidth="1"/>
    <col min="7430" max="7430" width="25.5703125" style="71" customWidth="1"/>
    <col min="7431" max="7431" width="30.28515625" style="71" customWidth="1"/>
    <col min="7432" max="7432" width="25.140625" style="71" customWidth="1"/>
    <col min="7433" max="7680" width="9.140625" style="71"/>
    <col min="7681" max="7681" width="121.140625" style="71" customWidth="1"/>
    <col min="7682" max="7682" width="32.7109375" style="71" customWidth="1"/>
    <col min="7683" max="7685" width="32.85546875" style="71" customWidth="1"/>
    <col min="7686" max="7686" width="25.5703125" style="71" customWidth="1"/>
    <col min="7687" max="7687" width="30.28515625" style="71" customWidth="1"/>
    <col min="7688" max="7688" width="25.140625" style="71" customWidth="1"/>
    <col min="7689" max="7936" width="9.140625" style="71"/>
    <col min="7937" max="7937" width="121.140625" style="71" customWidth="1"/>
    <col min="7938" max="7938" width="32.7109375" style="71" customWidth="1"/>
    <col min="7939" max="7941" width="32.85546875" style="71" customWidth="1"/>
    <col min="7942" max="7942" width="25.5703125" style="71" customWidth="1"/>
    <col min="7943" max="7943" width="30.28515625" style="71" customWidth="1"/>
    <col min="7944" max="7944" width="25.140625" style="71" customWidth="1"/>
    <col min="7945" max="8192" width="9.140625" style="71"/>
    <col min="8193" max="8193" width="121.140625" style="71" customWidth="1"/>
    <col min="8194" max="8194" width="32.7109375" style="71" customWidth="1"/>
    <col min="8195" max="8197" width="32.85546875" style="71" customWidth="1"/>
    <col min="8198" max="8198" width="25.5703125" style="71" customWidth="1"/>
    <col min="8199" max="8199" width="30.28515625" style="71" customWidth="1"/>
    <col min="8200" max="8200" width="25.140625" style="71" customWidth="1"/>
    <col min="8201" max="8448" width="9.140625" style="71"/>
    <col min="8449" max="8449" width="121.140625" style="71" customWidth="1"/>
    <col min="8450" max="8450" width="32.7109375" style="71" customWidth="1"/>
    <col min="8451" max="8453" width="32.85546875" style="71" customWidth="1"/>
    <col min="8454" max="8454" width="25.5703125" style="71" customWidth="1"/>
    <col min="8455" max="8455" width="30.28515625" style="71" customWidth="1"/>
    <col min="8456" max="8456" width="25.140625" style="71" customWidth="1"/>
    <col min="8457" max="8704" width="9.140625" style="71"/>
    <col min="8705" max="8705" width="121.140625" style="71" customWidth="1"/>
    <col min="8706" max="8706" width="32.7109375" style="71" customWidth="1"/>
    <col min="8707" max="8709" width="32.85546875" style="71" customWidth="1"/>
    <col min="8710" max="8710" width="25.5703125" style="71" customWidth="1"/>
    <col min="8711" max="8711" width="30.28515625" style="71" customWidth="1"/>
    <col min="8712" max="8712" width="25.140625" style="71" customWidth="1"/>
    <col min="8713" max="8960" width="9.140625" style="71"/>
    <col min="8961" max="8961" width="121.140625" style="71" customWidth="1"/>
    <col min="8962" max="8962" width="32.7109375" style="71" customWidth="1"/>
    <col min="8963" max="8965" width="32.85546875" style="71" customWidth="1"/>
    <col min="8966" max="8966" width="25.5703125" style="71" customWidth="1"/>
    <col min="8967" max="8967" width="30.28515625" style="71" customWidth="1"/>
    <col min="8968" max="8968" width="25.140625" style="71" customWidth="1"/>
    <col min="8969" max="9216" width="9.140625" style="71"/>
    <col min="9217" max="9217" width="121.140625" style="71" customWidth="1"/>
    <col min="9218" max="9218" width="32.7109375" style="71" customWidth="1"/>
    <col min="9219" max="9221" width="32.85546875" style="71" customWidth="1"/>
    <col min="9222" max="9222" width="25.5703125" style="71" customWidth="1"/>
    <col min="9223" max="9223" width="30.28515625" style="71" customWidth="1"/>
    <col min="9224" max="9224" width="25.140625" style="71" customWidth="1"/>
    <col min="9225" max="9472" width="9.140625" style="71"/>
    <col min="9473" max="9473" width="121.140625" style="71" customWidth="1"/>
    <col min="9474" max="9474" width="32.7109375" style="71" customWidth="1"/>
    <col min="9475" max="9477" width="32.85546875" style="71" customWidth="1"/>
    <col min="9478" max="9478" width="25.5703125" style="71" customWidth="1"/>
    <col min="9479" max="9479" width="30.28515625" style="71" customWidth="1"/>
    <col min="9480" max="9480" width="25.140625" style="71" customWidth="1"/>
    <col min="9481" max="9728" width="9.140625" style="71"/>
    <col min="9729" max="9729" width="121.140625" style="71" customWidth="1"/>
    <col min="9730" max="9730" width="32.7109375" style="71" customWidth="1"/>
    <col min="9731" max="9733" width="32.85546875" style="71" customWidth="1"/>
    <col min="9734" max="9734" width="25.5703125" style="71" customWidth="1"/>
    <col min="9735" max="9735" width="30.28515625" style="71" customWidth="1"/>
    <col min="9736" max="9736" width="25.140625" style="71" customWidth="1"/>
    <col min="9737" max="9984" width="9.140625" style="71"/>
    <col min="9985" max="9985" width="121.140625" style="71" customWidth="1"/>
    <col min="9986" max="9986" width="32.7109375" style="71" customWidth="1"/>
    <col min="9987" max="9989" width="32.85546875" style="71" customWidth="1"/>
    <col min="9990" max="9990" width="25.5703125" style="71" customWidth="1"/>
    <col min="9991" max="9991" width="30.28515625" style="71" customWidth="1"/>
    <col min="9992" max="9992" width="25.140625" style="71" customWidth="1"/>
    <col min="9993" max="10240" width="9.140625" style="71"/>
    <col min="10241" max="10241" width="121.140625" style="71" customWidth="1"/>
    <col min="10242" max="10242" width="32.7109375" style="71" customWidth="1"/>
    <col min="10243" max="10245" width="32.85546875" style="71" customWidth="1"/>
    <col min="10246" max="10246" width="25.5703125" style="71" customWidth="1"/>
    <col min="10247" max="10247" width="30.28515625" style="71" customWidth="1"/>
    <col min="10248" max="10248" width="25.140625" style="71" customWidth="1"/>
    <col min="10249" max="10496" width="9.140625" style="71"/>
    <col min="10497" max="10497" width="121.140625" style="71" customWidth="1"/>
    <col min="10498" max="10498" width="32.7109375" style="71" customWidth="1"/>
    <col min="10499" max="10501" width="32.85546875" style="71" customWidth="1"/>
    <col min="10502" max="10502" width="25.5703125" style="71" customWidth="1"/>
    <col min="10503" max="10503" width="30.28515625" style="71" customWidth="1"/>
    <col min="10504" max="10504" width="25.140625" style="71" customWidth="1"/>
    <col min="10505" max="10752" width="9.140625" style="71"/>
    <col min="10753" max="10753" width="121.140625" style="71" customWidth="1"/>
    <col min="10754" max="10754" width="32.7109375" style="71" customWidth="1"/>
    <col min="10755" max="10757" width="32.85546875" style="71" customWidth="1"/>
    <col min="10758" max="10758" width="25.5703125" style="71" customWidth="1"/>
    <col min="10759" max="10759" width="30.28515625" style="71" customWidth="1"/>
    <col min="10760" max="10760" width="25.140625" style="71" customWidth="1"/>
    <col min="10761" max="11008" width="9.140625" style="71"/>
    <col min="11009" max="11009" width="121.140625" style="71" customWidth="1"/>
    <col min="11010" max="11010" width="32.7109375" style="71" customWidth="1"/>
    <col min="11011" max="11013" width="32.85546875" style="71" customWidth="1"/>
    <col min="11014" max="11014" width="25.5703125" style="71" customWidth="1"/>
    <col min="11015" max="11015" width="30.28515625" style="71" customWidth="1"/>
    <col min="11016" max="11016" width="25.140625" style="71" customWidth="1"/>
    <col min="11017" max="11264" width="9.140625" style="71"/>
    <col min="11265" max="11265" width="121.140625" style="71" customWidth="1"/>
    <col min="11266" max="11266" width="32.7109375" style="71" customWidth="1"/>
    <col min="11267" max="11269" width="32.85546875" style="71" customWidth="1"/>
    <col min="11270" max="11270" width="25.5703125" style="71" customWidth="1"/>
    <col min="11271" max="11271" width="30.28515625" style="71" customWidth="1"/>
    <col min="11272" max="11272" width="25.140625" style="71" customWidth="1"/>
    <col min="11273" max="11520" width="9.140625" style="71"/>
    <col min="11521" max="11521" width="121.140625" style="71" customWidth="1"/>
    <col min="11522" max="11522" width="32.7109375" style="71" customWidth="1"/>
    <col min="11523" max="11525" width="32.85546875" style="71" customWidth="1"/>
    <col min="11526" max="11526" width="25.5703125" style="71" customWidth="1"/>
    <col min="11527" max="11527" width="30.28515625" style="71" customWidth="1"/>
    <col min="11528" max="11528" width="25.140625" style="71" customWidth="1"/>
    <col min="11529" max="11776" width="9.140625" style="71"/>
    <col min="11777" max="11777" width="121.140625" style="71" customWidth="1"/>
    <col min="11778" max="11778" width="32.7109375" style="71" customWidth="1"/>
    <col min="11779" max="11781" width="32.85546875" style="71" customWidth="1"/>
    <col min="11782" max="11782" width="25.5703125" style="71" customWidth="1"/>
    <col min="11783" max="11783" width="30.28515625" style="71" customWidth="1"/>
    <col min="11784" max="11784" width="25.140625" style="71" customWidth="1"/>
    <col min="11785" max="12032" width="9.140625" style="71"/>
    <col min="12033" max="12033" width="121.140625" style="71" customWidth="1"/>
    <col min="12034" max="12034" width="32.7109375" style="71" customWidth="1"/>
    <col min="12035" max="12037" width="32.85546875" style="71" customWidth="1"/>
    <col min="12038" max="12038" width="25.5703125" style="71" customWidth="1"/>
    <col min="12039" max="12039" width="30.28515625" style="71" customWidth="1"/>
    <col min="12040" max="12040" width="25.140625" style="71" customWidth="1"/>
    <col min="12041" max="12288" width="9.140625" style="71"/>
    <col min="12289" max="12289" width="121.140625" style="71" customWidth="1"/>
    <col min="12290" max="12290" width="32.7109375" style="71" customWidth="1"/>
    <col min="12291" max="12293" width="32.85546875" style="71" customWidth="1"/>
    <col min="12294" max="12294" width="25.5703125" style="71" customWidth="1"/>
    <col min="12295" max="12295" width="30.28515625" style="71" customWidth="1"/>
    <col min="12296" max="12296" width="25.140625" style="71" customWidth="1"/>
    <col min="12297" max="12544" width="9.140625" style="71"/>
    <col min="12545" max="12545" width="121.140625" style="71" customWidth="1"/>
    <col min="12546" max="12546" width="32.7109375" style="71" customWidth="1"/>
    <col min="12547" max="12549" width="32.85546875" style="71" customWidth="1"/>
    <col min="12550" max="12550" width="25.5703125" style="71" customWidth="1"/>
    <col min="12551" max="12551" width="30.28515625" style="71" customWidth="1"/>
    <col min="12552" max="12552" width="25.140625" style="71" customWidth="1"/>
    <col min="12553" max="12800" width="9.140625" style="71"/>
    <col min="12801" max="12801" width="121.140625" style="71" customWidth="1"/>
    <col min="12802" max="12802" width="32.7109375" style="71" customWidth="1"/>
    <col min="12803" max="12805" width="32.85546875" style="71" customWidth="1"/>
    <col min="12806" max="12806" width="25.5703125" style="71" customWidth="1"/>
    <col min="12807" max="12807" width="30.28515625" style="71" customWidth="1"/>
    <col min="12808" max="12808" width="25.140625" style="71" customWidth="1"/>
    <col min="12809" max="13056" width="9.140625" style="71"/>
    <col min="13057" max="13057" width="121.140625" style="71" customWidth="1"/>
    <col min="13058" max="13058" width="32.7109375" style="71" customWidth="1"/>
    <col min="13059" max="13061" width="32.85546875" style="71" customWidth="1"/>
    <col min="13062" max="13062" width="25.5703125" style="71" customWidth="1"/>
    <col min="13063" max="13063" width="30.28515625" style="71" customWidth="1"/>
    <col min="13064" max="13064" width="25.140625" style="71" customWidth="1"/>
    <col min="13065" max="13312" width="9.140625" style="71"/>
    <col min="13313" max="13313" width="121.140625" style="71" customWidth="1"/>
    <col min="13314" max="13314" width="32.7109375" style="71" customWidth="1"/>
    <col min="13315" max="13317" width="32.85546875" style="71" customWidth="1"/>
    <col min="13318" max="13318" width="25.5703125" style="71" customWidth="1"/>
    <col min="13319" max="13319" width="30.28515625" style="71" customWidth="1"/>
    <col min="13320" max="13320" width="25.140625" style="71" customWidth="1"/>
    <col min="13321" max="13568" width="9.140625" style="71"/>
    <col min="13569" max="13569" width="121.140625" style="71" customWidth="1"/>
    <col min="13570" max="13570" width="32.7109375" style="71" customWidth="1"/>
    <col min="13571" max="13573" width="32.85546875" style="71" customWidth="1"/>
    <col min="13574" max="13574" width="25.5703125" style="71" customWidth="1"/>
    <col min="13575" max="13575" width="30.28515625" style="71" customWidth="1"/>
    <col min="13576" max="13576" width="25.140625" style="71" customWidth="1"/>
    <col min="13577" max="13824" width="9.140625" style="71"/>
    <col min="13825" max="13825" width="121.140625" style="71" customWidth="1"/>
    <col min="13826" max="13826" width="32.7109375" style="71" customWidth="1"/>
    <col min="13827" max="13829" width="32.85546875" style="71" customWidth="1"/>
    <col min="13830" max="13830" width="25.5703125" style="71" customWidth="1"/>
    <col min="13831" max="13831" width="30.28515625" style="71" customWidth="1"/>
    <col min="13832" max="13832" width="25.140625" style="71" customWidth="1"/>
    <col min="13833" max="14080" width="9.140625" style="71"/>
    <col min="14081" max="14081" width="121.140625" style="71" customWidth="1"/>
    <col min="14082" max="14082" width="32.7109375" style="71" customWidth="1"/>
    <col min="14083" max="14085" width="32.85546875" style="71" customWidth="1"/>
    <col min="14086" max="14086" width="25.5703125" style="71" customWidth="1"/>
    <col min="14087" max="14087" width="30.28515625" style="71" customWidth="1"/>
    <col min="14088" max="14088" width="25.140625" style="71" customWidth="1"/>
    <col min="14089" max="14336" width="9.140625" style="71"/>
    <col min="14337" max="14337" width="121.140625" style="71" customWidth="1"/>
    <col min="14338" max="14338" width="32.7109375" style="71" customWidth="1"/>
    <col min="14339" max="14341" width="32.85546875" style="71" customWidth="1"/>
    <col min="14342" max="14342" width="25.5703125" style="71" customWidth="1"/>
    <col min="14343" max="14343" width="30.28515625" style="71" customWidth="1"/>
    <col min="14344" max="14344" width="25.140625" style="71" customWidth="1"/>
    <col min="14345" max="14592" width="9.140625" style="71"/>
    <col min="14593" max="14593" width="121.140625" style="71" customWidth="1"/>
    <col min="14594" max="14594" width="32.7109375" style="71" customWidth="1"/>
    <col min="14595" max="14597" width="32.85546875" style="71" customWidth="1"/>
    <col min="14598" max="14598" width="25.5703125" style="71" customWidth="1"/>
    <col min="14599" max="14599" width="30.28515625" style="71" customWidth="1"/>
    <col min="14600" max="14600" width="25.140625" style="71" customWidth="1"/>
    <col min="14601" max="14848" width="9.140625" style="71"/>
    <col min="14849" max="14849" width="121.140625" style="71" customWidth="1"/>
    <col min="14850" max="14850" width="32.7109375" style="71" customWidth="1"/>
    <col min="14851" max="14853" width="32.85546875" style="71" customWidth="1"/>
    <col min="14854" max="14854" width="25.5703125" style="71" customWidth="1"/>
    <col min="14855" max="14855" width="30.28515625" style="71" customWidth="1"/>
    <col min="14856" max="14856" width="25.140625" style="71" customWidth="1"/>
    <col min="14857" max="15104" width="9.140625" style="71"/>
    <col min="15105" max="15105" width="121.140625" style="71" customWidth="1"/>
    <col min="15106" max="15106" width="32.7109375" style="71" customWidth="1"/>
    <col min="15107" max="15109" width="32.85546875" style="71" customWidth="1"/>
    <col min="15110" max="15110" width="25.5703125" style="71" customWidth="1"/>
    <col min="15111" max="15111" width="30.28515625" style="71" customWidth="1"/>
    <col min="15112" max="15112" width="25.140625" style="71" customWidth="1"/>
    <col min="15113" max="15360" width="9.140625" style="71"/>
    <col min="15361" max="15361" width="121.140625" style="71" customWidth="1"/>
    <col min="15362" max="15362" width="32.7109375" style="71" customWidth="1"/>
    <col min="15363" max="15365" width="32.85546875" style="71" customWidth="1"/>
    <col min="15366" max="15366" width="25.5703125" style="71" customWidth="1"/>
    <col min="15367" max="15367" width="30.28515625" style="71" customWidth="1"/>
    <col min="15368" max="15368" width="25.140625" style="71" customWidth="1"/>
    <col min="15369" max="15616" width="9.140625" style="71"/>
    <col min="15617" max="15617" width="121.140625" style="71" customWidth="1"/>
    <col min="15618" max="15618" width="32.7109375" style="71" customWidth="1"/>
    <col min="15619" max="15621" width="32.85546875" style="71" customWidth="1"/>
    <col min="15622" max="15622" width="25.5703125" style="71" customWidth="1"/>
    <col min="15623" max="15623" width="30.28515625" style="71" customWidth="1"/>
    <col min="15624" max="15624" width="25.140625" style="71" customWidth="1"/>
    <col min="15625" max="15872" width="9.140625" style="71"/>
    <col min="15873" max="15873" width="121.140625" style="71" customWidth="1"/>
    <col min="15874" max="15874" width="32.7109375" style="71" customWidth="1"/>
    <col min="15875" max="15877" width="32.85546875" style="71" customWidth="1"/>
    <col min="15878" max="15878" width="25.5703125" style="71" customWidth="1"/>
    <col min="15879" max="15879" width="30.28515625" style="71" customWidth="1"/>
    <col min="15880" max="15880" width="25.140625" style="71" customWidth="1"/>
    <col min="15881" max="16128" width="9.140625" style="71"/>
    <col min="16129" max="16129" width="121.140625" style="71" customWidth="1"/>
    <col min="16130" max="16130" width="32.7109375" style="71" customWidth="1"/>
    <col min="16131" max="16133" width="32.85546875" style="71" customWidth="1"/>
    <col min="16134" max="16134" width="25.5703125" style="71" customWidth="1"/>
    <col min="16135" max="16135" width="30.28515625" style="71" customWidth="1"/>
    <col min="16136" max="16136" width="25.140625" style="71" customWidth="1"/>
    <col min="16137" max="16384" width="9.140625" style="71"/>
  </cols>
  <sheetData>
    <row r="1" spans="1:8" s="7" customFormat="1" ht="46.5">
      <c r="A1" s="1" t="s">
        <v>0</v>
      </c>
      <c r="B1" s="2"/>
      <c r="C1" s="4" t="s">
        <v>1</v>
      </c>
      <c r="D1" s="5" t="s">
        <v>102</v>
      </c>
      <c r="E1" s="6"/>
      <c r="H1" s="3"/>
    </row>
    <row r="2" spans="1:8" s="7" customFormat="1" ht="46.5">
      <c r="A2" s="1" t="s">
        <v>2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3</v>
      </c>
      <c r="B3" s="10"/>
      <c r="C3" s="10"/>
      <c r="D3" s="10"/>
      <c r="E3" s="10"/>
      <c r="F3" s="11"/>
      <c r="G3" s="3"/>
      <c r="H3" s="3"/>
    </row>
    <row r="4" spans="1:8" s="16" customFormat="1" ht="27" thickTop="1">
      <c r="A4" s="12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20" customFormat="1" ht="52.5">
      <c r="A5" s="17"/>
      <c r="B5" s="18" t="s">
        <v>9</v>
      </c>
      <c r="C5" s="18" t="s">
        <v>9</v>
      </c>
      <c r="D5" s="18" t="s">
        <v>10</v>
      </c>
      <c r="E5" s="18" t="s">
        <v>11</v>
      </c>
      <c r="F5" s="19" t="s">
        <v>12</v>
      </c>
    </row>
    <row r="6" spans="1:8" s="16" customFormat="1" ht="26.25">
      <c r="A6" s="21" t="s">
        <v>13</v>
      </c>
      <c r="B6" s="22"/>
      <c r="C6" s="22"/>
      <c r="D6" s="22"/>
      <c r="E6" s="22"/>
      <c r="F6" s="23"/>
    </row>
    <row r="7" spans="1:8" s="16" customFormat="1" ht="26.25">
      <c r="A7" s="21" t="s">
        <v>14</v>
      </c>
      <c r="B7" s="22"/>
      <c r="C7" s="22"/>
      <c r="D7" s="22"/>
      <c r="E7" s="22"/>
      <c r="F7" s="24"/>
    </row>
    <row r="8" spans="1:8" s="16" customFormat="1" ht="26.25">
      <c r="A8" s="25" t="s">
        <v>15</v>
      </c>
      <c r="B8" s="26">
        <f>BOS!B8+Online!B8+BRCC!B8+BPCC!B8+Delgado!B8+Fletcher!B8+Delta!B8+Nunez!B8+RPCC!B8+SLCC!B8+Sowela!B8+Northshore!B8+'Central LA'!B8+LTC!B8</f>
        <v>133053741.09</v>
      </c>
      <c r="C8" s="26">
        <f>BOS!C8+Online!C8+BRCC!C8+BPCC!C8+Delgado!C8+Fletcher!C8+Delta!C8+Nunez!C8+RPCC!C8+SLCC!C8+Sowela!C8+Northshore!C8+'Central LA'!C8+LTC!C8</f>
        <v>133053740.99000001</v>
      </c>
      <c r="D8" s="26">
        <f>BOS!D8+Online!D8+BRCC!D8+BPCC!D8+Delgado!D8+Fletcher!D8+Delta!D8+Nunez!D8+RPCC!D8+SLCC!D8+Sowela!D8+Northshore!D8+'Central LA'!D8+LTC!D8</f>
        <v>121099139</v>
      </c>
      <c r="E8" s="26">
        <f t="shared" ref="E8:E29" si="0">D8-C8</f>
        <v>-11954601.99000001</v>
      </c>
      <c r="F8" s="27">
        <f t="shared" ref="F8:F29" si="1">IF(ISBLANK(E8),"  ",IF(C8&gt;0,E8/C8,IF(E8&gt;0,1,0)))</f>
        <v>-8.9847920855517224E-2</v>
      </c>
    </row>
    <row r="9" spans="1:8" s="16" customFormat="1" ht="26.25">
      <c r="A9" s="25" t="s">
        <v>16</v>
      </c>
      <c r="B9" s="26">
        <f>BOS!B9+Online!B9+BRCC!B9+BPCC!B9+Delgado!B9+Fletcher!B9+Delta!B9+Nunez!B9+RPCC!B9+SLCC!B9+Sowela!B9+Northshore!B9+'Central LA'!B9+LTC!B9</f>
        <v>0</v>
      </c>
      <c r="C9" s="26">
        <f>BOS!C9+Online!C9+BRCC!C9+BPCC!C9+Delgado!C9+Fletcher!C9+Delta!C9+Nunez!C9+RPCC!C9+SLCC!C9+Sowela!C9+Northshore!C9+'Central LA'!C9+LTC!C9</f>
        <v>0</v>
      </c>
      <c r="D9" s="26">
        <f>BOS!D9+Online!D9+BRCC!D9+BPCC!D9+Delgado!D9+Fletcher!D9+Delta!D9+Nunez!D9+RPCC!D9+SLCC!D9+Sowela!D9+Northshore!D9+'Central LA'!D9+LTC!D9</f>
        <v>0</v>
      </c>
      <c r="E9" s="26">
        <f t="shared" si="0"/>
        <v>0</v>
      </c>
      <c r="F9" s="27">
        <f t="shared" si="1"/>
        <v>0</v>
      </c>
    </row>
    <row r="10" spans="1:8" s="16" customFormat="1" ht="26.25">
      <c r="A10" s="28" t="s">
        <v>17</v>
      </c>
      <c r="B10" s="29">
        <f>SUM(B11:B29)</f>
        <v>16746807.140000001</v>
      </c>
      <c r="C10" s="29">
        <f>SUM(C11:C29)</f>
        <v>16980690</v>
      </c>
      <c r="D10" s="29">
        <f>SUM(D11:D29)</f>
        <v>16023330</v>
      </c>
      <c r="E10" s="29">
        <f t="shared" si="0"/>
        <v>-957360</v>
      </c>
      <c r="F10" s="27">
        <f t="shared" si="1"/>
        <v>-5.6379334408672439E-2</v>
      </c>
    </row>
    <row r="11" spans="1:8" s="16" customFormat="1" ht="26.25">
      <c r="A11" s="30" t="s">
        <v>18</v>
      </c>
      <c r="B11" s="26">
        <f>BOS!B11+Online!B11+BRCC!B11+BPCC!B11+Delgado!B11+Fletcher!B11+Delta!B11+Nunez!B11+RPCC!B11+SLCC!B11+Sowela!B11+Northshore!B11+'Central LA'!B11+LTC!B11</f>
        <v>0</v>
      </c>
      <c r="C11" s="26">
        <f>BOS!C11+Online!C11+BRCC!C11+BPCC!C11+Delgado!C11+Fletcher!C11+Delta!C11+Nunez!C11+RPCC!C11+SLCC!C11+Sowela!C11+Northshore!C11+'Central LA'!C11+LTC!C11</f>
        <v>0</v>
      </c>
      <c r="D11" s="26">
        <f>BOS!D11+Online!D11+BRCC!D11+BPCC!D11+Delgado!D11+Fletcher!D11+Delta!D11+Nunez!D11+RPCC!D11+SLCC!D11+Sowela!D11+Northshore!D11+'Central LA'!D11+LTC!D11</f>
        <v>0</v>
      </c>
      <c r="E11" s="29">
        <f t="shared" si="0"/>
        <v>0</v>
      </c>
      <c r="F11" s="27">
        <f t="shared" si="1"/>
        <v>0</v>
      </c>
    </row>
    <row r="12" spans="1:8" s="16" customFormat="1" ht="26.25">
      <c r="A12" s="32" t="s">
        <v>19</v>
      </c>
      <c r="B12" s="26">
        <f>BOS!B12+Online!B12+BRCC!B12+BPCC!B12+Delgado!B12+Fletcher!B12+Delta!B12+Nunez!B12+RPCC!B12+SLCC!B12+Sowela!B12+Northshore!B12+'Central LA'!B12+LTC!B12</f>
        <v>4955626.1399999997</v>
      </c>
      <c r="C12" s="26">
        <f>BOS!C12+Online!C12+BRCC!C12+BPCC!C12+Delgado!C12+Fletcher!C12+Delta!C12+Nunez!C12+RPCC!C12+SLCC!C12+Sowela!C12+Northshore!C12+'Central LA'!C12+LTC!C12</f>
        <v>5189509</v>
      </c>
      <c r="D12" s="26">
        <f>BOS!D12+Online!D12+BRCC!D12+BPCC!D12+Delgado!D12+Fletcher!D12+Delta!D12+Nunez!D12+RPCC!D12+SLCC!D12+Sowela!D12+Northshore!D12+'Central LA'!D12+LTC!D12</f>
        <v>5288754</v>
      </c>
      <c r="E12" s="29">
        <f t="shared" si="0"/>
        <v>99245</v>
      </c>
      <c r="F12" s="27">
        <f t="shared" si="1"/>
        <v>1.9124159915706863E-2</v>
      </c>
    </row>
    <row r="13" spans="1:8" s="16" customFormat="1" ht="26.25">
      <c r="A13" s="32" t="s">
        <v>20</v>
      </c>
      <c r="B13" s="26">
        <f>BOS!B13+Online!B13+BRCC!B13+BPCC!B13+Delgado!B13+Fletcher!B13+Delta!B13+Nunez!B13+RPCC!B13+SLCC!B13+Sowela!B13+Northshore!B13+'Central LA'!B13+LTC!B13</f>
        <v>0</v>
      </c>
      <c r="C13" s="26">
        <f>BOS!C13+Online!C13+BRCC!C13+BPCC!C13+Delgado!C13+Fletcher!C13+Delta!C13+Nunez!C13+RPCC!C13+SLCC!C13+Sowela!C13+Northshore!C13+'Central LA'!C13+LTC!C13</f>
        <v>0</v>
      </c>
      <c r="D13" s="26">
        <f>BOS!D13+Online!D13+BRCC!D13+BPCC!D13+Delgado!D13+Fletcher!D13+Delta!D13+Nunez!D13+RPCC!D13+SLCC!D13+Sowela!D13+Northshore!D13+'Central LA'!D13+LTC!D13</f>
        <v>0</v>
      </c>
      <c r="E13" s="29">
        <f t="shared" si="0"/>
        <v>0</v>
      </c>
      <c r="F13" s="27">
        <f t="shared" si="1"/>
        <v>0</v>
      </c>
    </row>
    <row r="14" spans="1:8" s="16" customFormat="1" ht="26.25">
      <c r="A14" s="32" t="s">
        <v>21</v>
      </c>
      <c r="B14" s="26">
        <f>BOS!B14+Online!B14+BRCC!B14+BPCC!B14+Delgado!B14+Fletcher!B14+Delta!B14+Nunez!B14+RPCC!B14+SLCC!B14+Sowela!B14+Northshore!B14+'Central LA'!B14+LTC!B14</f>
        <v>175201</v>
      </c>
      <c r="C14" s="26">
        <f>BOS!C14+Online!C14+BRCC!C14+BPCC!C14+Delgado!C14+Fletcher!C14+Delta!C14+Nunez!C14+RPCC!C14+SLCC!C14+Sowela!C14+Northshore!C14+'Central LA'!C14+LTC!C14</f>
        <v>175201</v>
      </c>
      <c r="D14" s="26">
        <f>BOS!D14+Online!D14+BRCC!D14+BPCC!D14+Delgado!D14+Fletcher!D14+Delta!D14+Nunez!D14+RPCC!D14+SLCC!D14+Sowela!D14+Northshore!D14+'Central LA'!D14+LTC!D14</f>
        <v>134401</v>
      </c>
      <c r="E14" s="29">
        <f t="shared" si="0"/>
        <v>-40800</v>
      </c>
      <c r="F14" s="27">
        <f t="shared" si="1"/>
        <v>-0.23287538313137482</v>
      </c>
    </row>
    <row r="15" spans="1:8" s="16" customFormat="1" ht="26.25">
      <c r="A15" s="32" t="s">
        <v>22</v>
      </c>
      <c r="B15" s="26">
        <f>BOS!B15+Online!B15+BRCC!B15+BPCC!B15+Delgado!B15+Fletcher!B15+Delta!B15+Nunez!B15+RPCC!B15+SLCC!B15+Sowela!B15+Northshore!B15+'Central LA'!B15+LTC!B15</f>
        <v>150000</v>
      </c>
      <c r="C15" s="26">
        <f>BOS!C15+Online!C15+BRCC!C15+BPCC!C15+Delgado!C15+Fletcher!C15+Delta!C15+Nunez!C15+RPCC!C15+SLCC!C15+Sowela!C15+Northshore!C15+'Central LA'!C15+LTC!C15</f>
        <v>150000</v>
      </c>
      <c r="D15" s="26">
        <f>BOS!D15+Online!D15+BRCC!D15+BPCC!D15+Delgado!D15+Fletcher!D15+Delta!D15+Nunez!D15+RPCC!D15+SLCC!D15+Sowela!D15+Northshore!D15+'Central LA'!D15+LTC!D15</f>
        <v>246718</v>
      </c>
      <c r="E15" s="29">
        <f t="shared" si="0"/>
        <v>96718</v>
      </c>
      <c r="F15" s="27">
        <f t="shared" si="1"/>
        <v>0.64478666666666662</v>
      </c>
    </row>
    <row r="16" spans="1:8" s="16" customFormat="1" ht="26.25">
      <c r="A16" s="32" t="s">
        <v>23</v>
      </c>
      <c r="B16" s="26">
        <f>BOS!B16+Online!B16+BRCC!B16+BPCC!B16+Delgado!B16+Fletcher!B16+Delta!B16+Nunez!B16+RPCC!B16+SLCC!B16+Sowela!B16+Northshore!B16+'Central LA'!B16+LTC!B16</f>
        <v>0</v>
      </c>
      <c r="C16" s="26">
        <f>BOS!C16+Online!C16+BRCC!C16+BPCC!C16+Delgado!C16+Fletcher!C16+Delta!C16+Nunez!C16+RPCC!C16+SLCC!C16+Sowela!C16+Northshore!C16+'Central LA'!C16+LTC!C16</f>
        <v>0</v>
      </c>
      <c r="D16" s="26">
        <f>BOS!D16+Online!D16+BRCC!D16+BPCC!D16+Delgado!D16+Fletcher!D16+Delta!D16+Nunez!D16+RPCC!D16+SLCC!D16+Sowela!D16+Northshore!D16+'Central LA'!D16+LTC!D16</f>
        <v>0</v>
      </c>
      <c r="E16" s="29">
        <f t="shared" si="0"/>
        <v>0</v>
      </c>
      <c r="F16" s="27">
        <f t="shared" si="1"/>
        <v>0</v>
      </c>
    </row>
    <row r="17" spans="1:8" s="16" customFormat="1" ht="26.25">
      <c r="A17" s="32" t="s">
        <v>24</v>
      </c>
      <c r="B17" s="26">
        <f>BOS!B17+Online!B17+BRCC!B17+BPCC!B17+Delgado!B17+Fletcher!B17+Delta!B17+Nunez!B17+RPCC!B17+SLCC!B17+Sowela!B17+Northshore!B17+'Central LA'!B17+LTC!B17</f>
        <v>0</v>
      </c>
      <c r="C17" s="26">
        <f>BOS!C17+Online!C17+BRCC!C17+BPCC!C17+Delgado!C17+Fletcher!C17+Delta!C17+Nunez!C17+RPCC!C17+SLCC!C17+Sowela!C17+Northshore!C17+'Central LA'!C17+LTC!C17</f>
        <v>0</v>
      </c>
      <c r="D17" s="26">
        <f>BOS!D17+Online!D17+BRCC!D17+BPCC!D17+Delgado!D17+Fletcher!D17+Delta!D17+Nunez!D17+RPCC!D17+SLCC!D17+Sowela!D17+Northshore!D17+'Central LA'!D17+LTC!D17</f>
        <v>0</v>
      </c>
      <c r="E17" s="29">
        <f t="shared" si="0"/>
        <v>0</v>
      </c>
      <c r="F17" s="27">
        <f t="shared" si="1"/>
        <v>0</v>
      </c>
    </row>
    <row r="18" spans="1:8" s="16" customFormat="1" ht="26.25">
      <c r="A18" s="32" t="s">
        <v>25</v>
      </c>
      <c r="B18" s="26">
        <f>BOS!B18+Online!B18+BRCC!B18+BPCC!B18+Delgado!B18+Fletcher!B18+Delta!B18+Nunez!B18+RPCC!B18+SLCC!B18+Sowela!B18+Northshore!B18+'Central LA'!B18+LTC!B18</f>
        <v>0</v>
      </c>
      <c r="C18" s="26">
        <f>BOS!C18+Online!C18+BRCC!C18+BPCC!C18+Delgado!C18+Fletcher!C18+Delta!C18+Nunez!C18+RPCC!C18+SLCC!C18+Sowela!C18+Northshore!C18+'Central LA'!C18+LTC!C18</f>
        <v>0</v>
      </c>
      <c r="D18" s="26">
        <f>BOS!D18+Online!D18+BRCC!D18+BPCC!D18+Delgado!D18+Fletcher!D18+Delta!D18+Nunez!D18+RPCC!D18+SLCC!D18+Sowela!D18+Northshore!D18+'Central LA'!D18+LTC!D18</f>
        <v>0</v>
      </c>
      <c r="E18" s="29">
        <f t="shared" si="0"/>
        <v>0</v>
      </c>
      <c r="F18" s="27">
        <f t="shared" si="1"/>
        <v>0</v>
      </c>
    </row>
    <row r="19" spans="1:8" s="16" customFormat="1" ht="26.25">
      <c r="A19" s="32" t="s">
        <v>26</v>
      </c>
      <c r="B19" s="26">
        <f>BOS!B19+Online!B19+BRCC!B19+BPCC!B19+Delgado!B19+Fletcher!B19+Delta!B19+Nunez!B19+RPCC!B19+SLCC!B19+Sowela!B19+Northshore!B19+'Central LA'!B19+LTC!B19</f>
        <v>0</v>
      </c>
      <c r="C19" s="26">
        <f>BOS!C19+Online!C19+BRCC!C19+BPCC!C19+Delgado!C19+Fletcher!C19+Delta!C19+Nunez!C19+RPCC!C19+SLCC!C19+Sowela!C19+Northshore!C19+'Central LA'!C19+LTC!C19</f>
        <v>0</v>
      </c>
      <c r="D19" s="26">
        <f>BOS!D19+Online!D19+BRCC!D19+BPCC!D19+Delgado!D19+Fletcher!D19+Delta!D19+Nunez!D19+RPCC!D19+SLCC!D19+Sowela!D19+Northshore!D19+'Central LA'!D19+LTC!D19</f>
        <v>0</v>
      </c>
      <c r="E19" s="29">
        <f t="shared" si="0"/>
        <v>0</v>
      </c>
      <c r="F19" s="27">
        <f t="shared" si="1"/>
        <v>0</v>
      </c>
    </row>
    <row r="20" spans="1:8" s="16" customFormat="1" ht="26.25">
      <c r="A20" s="32" t="s">
        <v>27</v>
      </c>
      <c r="B20" s="26">
        <f>BOS!B20+Online!B20+BRCC!B20+BPCC!B20+Delgado!B20+Fletcher!B20+Delta!B20+Nunez!B20+RPCC!B20+SLCC!B20+Sowela!B20+Northshore!B20+'Central LA'!B20+LTC!B20</f>
        <v>0</v>
      </c>
      <c r="C20" s="26">
        <f>BOS!C20+Online!C20+BRCC!C20+BPCC!C20+Delgado!C20+Fletcher!C20+Delta!C20+Nunez!C20+RPCC!C20+SLCC!C20+Sowela!C20+Northshore!C20+'Central LA'!C20+LTC!C20</f>
        <v>0</v>
      </c>
      <c r="D20" s="26">
        <f>BOS!D20+Online!D20+BRCC!D20+BPCC!D20+Delgado!D20+Fletcher!D20+Delta!D20+Nunez!D20+RPCC!D20+SLCC!D20+Sowela!D20+Northshore!D20+'Central LA'!D20+LTC!D20</f>
        <v>0</v>
      </c>
      <c r="E20" s="29">
        <f t="shared" si="0"/>
        <v>0</v>
      </c>
      <c r="F20" s="27">
        <f t="shared" si="1"/>
        <v>0</v>
      </c>
    </row>
    <row r="21" spans="1:8" s="16" customFormat="1" ht="26.25">
      <c r="A21" s="32" t="s">
        <v>28</v>
      </c>
      <c r="B21" s="26">
        <f>BOS!B21+Online!B21+BRCC!B21+BPCC!B21+Delgado!B21+Fletcher!B21+Delta!B21+Nunez!B21+RPCC!B21+SLCC!B21+Sowela!B21+Northshore!B21+'Central LA'!B21+LTC!B21</f>
        <v>0</v>
      </c>
      <c r="C21" s="26">
        <f>BOS!C21+Online!C21+BRCC!C21+BPCC!C21+Delgado!C21+Fletcher!C21+Delta!C21+Nunez!C21+RPCC!C21+SLCC!C21+Sowela!C21+Northshore!C21+'Central LA'!C21+LTC!C21</f>
        <v>0</v>
      </c>
      <c r="D21" s="26">
        <f>BOS!D21+Online!D21+BRCC!D21+BPCC!D21+Delgado!D21+Fletcher!D21+Delta!D21+Nunez!D21+RPCC!D21+SLCC!D21+Sowela!D21+Northshore!D21+'Central LA'!D21+LTC!D21</f>
        <v>0</v>
      </c>
      <c r="E21" s="29">
        <f t="shared" si="0"/>
        <v>0</v>
      </c>
      <c r="F21" s="27">
        <f t="shared" si="1"/>
        <v>0</v>
      </c>
    </row>
    <row r="22" spans="1:8" s="16" customFormat="1" ht="26.25">
      <c r="A22" s="32" t="s">
        <v>29</v>
      </c>
      <c r="B22" s="26">
        <f>BOS!B22+Online!B22+BRCC!B22+BPCC!B22+Delgado!B22+Fletcher!B22+Delta!B22+Nunez!B22+RPCC!B22+SLCC!B22+Sowela!B22+Northshore!B22+'Central LA'!B22+LTC!B22</f>
        <v>0</v>
      </c>
      <c r="C22" s="26">
        <f>BOS!C22+Online!C22+BRCC!C22+BPCC!C22+Delgado!C22+Fletcher!C22+Delta!C22+Nunez!C22+RPCC!C22+SLCC!C22+Sowela!C22+Northshore!C22+'Central LA'!C22+LTC!C22</f>
        <v>0</v>
      </c>
      <c r="D22" s="26">
        <f>BOS!D22+Online!D22+BRCC!D22+BPCC!D22+Delgado!D22+Fletcher!D22+Delta!D22+Nunez!D22+RPCC!D22+SLCC!D22+Sowela!D22+Northshore!D22+'Central LA'!D22+LTC!D22</f>
        <v>0</v>
      </c>
      <c r="E22" s="29">
        <f t="shared" si="0"/>
        <v>0</v>
      </c>
      <c r="F22" s="27">
        <f t="shared" si="1"/>
        <v>0</v>
      </c>
    </row>
    <row r="23" spans="1:8" s="16" customFormat="1" ht="26.25">
      <c r="A23" s="33" t="s">
        <v>30</v>
      </c>
      <c r="B23" s="26">
        <f>BOS!B23+Online!B23+BRCC!B23+BPCC!B23+Delgado!B23+Fletcher!B23+Delta!B23+Nunez!B23+RPCC!B23+SLCC!B23+Sowela!B23+Northshore!B23+'Central LA'!B23+LTC!B23</f>
        <v>0</v>
      </c>
      <c r="C23" s="26">
        <f>BOS!C23+Online!C23+BRCC!C23+BPCC!C23+Delgado!C23+Fletcher!C23+Delta!C23+Nunez!C23+RPCC!C23+SLCC!C23+Sowela!C23+Northshore!C23+'Central LA'!C23+LTC!C23</f>
        <v>0</v>
      </c>
      <c r="D23" s="26">
        <f>BOS!D23+Online!D23+BRCC!D23+BPCC!D23+Delgado!D23+Fletcher!D23+Delta!D23+Nunez!D23+RPCC!D23+SLCC!D23+Sowela!D23+Northshore!D23+'Central LA'!D23+LTC!D23</f>
        <v>0</v>
      </c>
      <c r="E23" s="29">
        <f t="shared" si="0"/>
        <v>0</v>
      </c>
      <c r="F23" s="27">
        <f t="shared" si="1"/>
        <v>0</v>
      </c>
    </row>
    <row r="24" spans="1:8" s="16" customFormat="1" ht="26.25">
      <c r="A24" s="33" t="s">
        <v>31</v>
      </c>
      <c r="B24" s="26">
        <f>BOS!B24+Online!B24+BRCC!B24+BPCC!B24+Delgado!B24+Fletcher!B24+Delta!B24+Nunez!B24+RPCC!B24+SLCC!B24+Sowela!B24+Northshore!B24+'Central LA'!B24+LTC!B24</f>
        <v>10000000</v>
      </c>
      <c r="C24" s="26">
        <f>BOS!C24+Online!C24+BRCC!C24+BPCC!C24+Delgado!C24+Fletcher!C24+Delta!C24+Nunez!C24+RPCC!C24+SLCC!C24+Sowela!C24+Northshore!C24+'Central LA'!C24+LTC!C24</f>
        <v>10000000</v>
      </c>
      <c r="D24" s="26">
        <f>BOS!D24+Online!D24+BRCC!D24+BPCC!D24+Delgado!D24+Fletcher!D24+Delta!D24+Nunez!D24+RPCC!D24+SLCC!D24+Sowela!D24+Northshore!D24+'Central LA'!D24+LTC!D24</f>
        <v>10000000</v>
      </c>
      <c r="E24" s="29">
        <f t="shared" si="0"/>
        <v>0</v>
      </c>
      <c r="F24" s="27">
        <f t="shared" si="1"/>
        <v>0</v>
      </c>
    </row>
    <row r="25" spans="1:8" s="16" customFormat="1" ht="26.25">
      <c r="A25" s="33" t="s">
        <v>32</v>
      </c>
      <c r="B25" s="26">
        <f>BOS!B25+Online!B25+BRCC!B25+BPCC!B25+Delgado!B25+Fletcher!B25+Delta!B25+Nunez!B25+RPCC!B25+SLCC!B25+Sowela!B25+Northshore!B25+'Central LA'!B25+LTC!B25</f>
        <v>0</v>
      </c>
      <c r="C25" s="26">
        <f>BOS!C25+Online!C25+BRCC!C25+BPCC!C25+Delgado!C25+Fletcher!C25+Delta!C25+Nunez!C25+RPCC!C25+SLCC!C25+Sowela!C25+Northshore!C25+'Central LA'!C25+LTC!C25</f>
        <v>0</v>
      </c>
      <c r="D25" s="26">
        <f>BOS!D25+Online!D25+BRCC!D25+BPCC!D25+Delgado!D25+Fletcher!D25+Delta!D25+Nunez!D25+RPCC!D25+SLCC!D25+Sowela!D25+Northshore!D25+'Central LA'!D25+LTC!D25</f>
        <v>0</v>
      </c>
      <c r="E25" s="29">
        <f t="shared" si="0"/>
        <v>0</v>
      </c>
      <c r="F25" s="27">
        <f t="shared" si="1"/>
        <v>0</v>
      </c>
    </row>
    <row r="26" spans="1:8" s="16" customFormat="1" ht="26.25">
      <c r="A26" s="33" t="s">
        <v>33</v>
      </c>
      <c r="B26" s="26">
        <f>BOS!B26+Online!B26+BRCC!B26+BPCC!B26+Delgado!B26+Fletcher!B26+Delta!B26+Nunez!B26+RPCC!B26+SLCC!B26+Sowela!B26+Northshore!B26+'Central LA'!B26+LTC!B26</f>
        <v>1465980</v>
      </c>
      <c r="C26" s="26">
        <f>BOS!C26+Online!C26+BRCC!C26+BPCC!C26+Delgado!C26+Fletcher!C26+Delta!C26+Nunez!C26+RPCC!C26+SLCC!C26+Sowela!C26+Northshore!C26+'Central LA'!C26+LTC!C26</f>
        <v>1465980</v>
      </c>
      <c r="D26" s="26">
        <f>BOS!D26+Online!D26+BRCC!D26+BPCC!D26+Delgado!D26+Fletcher!D26+Delta!D26+Nunez!D26+RPCC!D26+SLCC!D26+Sowela!D26+Northshore!D26+'Central LA'!D26+LTC!D26</f>
        <v>353457</v>
      </c>
      <c r="E26" s="29">
        <f t="shared" si="0"/>
        <v>-1112523</v>
      </c>
      <c r="F26" s="27">
        <f t="shared" si="1"/>
        <v>-0.75889370932754885</v>
      </c>
    </row>
    <row r="27" spans="1:8" s="16" customFormat="1" ht="26.25">
      <c r="A27" s="33" t="s">
        <v>34</v>
      </c>
      <c r="B27" s="26">
        <f>BOS!B27+Online!B27+BRCC!B27+BPCC!B27+Delgado!B27+Fletcher!B27+Delta!B27+Nunez!B27+RPCC!B27+SLCC!B27+Sowela!B27+Northshore!B27+'Central LA'!B27+LTC!B27</f>
        <v>0</v>
      </c>
      <c r="C27" s="26">
        <f>BOS!C27+Online!C27+BRCC!C27+BPCC!C27+Delgado!C27+Fletcher!C27+Delta!C27+Nunez!C27+RPCC!C27+SLCC!C27+Sowela!C27+Northshore!C27+'Central LA'!C27+LTC!C27</f>
        <v>0</v>
      </c>
      <c r="D27" s="26">
        <f>BOS!D27+Online!D27+BRCC!D27+BPCC!D27+Delgado!D27+Fletcher!D27+Delta!D27+Nunez!D27+RPCC!D27+SLCC!D27+Sowela!D27+Northshore!D27+'Central LA'!D27+LTC!D27</f>
        <v>0</v>
      </c>
      <c r="E27" s="29">
        <f t="shared" si="0"/>
        <v>0</v>
      </c>
      <c r="F27" s="27">
        <f t="shared" si="1"/>
        <v>0</v>
      </c>
    </row>
    <row r="28" spans="1:8" s="16" customFormat="1" ht="26.25">
      <c r="A28" s="33" t="s">
        <v>89</v>
      </c>
      <c r="B28" s="26">
        <f>BOS!B28+Online!B28+BRCC!B28+BPCC!B28+Delgado!B28+Fletcher!B28+Delta!B28+Nunez!B28+RPCC!B28+SLCC!B28+Sowela!B28+Northshore!B28+'Central LA'!B28+LTC!B28</f>
        <v>0</v>
      </c>
      <c r="C28" s="26">
        <f>BOS!C28+Online!C28+BRCC!C28+BPCC!C28+Delgado!C28+Fletcher!C28+Delta!C28+Nunez!C28+RPCC!C28+SLCC!C28+Sowela!C28+Northshore!C28+'Central LA'!C28+LTC!C28</f>
        <v>0</v>
      </c>
      <c r="D28" s="26">
        <f>BOS!D28+Online!D28+BRCC!D28+BPCC!D28+Delgado!D28+Fletcher!D28+Delta!D28+Nunez!D28+RPCC!D28+SLCC!D28+Sowela!D28+Northshore!D28+'Central LA'!D28+LTC!D28</f>
        <v>0</v>
      </c>
      <c r="E28" s="29">
        <f t="shared" si="0"/>
        <v>0</v>
      </c>
      <c r="F28" s="27">
        <f t="shared" si="1"/>
        <v>0</v>
      </c>
    </row>
    <row r="29" spans="1:8" s="16" customFormat="1" ht="26.25">
      <c r="A29" s="33" t="s">
        <v>35</v>
      </c>
      <c r="B29" s="26">
        <f>BOS!B29+Online!B29+BRCC!B29+BPCC!B29+Delgado!B29+Fletcher!B29+Delta!B29+Nunez!B29+RPCC!B29+SLCC!B29+Sowela!B29+Northshore!B29+'Central LA'!B29+LTC!B29</f>
        <v>0</v>
      </c>
      <c r="C29" s="26">
        <f>BOS!C29+Online!C29+BRCC!C29+BPCC!C29+Delgado!C29+Fletcher!C29+Delta!C29+Nunez!C29+RPCC!C29+SLCC!C29+Sowela!C29+Northshore!C29+'Central LA'!C29+LTC!C29</f>
        <v>0</v>
      </c>
      <c r="D29" s="26">
        <f>BOS!D29+Online!D29+BRCC!D29+BPCC!D29+Delgado!D29+Fletcher!D29+Delta!D29+Nunez!D29+RPCC!D29+SLCC!D29+Sowela!D29+Northshore!D29+'Central LA'!D29+LTC!D29</f>
        <v>0</v>
      </c>
      <c r="E29" s="29">
        <f t="shared" si="0"/>
        <v>0</v>
      </c>
      <c r="F29" s="27">
        <f t="shared" si="1"/>
        <v>0</v>
      </c>
      <c r="H29" s="16" t="s">
        <v>48</v>
      </c>
    </row>
    <row r="30" spans="1:8" s="16" customFormat="1" ht="26.25">
      <c r="A30" s="34" t="s">
        <v>36</v>
      </c>
      <c r="B30" s="31"/>
      <c r="C30" s="31"/>
      <c r="D30" s="31"/>
      <c r="E30" s="31"/>
      <c r="F30" s="23"/>
    </row>
    <row r="31" spans="1:8" s="16" customFormat="1" ht="26.25">
      <c r="A31" s="30" t="s">
        <v>37</v>
      </c>
      <c r="B31" s="26">
        <f>BOS!B31+Online!B31+BRCC!B31+BPCC!B31+Delgado!B31+Fletcher!B31+Delta!B31+Nunez!B31+RPCC!B31+SLCC!B31+Sowela!B31+Northshore!B31+'Central LA'!B31+LTC!B31</f>
        <v>0</v>
      </c>
      <c r="C31" s="26">
        <f>BOS!C31+Online!C31+BRCC!C31+BPCC!C31+Delgado!C31+Fletcher!C31+Delta!C31+Nunez!C31+RPCC!C31+SLCC!C31+Sowela!C31+Northshore!C31+'Central LA'!C31+LTC!C31</f>
        <v>0</v>
      </c>
      <c r="D31" s="26">
        <f>BOS!D31+Online!D31+BRCC!D31+BPCC!D31+Delgado!D31+Fletcher!D31+Delta!D31+Nunez!D31+RPCC!D31+SLCC!D31+Sowela!D31+Northshore!D31+'Central LA'!D31+LTC!D31</f>
        <v>0</v>
      </c>
      <c r="E31" s="26">
        <f>D31-C31</f>
        <v>0</v>
      </c>
      <c r="F31" s="27">
        <f>IF(ISBLANK(E31),"  ",IF(C31&gt;0,E31/C31,IF(E31&gt;0,1,0)))</f>
        <v>0</v>
      </c>
    </row>
    <row r="32" spans="1:8" s="16" customFormat="1" ht="26.25">
      <c r="A32" s="35" t="s">
        <v>38</v>
      </c>
      <c r="B32" s="31"/>
      <c r="C32" s="31"/>
      <c r="D32" s="31"/>
      <c r="E32" s="31"/>
      <c r="F32" s="23"/>
    </row>
    <row r="33" spans="1:12" s="16" customFormat="1" ht="26.25">
      <c r="A33" s="30" t="s">
        <v>37</v>
      </c>
      <c r="B33" s="26">
        <f>BOS!B33+Online!B33+BRCC!B33+BPCC!B33+Delgado!B33+Fletcher!B33+Delta!B33+Nunez!B33+RPCC!B33+SLCC!B33+Sowela!B33+Northshore!B33+'Central LA'!B33+LTC!B33</f>
        <v>0</v>
      </c>
      <c r="C33" s="26">
        <f>BOS!C33+Online!C33+BRCC!C33+BPCC!C33+Delgado!C33+Fletcher!C33+Delta!C33+Nunez!C33+RPCC!C33+SLCC!C33+Sowela!C33+Northshore!C33+'Central LA'!C33+LTC!C33</f>
        <v>0</v>
      </c>
      <c r="D33" s="26">
        <f>BOS!D33+Online!D33+BRCC!D33+BPCC!D33+Delgado!D33+Fletcher!D33+Delta!D33+Nunez!D33+RPCC!D33+SLCC!D33+Sowela!D33+Northshore!D33+'Central LA'!D33+LTC!D33</f>
        <v>0</v>
      </c>
      <c r="E33" s="26">
        <f>D33-C33</f>
        <v>0</v>
      </c>
      <c r="F33" s="27">
        <f>IF(ISBLANK(E33),"  ",IF(C33&gt;0,E33/C33,IF(E33&gt;0,1,0)))</f>
        <v>0</v>
      </c>
    </row>
    <row r="34" spans="1:12" s="16" customFormat="1" ht="26.25">
      <c r="A34" s="32" t="s">
        <v>39</v>
      </c>
      <c r="B34" s="31"/>
      <c r="C34" s="31"/>
      <c r="D34" s="31"/>
      <c r="E34" s="29"/>
      <c r="F34" s="27" t="str">
        <f>IF(ISBLANK(E34),"  ",IF(C34&gt;0,E34/C34,IF(E34&gt;0,1,0)))</f>
        <v xml:space="preserve">  </v>
      </c>
    </row>
    <row r="35" spans="1:12" s="39" customFormat="1" ht="26.25">
      <c r="A35" s="36" t="s">
        <v>40</v>
      </c>
      <c r="B35" s="37">
        <f>B34+B33+B31+B10+B9+B8</f>
        <v>149800548.23000002</v>
      </c>
      <c r="C35" s="37">
        <f>C34+C33+C31+C10+C9+C8</f>
        <v>150034430.99000001</v>
      </c>
      <c r="D35" s="37">
        <f>D34+D33+D31+D10+D9+D8</f>
        <v>137122469</v>
      </c>
      <c r="E35" s="37">
        <f>D35-C35</f>
        <v>-12911961.99000001</v>
      </c>
      <c r="F35" s="38">
        <f>IF(ISBLANK(E35),"  ",IF(C35&gt;0,E35/C35,IF(E35&gt;0,1,0)))</f>
        <v>-8.6059992395083024E-2</v>
      </c>
    </row>
    <row r="36" spans="1:12" s="16" customFormat="1" ht="26.25">
      <c r="A36" s="34" t="s">
        <v>41</v>
      </c>
      <c r="B36" s="31"/>
      <c r="C36" s="31"/>
      <c r="D36" s="31"/>
      <c r="E36" s="31"/>
      <c r="F36" s="23"/>
    </row>
    <row r="37" spans="1:12" s="16" customFormat="1" ht="26.25">
      <c r="A37" s="40" t="s">
        <v>42</v>
      </c>
      <c r="B37" s="26">
        <f>BOS!B37+Online!B37+BRCC!B37+BPCC!B37+Delgado!B37+Fletcher!B37+Delta!B37+Nunez!B37+RPCC!B37+SLCC!B37+Sowela!B37+Northshore!B37+'Central LA'!B37+LTC!B37</f>
        <v>0</v>
      </c>
      <c r="C37" s="26">
        <f>BOS!C37+Online!C37+BRCC!C37+BPCC!C37+Delgado!C37+Fletcher!C37+Delta!C37+Nunez!C37+RPCC!C37+SLCC!C37+Sowela!C37+Northshore!C37+'Central LA'!C37+LTC!C37</f>
        <v>0</v>
      </c>
      <c r="D37" s="26">
        <f>BOS!D37+Online!D37+BRCC!D37+BPCC!D37+Delgado!D37+Fletcher!D37+Delta!D37+Nunez!D37+RPCC!D37+SLCC!D37+Sowela!D37+Northshore!D37+'Central LA'!D37+LTC!D37</f>
        <v>0</v>
      </c>
      <c r="E37" s="26">
        <f t="shared" ref="E37:E42" si="2">D37-C37</f>
        <v>0</v>
      </c>
      <c r="F37" s="27">
        <f t="shared" ref="F37:F42" si="3">IF(ISBLANK(E37),"  ",IF(C37&gt;0,E37/C37,IF(E37&gt;0,1,0)))</f>
        <v>0</v>
      </c>
    </row>
    <row r="38" spans="1:12" s="16" customFormat="1" ht="26.25">
      <c r="A38" s="41" t="s">
        <v>43</v>
      </c>
      <c r="B38" s="26">
        <f>BOS!B38+Online!B38+BRCC!B38+BPCC!B38+Delgado!B38+Fletcher!B38+Delta!B38+Nunez!B38+RPCC!B38+SLCC!B38+Sowela!B38+Northshore!B38+'Central LA'!B38+LTC!B38</f>
        <v>0</v>
      </c>
      <c r="C38" s="26">
        <f>BOS!C38+Online!C38+BRCC!C38+BPCC!C38+Delgado!C38+Fletcher!C38+Delta!C38+Nunez!C38+RPCC!C38+SLCC!C38+Sowela!C38+Northshore!C38+'Central LA'!C38+LTC!C38</f>
        <v>0</v>
      </c>
      <c r="D38" s="26">
        <f>BOS!D38+Online!D38+BRCC!D38+BPCC!D38+Delgado!D38+Fletcher!D38+Delta!D38+Nunez!D38+RPCC!D38+SLCC!D38+Sowela!D38+Northshore!D38+'Central LA'!D38+LTC!D38</f>
        <v>0</v>
      </c>
      <c r="E38" s="29">
        <f t="shared" si="2"/>
        <v>0</v>
      </c>
      <c r="F38" s="27">
        <f t="shared" si="3"/>
        <v>0</v>
      </c>
    </row>
    <row r="39" spans="1:12" s="16" customFormat="1" ht="26.25">
      <c r="A39" s="41" t="s">
        <v>44</v>
      </c>
      <c r="B39" s="26">
        <f>BOS!B39+Online!B39+BRCC!B39+BPCC!B39+Delgado!B39+Fletcher!B39+Delta!B39+Nunez!B39+RPCC!B39+SLCC!B39+Sowela!B39+Northshore!B39+'Central LA'!B39+LTC!B39</f>
        <v>2203493</v>
      </c>
      <c r="C39" s="26">
        <f>BOS!C39+Online!C39+BRCC!C39+BPCC!C39+Delgado!C39+Fletcher!C39+Delta!C39+Nunez!C39+RPCC!C39+SLCC!C39+Sowela!C39+Northshore!C39+'Central LA'!C39+LTC!C39</f>
        <v>0</v>
      </c>
      <c r="D39" s="26">
        <f>BOS!D39+Online!D39+BRCC!D39+BPCC!D39+Delgado!D39+Fletcher!D39+Delta!D39+Nunez!D39+RPCC!D39+SLCC!D39+Sowela!D39+Northshore!D39+'Central LA'!D39+LTC!D39</f>
        <v>0</v>
      </c>
      <c r="E39" s="29">
        <f t="shared" si="2"/>
        <v>0</v>
      </c>
      <c r="F39" s="27">
        <f t="shared" si="3"/>
        <v>0</v>
      </c>
    </row>
    <row r="40" spans="1:12" s="16" customFormat="1" ht="26.25">
      <c r="A40" s="41" t="s">
        <v>45</v>
      </c>
      <c r="B40" s="26">
        <f>BOS!B40+Online!B40+BRCC!B40+BPCC!B40+Delgado!B40+Fletcher!B40+Delta!B40+Nunez!B40+RPCC!B40+SLCC!B40+Sowela!B40+Northshore!B40+'Central LA'!B40+LTC!B40</f>
        <v>0</v>
      </c>
      <c r="C40" s="26">
        <f>BOS!C40+Online!C40+BRCC!C40+BPCC!C40+Delgado!C40+Fletcher!C40+Delta!C40+Nunez!C40+RPCC!C40+SLCC!C40+Sowela!C40+Northshore!C40+'Central LA'!C40+LTC!C40</f>
        <v>0</v>
      </c>
      <c r="D40" s="26">
        <f>BOS!D40+Online!D40+BRCC!D40+BPCC!D40+Delgado!D40+Fletcher!D40+Delta!D40+Nunez!D40+RPCC!D40+SLCC!D40+Sowela!D40+Northshore!D40+'Central LA'!D40+LTC!D40</f>
        <v>0</v>
      </c>
      <c r="E40" s="29">
        <f t="shared" si="2"/>
        <v>0</v>
      </c>
      <c r="F40" s="27">
        <f t="shared" si="3"/>
        <v>0</v>
      </c>
    </row>
    <row r="41" spans="1:12" s="16" customFormat="1" ht="26.25">
      <c r="A41" s="42" t="s">
        <v>46</v>
      </c>
      <c r="B41" s="26">
        <f>BOS!B41+Online!B41+BRCC!B41+BPCC!B41+Delgado!B41+Fletcher!B41+Delta!B41+Nunez!B41+RPCC!B41+SLCC!B41+Sowela!B41+Northshore!B41+'Central LA'!B41+LTC!B41</f>
        <v>0</v>
      </c>
      <c r="C41" s="26">
        <f>BOS!C41+Online!C41+BRCC!C41+BPCC!C41+Delgado!C41+Fletcher!C41+Delta!C41+Nunez!C41+RPCC!C41+SLCC!C41+Sowela!C41+Northshore!C41+'Central LA'!C41+LTC!C41</f>
        <v>0</v>
      </c>
      <c r="D41" s="26">
        <f>BOS!D41+Online!D41+BRCC!D41+BPCC!D41+Delgado!D41+Fletcher!D41+Delta!D41+Nunez!D41+RPCC!D41+SLCC!D41+Sowela!D41+Northshore!D41+'Central LA'!D41+LTC!D41</f>
        <v>0</v>
      </c>
      <c r="E41" s="29">
        <f t="shared" si="2"/>
        <v>0</v>
      </c>
      <c r="F41" s="27">
        <f t="shared" si="3"/>
        <v>0</v>
      </c>
    </row>
    <row r="42" spans="1:12" s="39" customFormat="1" ht="26.25">
      <c r="A42" s="34" t="s">
        <v>47</v>
      </c>
      <c r="B42" s="43">
        <f>SUM(B37:B41)</f>
        <v>2203493</v>
      </c>
      <c r="C42" s="43">
        <f>SUM(C37:C41)</f>
        <v>0</v>
      </c>
      <c r="D42" s="43">
        <f>SUM(D37:D41)</f>
        <v>0</v>
      </c>
      <c r="E42" s="43">
        <f t="shared" si="2"/>
        <v>0</v>
      </c>
      <c r="F42" s="38">
        <f t="shared" si="3"/>
        <v>0</v>
      </c>
      <c r="L42" s="39" t="s">
        <v>48</v>
      </c>
    </row>
    <row r="43" spans="1:12" s="16" customFormat="1" ht="26.25">
      <c r="A43" s="32" t="s">
        <v>48</v>
      </c>
      <c r="B43" s="31"/>
      <c r="C43" s="31"/>
      <c r="D43" s="31"/>
      <c r="E43" s="31"/>
      <c r="F43" s="23"/>
    </row>
    <row r="44" spans="1:12" s="39" customFormat="1" ht="26.25">
      <c r="A44" s="44" t="s">
        <v>49</v>
      </c>
      <c r="B44" s="45">
        <f>BOS!B44+Online!B44+BRCC!B44+BPCC!B44+Delgado!B44+Fletcher!B44+Delta!B44+Nunez!B44+RPCC!B44+SLCC!B44+Sowela!B44+Northshore!B44+'Central LA'!B44+LTC!B44</f>
        <v>0</v>
      </c>
      <c r="C44" s="45">
        <f>BOS!C44+Online!C44+BRCC!C44+BPCC!C44+Delgado!C44+Fletcher!C44+Delta!C44+Nunez!C44+RPCC!C44+SLCC!C44+Sowela!C44+Northshore!C44+'Central LA'!C44+LTC!C44</f>
        <v>0</v>
      </c>
      <c r="D44" s="45">
        <f>BOS!D44+Online!D44+BRCC!D44+BPCC!D44+Delgado!D44+Fletcher!D44+Delta!D44+Nunez!D44+RPCC!D44+SLCC!D44+Sowela!D44+Northshore!D44+'Central LA'!D44+LTC!D44</f>
        <v>0</v>
      </c>
      <c r="E44" s="45">
        <f>D44-C44</f>
        <v>0</v>
      </c>
      <c r="F44" s="38">
        <f>IF(ISBLANK(E44),"  ",IF(C44&gt;0,E44/C44,IF(E44&gt;0,1,0)))</f>
        <v>0</v>
      </c>
    </row>
    <row r="45" spans="1:12" s="16" customFormat="1" ht="26.25">
      <c r="A45" s="32" t="s">
        <v>48</v>
      </c>
      <c r="B45" s="31"/>
      <c r="C45" s="31"/>
      <c r="D45" s="31"/>
      <c r="E45" s="31"/>
      <c r="F45" s="23"/>
    </row>
    <row r="46" spans="1:12" s="39" customFormat="1" ht="26.25">
      <c r="A46" s="44" t="s">
        <v>50</v>
      </c>
      <c r="B46" s="45">
        <f>BOS!B46+Online!B46+BRCC!B46+BPCC!B46+Delgado!B46+Fletcher!B46+Delta!B46+Nunez!B46+RPCC!B46+SLCC!B46+Sowela!B46+Northshore!B46+'Central LA'!B46+LTC!B46</f>
        <v>10510813</v>
      </c>
      <c r="C46" s="45">
        <f>BOS!C46+Online!C46+BRCC!C46+BPCC!C46+Delgado!C46+Fletcher!C46+Delta!C46+Nunez!C46+RPCC!C46+SLCC!C46+Sowela!C46+Northshore!C46+'Central LA'!C46+LTC!C46</f>
        <v>3479470</v>
      </c>
      <c r="D46" s="45">
        <f>BOS!D46+Online!D46+BRCC!D46+BPCC!D46+Delgado!D46+Fletcher!D46+Delta!D46+Nunez!D46+RPCC!D46+SLCC!D46+Sowela!D46+Northshore!D46+'Central LA'!D46+LTC!D46</f>
        <v>0</v>
      </c>
      <c r="E46" s="45">
        <f>D46-C46</f>
        <v>-3479470</v>
      </c>
      <c r="F46" s="38">
        <f>IF(ISBLANK(E46),"  ",IF(C46&gt;0,E46/C46,IF(E46&gt;0,1,0)))</f>
        <v>-1</v>
      </c>
    </row>
    <row r="47" spans="1:12" s="16" customFormat="1" ht="26.25">
      <c r="A47" s="32" t="s">
        <v>48</v>
      </c>
      <c r="B47" s="31"/>
      <c r="C47" s="31"/>
      <c r="D47" s="31"/>
      <c r="E47" s="31"/>
      <c r="F47" s="23"/>
    </row>
    <row r="48" spans="1:12" s="39" customFormat="1" ht="26.25">
      <c r="A48" s="34" t="s">
        <v>51</v>
      </c>
      <c r="B48" s="45">
        <f>BOS!B48+Online!B48+BRCC!B48+BPCC!B48+Delgado!B48+Fletcher!B48+Delta!B48+Nunez!B48+RPCC!B48+SLCC!B48+Sowela!B48+Northshore!B48+'Central LA'!B48+LTC!B48</f>
        <v>131955539.92999999</v>
      </c>
      <c r="C48" s="45">
        <f>BOS!C48+Online!C48+BRCC!C48+BPCC!C48+Delgado!C48+Fletcher!C48+Delta!C48+Nunez!C48+RPCC!C48+SLCC!C48+Sowela!C48+Northshore!C48+'Central LA'!C48+LTC!C48</f>
        <v>145744861.09</v>
      </c>
      <c r="D48" s="45">
        <f>BOS!D48+Online!D48+BRCC!D48+BPCC!D48+Delgado!D48+Fletcher!D48+Delta!D48+Nunez!D48+RPCC!D48+SLCC!D48+Sowela!D48+Northshore!D48+'Central LA'!D48+LTC!D48</f>
        <v>154978303.53</v>
      </c>
      <c r="E48" s="43">
        <f>D48-C48</f>
        <v>9233442.4399999976</v>
      </c>
      <c r="F48" s="38">
        <f>IF(ISBLANK(E48),"  ",IF(C48&gt;0,E48/C48,IF(E48&gt;0,1,0)))</f>
        <v>6.3353468320904882E-2</v>
      </c>
    </row>
    <row r="49" spans="1:6" s="16" customFormat="1" ht="26.25">
      <c r="A49" s="32" t="s">
        <v>48</v>
      </c>
      <c r="B49" s="31"/>
      <c r="C49" s="31"/>
      <c r="D49" s="31"/>
      <c r="E49" s="31"/>
      <c r="F49" s="23"/>
    </row>
    <row r="50" spans="1:6" s="39" customFormat="1" ht="26.25">
      <c r="A50" s="46" t="s">
        <v>52</v>
      </c>
      <c r="B50" s="45">
        <f>BOS!B50+Online!B50+BRCC!B50+BPCC!B50+Delgado!B50+Fletcher!B50+Delta!B50+Nunez!B50+RPCC!B50+SLCC!B50+Sowela!B50+Northshore!B50+'Central LA'!B50+LTC!B50</f>
        <v>0</v>
      </c>
      <c r="C50" s="45">
        <f>BOS!C50+Online!C50+BRCC!C50+BPCC!C50+Delgado!C50+Fletcher!C50+Delta!C50+Nunez!C50+RPCC!C50+SLCC!C50+Sowela!C50+Northshore!C50+'Central LA'!C50+LTC!C50</f>
        <v>0</v>
      </c>
      <c r="D50" s="45">
        <f>BOS!D50+Online!D50+BRCC!D50+BPCC!D50+Delgado!D50+Fletcher!D50+Delta!D50+Nunez!D50+RPCC!D50+SLCC!D50+Sowela!D50+Northshore!D50+'Central LA'!D50+LTC!D50</f>
        <v>0</v>
      </c>
      <c r="E50" s="47">
        <f>D50-C50</f>
        <v>0</v>
      </c>
      <c r="F50" s="38">
        <f>IF(ISBLANK(E50),"  ",IF(C50&gt;0,E50/C50,IF(E50&gt;0,1,0)))</f>
        <v>0</v>
      </c>
    </row>
    <row r="51" spans="1:6" s="16" customFormat="1" ht="26.25">
      <c r="A51" s="34"/>
      <c r="B51" s="22"/>
      <c r="C51" s="22"/>
      <c r="D51" s="22"/>
      <c r="E51" s="22"/>
      <c r="F51" s="48"/>
    </row>
    <row r="52" spans="1:6" s="39" customFormat="1" ht="26.25">
      <c r="A52" s="34" t="s">
        <v>53</v>
      </c>
      <c r="B52" s="45">
        <f>BOS!B52+Online!B52+BRCC!B52+BPCC!B52+Delgado!B52+Fletcher!B52+Delta!B52+Nunez!B52+RPCC!B52+SLCC!B52+Sowela!B52+Northshore!B52+'Central LA'!B52+LTC!B52</f>
        <v>0</v>
      </c>
      <c r="C52" s="45">
        <f>BOS!C52+Online!C52+BRCC!C52+BPCC!C52+Delgado!C52+Fletcher!C52+Delta!C52+Nunez!C52+RPCC!C52+SLCC!C52+Sowela!C52+Northshore!C52+'Central LA'!C52+LTC!C52</f>
        <v>0</v>
      </c>
      <c r="D52" s="45">
        <f>BOS!D52+Online!D52+BRCC!D52+BPCC!D52+Delgado!D52+Fletcher!D52+Delta!D52+Nunez!D52+RPCC!D52+SLCC!D52+Sowela!D52+Northshore!D52+'Central LA'!D52+LTC!D52</f>
        <v>0</v>
      </c>
      <c r="E52" s="47">
        <f>D52-C52</f>
        <v>0</v>
      </c>
      <c r="F52" s="38">
        <f>IF(ISBLANK(E52),"  ",IF(C52&gt;0,E52/C52,IF(E52&gt;0,1,0)))</f>
        <v>0</v>
      </c>
    </row>
    <row r="53" spans="1:6" s="16" customFormat="1" ht="26.25">
      <c r="A53" s="32"/>
      <c r="B53" s="31"/>
      <c r="C53" s="31"/>
      <c r="D53" s="31"/>
      <c r="E53" s="31"/>
      <c r="F53" s="23"/>
    </row>
    <row r="54" spans="1:6" s="39" customFormat="1" ht="26.25">
      <c r="A54" s="49" t="s">
        <v>54</v>
      </c>
      <c r="B54" s="43">
        <f>B50+B48+B46+B44+B35-B42</f>
        <v>290063408.16000003</v>
      </c>
      <c r="C54" s="43">
        <f>C50+C48+C46+C44+C35-C42</f>
        <v>299258762.08000004</v>
      </c>
      <c r="D54" s="43">
        <f>D50+D48+D46+D44+D35-D42</f>
        <v>292100772.52999997</v>
      </c>
      <c r="E54" s="43">
        <f>D54-C54</f>
        <v>-7157989.5500000715</v>
      </c>
      <c r="F54" s="38">
        <f>IF(ISBLANK(E54),"  ",IF(C54&gt;0,E54/C54,IF(E54&gt;0,1,0)))</f>
        <v>-2.391906422471448E-2</v>
      </c>
    </row>
    <row r="55" spans="1:6" s="16" customFormat="1" ht="26.25">
      <c r="A55" s="50"/>
      <c r="B55" s="31"/>
      <c r="C55" s="31"/>
      <c r="D55" s="31"/>
      <c r="E55" s="31"/>
      <c r="F55" s="23" t="s">
        <v>48</v>
      </c>
    </row>
    <row r="56" spans="1:6" s="16" customFormat="1" ht="26.25">
      <c r="A56" s="51"/>
      <c r="B56" s="22"/>
      <c r="C56" s="22"/>
      <c r="D56" s="22"/>
      <c r="E56" s="22"/>
      <c r="F56" s="24" t="s">
        <v>48</v>
      </c>
    </row>
    <row r="57" spans="1:6" s="16" customFormat="1" ht="26.25">
      <c r="A57" s="49" t="s">
        <v>55</v>
      </c>
      <c r="B57" s="22"/>
      <c r="C57" s="22"/>
      <c r="D57" s="22"/>
      <c r="E57" s="22"/>
      <c r="F57" s="24"/>
    </row>
    <row r="58" spans="1:6" s="16" customFormat="1" ht="26.25">
      <c r="A58" s="30" t="s">
        <v>56</v>
      </c>
      <c r="B58" s="26">
        <f>BOS!B58+Online!B58+BRCC!B58+BPCC!B58+Delgado!B58+Fletcher!B58+Delta!B58+Nunez!B58+RPCC!B58+SLCC!B58+Sowela!B58+Northshore!B58+'Central LA'!B58+LTC!B58</f>
        <v>136304331.34000003</v>
      </c>
      <c r="C58" s="26">
        <f>BOS!C58+Online!C58+BRCC!C58+BPCC!C58+Delgado!C58+Fletcher!C58+Delta!C58+Nunez!C58+RPCC!C58+SLCC!C58+Sowela!C58+Northshore!C58+'Central LA'!C58+LTC!C58</f>
        <v>140048718.01999998</v>
      </c>
      <c r="D58" s="26">
        <f>BOS!D58+Online!D58+BRCC!D58+BPCC!D58+Delgado!D58+Fletcher!D58+Delta!D58+Nunez!D58+RPCC!D58+SLCC!D58+Sowela!D58+Northshore!D58+'Central LA'!D58+LTC!D58</f>
        <v>134452892.94999999</v>
      </c>
      <c r="E58" s="22">
        <f t="shared" ref="E58:E71" si="4">D58-C58</f>
        <v>-5595825.0699999928</v>
      </c>
      <c r="F58" s="27">
        <f t="shared" ref="F58:F71" si="5">IF(ISBLANK(E58),"  ",IF(C58&gt;0,E58/C58,IF(E58&gt;0,1,0)))</f>
        <v>-3.995627485287561E-2</v>
      </c>
    </row>
    <row r="59" spans="1:6" s="16" customFormat="1" ht="26.25">
      <c r="A59" s="32" t="s">
        <v>57</v>
      </c>
      <c r="B59" s="26">
        <f>BOS!B59+Online!B59+BRCC!B59+BPCC!B59+Delgado!B59+Fletcher!B59+Delta!B59+Nunez!B59+RPCC!B59+SLCC!B59+Sowela!B59+Northshore!B59+'Central LA'!B59+LTC!B59</f>
        <v>0</v>
      </c>
      <c r="C59" s="26">
        <f>BOS!C59+Online!C59+BRCC!C59+BPCC!C59+Delgado!C59+Fletcher!C59+Delta!C59+Nunez!C59+RPCC!C59+SLCC!C59+Sowela!C59+Northshore!C59+'Central LA'!C59+LTC!C59</f>
        <v>0</v>
      </c>
      <c r="D59" s="26">
        <f>BOS!D59+Online!D59+BRCC!D59+BPCC!D59+Delgado!D59+Fletcher!D59+Delta!D59+Nunez!D59+RPCC!D59+SLCC!D59+Sowela!D59+Northshore!D59+'Central LA'!D59+LTC!D59</f>
        <v>0</v>
      </c>
      <c r="E59" s="31">
        <f t="shared" si="4"/>
        <v>0</v>
      </c>
      <c r="F59" s="27">
        <f t="shared" si="5"/>
        <v>0</v>
      </c>
    </row>
    <row r="60" spans="1:6" s="16" customFormat="1" ht="26.25">
      <c r="A60" s="32" t="s">
        <v>58</v>
      </c>
      <c r="B60" s="26">
        <f>BOS!B60+Online!B60+BRCC!B60+BPCC!B60+Delgado!B60+Fletcher!B60+Delta!B60+Nunez!B60+RPCC!B60+SLCC!B60+Sowela!B60+Northshore!B60+'Central LA'!B60+LTC!B60</f>
        <v>292965.02999999997</v>
      </c>
      <c r="C60" s="26">
        <f>BOS!C60+Online!C60+BRCC!C60+BPCC!C60+Delgado!C60+Fletcher!C60+Delta!C60+Nunez!C60+RPCC!C60+SLCC!C60+Sowela!C60+Northshore!C60+'Central LA'!C60+LTC!C60</f>
        <v>292965</v>
      </c>
      <c r="D60" s="26">
        <f>BOS!D60+Online!D60+BRCC!D60+BPCC!D60+Delgado!D60+Fletcher!D60+Delta!D60+Nunez!D60+RPCC!D60+SLCC!D60+Sowela!D60+Northshore!D60+'Central LA'!D60+LTC!D60</f>
        <v>210319</v>
      </c>
      <c r="E60" s="31">
        <f t="shared" si="4"/>
        <v>-82646</v>
      </c>
      <c r="F60" s="27">
        <f t="shared" si="5"/>
        <v>-0.28210195757172357</v>
      </c>
    </row>
    <row r="61" spans="1:6" s="16" customFormat="1" ht="26.25">
      <c r="A61" s="32" t="s">
        <v>59</v>
      </c>
      <c r="B61" s="26">
        <f>BOS!B61+Online!B61+BRCC!B61+BPCC!B61+Delgado!B61+Fletcher!B61+Delta!B61+Nunez!B61+RPCC!B61+SLCC!B61+Sowela!B61+Northshore!B61+'Central LA'!B61+LTC!B61</f>
        <v>26302722.300000001</v>
      </c>
      <c r="C61" s="26">
        <f>BOS!C61+Online!C61+BRCC!C61+BPCC!C61+Delgado!C61+Fletcher!C61+Delta!C61+Nunez!C61+RPCC!C61+SLCC!C61+Sowela!C61+Northshore!C61+'Central LA'!C61+LTC!C61</f>
        <v>27817282</v>
      </c>
      <c r="D61" s="26">
        <f>BOS!D61+Online!D61+BRCC!D61+BPCC!D61+Delgado!D61+Fletcher!D61+Delta!D61+Nunez!D61+RPCC!D61+SLCC!D61+Sowela!D61+Northshore!D61+'Central LA'!D61+LTC!D61</f>
        <v>26351655</v>
      </c>
      <c r="E61" s="31">
        <f t="shared" si="4"/>
        <v>-1465627</v>
      </c>
      <c r="F61" s="27">
        <f t="shared" si="5"/>
        <v>-5.2687642164320724E-2</v>
      </c>
    </row>
    <row r="62" spans="1:6" s="16" customFormat="1" ht="26.25">
      <c r="A62" s="32" t="s">
        <v>60</v>
      </c>
      <c r="B62" s="26">
        <f>BOS!B62+Online!B62+BRCC!B62+BPCC!B62+Delgado!B62+Fletcher!B62+Delta!B62+Nunez!B62+RPCC!B62+SLCC!B62+Sowela!B62+Northshore!B62+'Central LA'!B62+LTC!B62</f>
        <v>20971773.850000001</v>
      </c>
      <c r="C62" s="26">
        <f>BOS!C62+Online!C62+BRCC!C62+BPCC!C62+Delgado!C62+Fletcher!C62+Delta!C62+Nunez!C62+RPCC!C62+SLCC!C62+Sowela!C62+Northshore!C62+'Central LA'!C62+LTC!C62</f>
        <v>21784432</v>
      </c>
      <c r="D62" s="26">
        <f>BOS!D62+Online!D62+BRCC!D62+BPCC!D62+Delgado!D62+Fletcher!D62+Delta!D62+Nunez!D62+RPCC!D62+SLCC!D62+Sowela!D62+Northshore!D62+'Central LA'!D62+LTC!D62</f>
        <v>23166603.25</v>
      </c>
      <c r="E62" s="31">
        <f t="shared" si="4"/>
        <v>1382171.25</v>
      </c>
      <c r="F62" s="27">
        <f t="shared" si="5"/>
        <v>6.3447660696409253E-2</v>
      </c>
    </row>
    <row r="63" spans="1:6" s="16" customFormat="1" ht="26.25">
      <c r="A63" s="32" t="s">
        <v>61</v>
      </c>
      <c r="B63" s="26">
        <f>BOS!B63+Online!B63+BRCC!B63+BPCC!B63+Delgado!B63+Fletcher!B63+Delta!B63+Nunez!B63+RPCC!B63+SLCC!B63+Sowela!B63+Northshore!B63+'Central LA'!B63+LTC!B63</f>
        <v>54361664.189999998</v>
      </c>
      <c r="C63" s="26">
        <f>BOS!C63+Online!C63+BRCC!C63+BPCC!C63+Delgado!C63+Fletcher!C63+Delta!C63+Nunez!C63+RPCC!C63+SLCC!C63+Sowela!C63+Northshore!C63+'Central LA'!C63+LTC!C63</f>
        <v>55699258.75</v>
      </c>
      <c r="D63" s="26">
        <f>BOS!D63+Online!D63+BRCC!D63+BPCC!D63+Delgado!D63+Fletcher!D63+Delta!D63+Nunez!D63+RPCC!D63+SLCC!D63+Sowela!D63+Northshore!D63+'Central LA'!D63+LTC!D63</f>
        <v>54757756.149999999</v>
      </c>
      <c r="E63" s="31">
        <f t="shared" si="4"/>
        <v>-941502.60000000149</v>
      </c>
      <c r="F63" s="27">
        <f t="shared" si="5"/>
        <v>-1.6903323690999776E-2</v>
      </c>
    </row>
    <row r="64" spans="1:6" s="16" customFormat="1" ht="26.25">
      <c r="A64" s="32" t="s">
        <v>62</v>
      </c>
      <c r="B64" s="26">
        <f>BOS!B64+Online!B64+BRCC!B64+BPCC!B64+Delgado!B64+Fletcher!B64+Delta!B64+Nunez!B64+RPCC!B64+SLCC!B64+Sowela!B64+Northshore!B64+'Central LA'!B64+LTC!B64</f>
        <v>5571594.9299999997</v>
      </c>
      <c r="C64" s="26">
        <f>BOS!C64+Online!C64+BRCC!C64+BPCC!C64+Delgado!C64+Fletcher!C64+Delta!C64+Nunez!C64+RPCC!C64+SLCC!C64+Sowela!C64+Northshore!C64+'Central LA'!C64+LTC!C64</f>
        <v>5806261</v>
      </c>
      <c r="D64" s="26">
        <f>BOS!D64+Online!D64+BRCC!D64+BPCC!D64+Delgado!D64+Fletcher!D64+Delta!D64+Nunez!D64+RPCC!D64+SLCC!D64+Sowela!D64+Northshore!D64+'Central LA'!D64+LTC!D64</f>
        <v>4617781</v>
      </c>
      <c r="E64" s="31">
        <f t="shared" si="4"/>
        <v>-1188480</v>
      </c>
      <c r="F64" s="27">
        <f t="shared" si="5"/>
        <v>-0.20468938616434915</v>
      </c>
    </row>
    <row r="65" spans="1:6" s="16" customFormat="1" ht="26.25">
      <c r="A65" s="32" t="s">
        <v>63</v>
      </c>
      <c r="B65" s="26">
        <f>BOS!B65+Online!B65+BRCC!B65+BPCC!B65+Delgado!B65+Fletcher!B65+Delta!B65+Nunez!B65+RPCC!B65+SLCC!B65+Sowela!B65+Northshore!B65+'Central LA'!B65+LTC!B65</f>
        <v>29585836.460000001</v>
      </c>
      <c r="C65" s="26">
        <f>BOS!C65+Online!C65+BRCC!C65+BPCC!C65+Delgado!C65+Fletcher!C65+Delta!C65+Nunez!C65+RPCC!C65+SLCC!C65+Sowela!C65+Northshore!C65+'Central LA'!C65+LTC!C65-2</f>
        <v>32694713.5</v>
      </c>
      <c r="D65" s="26">
        <f>BOS!D65+Online!D65+BRCC!D65+BPCC!D65+Delgado!D65+Fletcher!D65+Delta!D65+Nunez!D65+RPCC!D65+SLCC!D65+Sowela!D65+Northshore!D65+'Central LA'!D65+LTC!D65+8</f>
        <v>31484222.300000001</v>
      </c>
      <c r="E65" s="31">
        <f t="shared" si="4"/>
        <v>-1210491.1999999993</v>
      </c>
      <c r="F65" s="27">
        <f t="shared" si="5"/>
        <v>-3.7024065067889314E-2</v>
      </c>
    </row>
    <row r="66" spans="1:6" s="39" customFormat="1" ht="26.25">
      <c r="A66" s="52" t="s">
        <v>64</v>
      </c>
      <c r="B66" s="236">
        <f>SUM(B58:B65)</f>
        <v>273390888.10000002</v>
      </c>
      <c r="C66" s="236">
        <f>SUM(C58:C65)</f>
        <v>284143630.26999998</v>
      </c>
      <c r="D66" s="236">
        <f>SUM(D58:D65)</f>
        <v>275041229.64999998</v>
      </c>
      <c r="E66" s="37">
        <f t="shared" si="4"/>
        <v>-9102400.6200000048</v>
      </c>
      <c r="F66" s="38">
        <f t="shared" si="5"/>
        <v>-3.2034505265350094E-2</v>
      </c>
    </row>
    <row r="67" spans="1:6" s="16" customFormat="1" ht="26.25">
      <c r="A67" s="32" t="s">
        <v>65</v>
      </c>
      <c r="B67" s="26">
        <f>BOS!B67+Online!B67+BRCC!B67+BPCC!B67+Delgado!B67+Fletcher!B67+Delta!B67+Nunez!B67+RPCC!B67+SLCC!B67+Sowela!B67+Northshore!B67+'Central LA'!B67+LTC!B67</f>
        <v>0</v>
      </c>
      <c r="C67" s="26">
        <f>BOS!C67+Online!C67+BRCC!C67+BPCC!C67+Delgado!C67+Fletcher!C67+Delta!C67+Nunez!C67+RPCC!C67+SLCC!C67+Sowela!C67+Northshore!C67+'Central LA'!C67+LTC!C67</f>
        <v>0</v>
      </c>
      <c r="D67" s="26">
        <f>BOS!D67+Online!D67+BRCC!D67+BPCC!D67+Delgado!D67+Fletcher!D67+Delta!D67+Nunez!D67+RPCC!D67+SLCC!D67+Sowela!D67+Northshore!D67+'Central LA'!D67+LTC!D67</f>
        <v>0</v>
      </c>
      <c r="E67" s="31">
        <f t="shared" si="4"/>
        <v>0</v>
      </c>
      <c r="F67" s="27">
        <f t="shared" si="5"/>
        <v>0</v>
      </c>
    </row>
    <row r="68" spans="1:6" s="16" customFormat="1" ht="26.25">
      <c r="A68" s="32" t="s">
        <v>66</v>
      </c>
      <c r="B68" s="26">
        <f>BOS!B68+Online!B68+BRCC!B68+BPCC!B68+Delgado!B68+Fletcher!B68+Delta!B68+Nunez!B68+RPCC!B68+SLCC!B68+Sowela!B68+Northshore!B68+'Central LA'!B68+LTC!B68</f>
        <v>4349487.5</v>
      </c>
      <c r="C68" s="26">
        <f>BOS!C68+Online!C68+BRCC!C68+BPCC!C68+Delgado!C68+Fletcher!C68+Delta!C68+Nunez!C68+RPCC!C68+SLCC!C68+Sowela!C68+Northshore!C68+'Central LA'!C68+LTC!C68</f>
        <v>4346790</v>
      </c>
      <c r="D68" s="26">
        <f>BOS!D68+Online!D68+BRCC!D68+BPCC!D68+Delgado!D68+Fletcher!D68+Delta!D68+Nunez!D68+RPCC!D68+SLCC!D68+Sowela!D68+Northshore!D68+'Central LA'!D68+LTC!D68</f>
        <v>6006086.5</v>
      </c>
      <c r="E68" s="31">
        <f t="shared" si="4"/>
        <v>1659296.5</v>
      </c>
      <c r="F68" s="27">
        <f t="shared" si="5"/>
        <v>0.38172916105908039</v>
      </c>
    </row>
    <row r="69" spans="1:6" s="16" customFormat="1" ht="26.25">
      <c r="A69" s="32" t="s">
        <v>67</v>
      </c>
      <c r="B69" s="26">
        <f>BOS!B69+Online!B69+BRCC!B69+BPCC!B69+Delgado!B69+Fletcher!B69+Delta!B69+Nunez!B69+RPCC!B69+SLCC!B69+Sowela!B69+Northshore!B69+'Central LA'!B69+LTC!B69</f>
        <v>876659.65</v>
      </c>
      <c r="C69" s="26">
        <f>BOS!C69+Online!C69+BRCC!C69+BPCC!C69+Delgado!C69+Fletcher!C69+Delta!C69+Nunez!C69+RPCC!C69+SLCC!C69+Sowela!C69+Northshore!C69+'Central LA'!C69+LTC!C69</f>
        <v>768341.86</v>
      </c>
      <c r="D69" s="26">
        <f>BOS!D69+Online!D69+BRCC!D69+BPCC!D69+Delgado!D69+Fletcher!D69+Delta!D69+Nunez!D69+RPCC!D69+SLCC!D69+Sowela!D69+Northshore!D69+'Central LA'!D69+LTC!D69</f>
        <v>700000</v>
      </c>
      <c r="E69" s="31">
        <f t="shared" si="4"/>
        <v>-68341.859999999986</v>
      </c>
      <c r="F69" s="27">
        <f t="shared" si="5"/>
        <v>-8.8947203787647325E-2</v>
      </c>
    </row>
    <row r="70" spans="1:6" s="16" customFormat="1" ht="26.25">
      <c r="A70" s="32" t="s">
        <v>68</v>
      </c>
      <c r="B70" s="26">
        <f>BOS!B70+Online!B70+BRCC!B70+BPCC!B70+Delgado!B70+Fletcher!B70+Delta!B70+Nunez!B70+RPCC!B70+SLCC!B70+Sowela!B70+Northshore!B70+'Central LA'!B70+LTC!B70</f>
        <v>11446372</v>
      </c>
      <c r="C70" s="26">
        <f>BOS!C70+Online!C70+BRCC!C70+BPCC!C70+Delgado!C70+Fletcher!C70+Delta!C70+Nunez!C70+RPCC!C70+SLCC!C70+Sowela!C70+Northshore!C70+'Central LA'!C70+LTC!C70</f>
        <v>10000000</v>
      </c>
      <c r="D70" s="26">
        <f>BOS!D70+Online!D70+BRCC!D70+BPCC!D70+Delgado!D70+Fletcher!D70+Delta!D70+Nunez!D70+RPCC!D70+SLCC!D70+Sowela!D70+Northshore!D70+'Central LA'!D70+LTC!D70</f>
        <v>10353457</v>
      </c>
      <c r="E70" s="31">
        <f t="shared" si="4"/>
        <v>353457</v>
      </c>
      <c r="F70" s="27">
        <f t="shared" si="5"/>
        <v>3.5345700000000001E-2</v>
      </c>
    </row>
    <row r="71" spans="1:6" s="39" customFormat="1" ht="26.25">
      <c r="A71" s="53" t="s">
        <v>69</v>
      </c>
      <c r="B71" s="54">
        <f>B70+B69+B68+B67+B66</f>
        <v>290063407.25</v>
      </c>
      <c r="C71" s="54">
        <f>C70+C69+C68+C67+C66</f>
        <v>299258762.13</v>
      </c>
      <c r="D71" s="54">
        <f>D70+D69+D68+D67+D66</f>
        <v>292100773.14999998</v>
      </c>
      <c r="E71" s="54">
        <f t="shared" si="4"/>
        <v>-7157988.9800000191</v>
      </c>
      <c r="F71" s="38">
        <f t="shared" si="5"/>
        <v>-2.3919062316011791E-2</v>
      </c>
    </row>
    <row r="72" spans="1:6" s="16" customFormat="1" ht="26.25">
      <c r="A72" s="51"/>
      <c r="B72" s="22"/>
      <c r="C72" s="22"/>
      <c r="D72" s="22"/>
      <c r="E72" s="22"/>
      <c r="F72" s="24"/>
    </row>
    <row r="73" spans="1:6" s="16" customFormat="1" ht="26.25">
      <c r="A73" s="49" t="s">
        <v>70</v>
      </c>
      <c r="B73" s="22"/>
      <c r="C73" s="22"/>
      <c r="D73" s="22"/>
      <c r="E73" s="22"/>
      <c r="F73" s="24"/>
    </row>
    <row r="74" spans="1:6" s="16" customFormat="1" ht="26.25">
      <c r="A74" s="30" t="s">
        <v>71</v>
      </c>
      <c r="B74" s="26">
        <f>BOS!B74+Online!B74+BRCC!B74+BPCC!B74+Delgado!B74+Fletcher!B74+Delta!B74+Nunez!B74+RPCC!B74+SLCC!B74+Sowela!B74+Northshore!B74+'Central LA'!B74+LTC!B74</f>
        <v>156368495.52000001</v>
      </c>
      <c r="C74" s="26">
        <f>BOS!C74+Online!C74+BRCC!C74+BPCC!C74+Delgado!C74+Fletcher!C74+Delta!C74+Nunez!C74+RPCC!C74+SLCC!C74+Sowela!C74+Northshore!C74+'Central LA'!C74+LTC!C74-2</f>
        <v>159863204.47</v>
      </c>
      <c r="D74" s="26">
        <f>BOS!D74+Online!D74+BRCC!D74+BPCC!D74+Delgado!D74+Fletcher!D74+Delta!D74+Nunez!D74+RPCC!D74+SLCC!D74+Sowela!D74+Northshore!D74+'Central LA'!D74+LTC!D74</f>
        <v>159791907.94999999</v>
      </c>
      <c r="E74" s="22">
        <f t="shared" ref="E74:E92" si="6">D74-C74</f>
        <v>-71296.520000010729</v>
      </c>
      <c r="F74" s="27">
        <f t="shared" ref="F74:F92" si="7">IF(ISBLANK(E74),"  ",IF(C74&gt;0,E74/C74,IF(E74&gt;0,1,0)))</f>
        <v>-4.4598455433432943E-4</v>
      </c>
    </row>
    <row r="75" spans="1:6" s="16" customFormat="1" ht="26.25">
      <c r="A75" s="32" t="s">
        <v>72</v>
      </c>
      <c r="B75" s="26">
        <f>BOS!B75+Online!B75+BRCC!B75+BPCC!B75+Delgado!B75+Fletcher!B75+Delta!B75+Nunez!B75+RPCC!B75+SLCC!B75+Sowela!B75+Northshore!B75+'Central LA'!B75+LTC!B75</f>
        <v>1996196.5699999998</v>
      </c>
      <c r="C75" s="26">
        <f>BOS!C75+Online!C75+BRCC!C75+BPCC!C75+Delgado!C75+Fletcher!C75+Delta!C75+Nunez!C75+RPCC!C75+SLCC!C75+Sowela!C75+Northshore!C75+'Central LA'!C75+LTC!C75</f>
        <v>3957499</v>
      </c>
      <c r="D75" s="26">
        <f>BOS!D75+Online!D75+BRCC!D75+BPCC!D75+Delgado!D75+Fletcher!D75+Delta!D75+Nunez!D75+RPCC!D75+SLCC!D75+Sowela!D75+Northshore!D75+'Central LA'!D75+LTC!D75</f>
        <v>879185</v>
      </c>
      <c r="E75" s="31">
        <f t="shared" si="6"/>
        <v>-3078314</v>
      </c>
      <c r="F75" s="27">
        <f t="shared" si="7"/>
        <v>-0.77784327930341868</v>
      </c>
    </row>
    <row r="76" spans="1:6" s="16" customFormat="1" ht="26.25">
      <c r="A76" s="32" t="s">
        <v>73</v>
      </c>
      <c r="B76" s="26">
        <f>BOS!B76+Online!B76+BRCC!B76+BPCC!B76+Delgado!B76+Fletcher!B76+Delta!B76+Nunez!B76+RPCC!B76+SLCC!B76+Sowela!B76+Northshore!B76+'Central LA'!B76+LTC!B76</f>
        <v>59915716.060000002</v>
      </c>
      <c r="C76" s="26">
        <f>BOS!C76+Online!C76+BRCC!C76+BPCC!C76+Delgado!C76+Fletcher!C76+Delta!C76+Nunez!C76+RPCC!C76+SLCC!C76+Sowela!C76+Northshore!C76+'Central LA'!C76+LTC!C76</f>
        <v>60103761</v>
      </c>
      <c r="D76" s="26">
        <f>BOS!D76+Online!D76+BRCC!D76+BPCC!D76+Delgado!D76+Fletcher!D76+Delta!D76+Nunez!D76+RPCC!D76+SLCC!D76+Sowela!D76+Northshore!D76+'Central LA'!D76+LTC!D76</f>
        <v>58245063.450000003</v>
      </c>
      <c r="E76" s="31">
        <f t="shared" si="6"/>
        <v>-1858697.549999997</v>
      </c>
      <c r="F76" s="27">
        <f t="shared" si="7"/>
        <v>-3.0924812675200093E-2</v>
      </c>
    </row>
    <row r="77" spans="1:6" s="39" customFormat="1" ht="26.25">
      <c r="A77" s="52" t="s">
        <v>74</v>
      </c>
      <c r="B77" s="54">
        <f>SUM(B74:B76)</f>
        <v>218280408.15000001</v>
      </c>
      <c r="C77" s="54">
        <f>SUM(C74:C76)</f>
        <v>223924464.47</v>
      </c>
      <c r="D77" s="54">
        <f>SUM(D74:D76)</f>
        <v>218916156.39999998</v>
      </c>
      <c r="E77" s="37">
        <f t="shared" si="6"/>
        <v>-5008308.0700000226</v>
      </c>
      <c r="F77" s="38">
        <f t="shared" si="7"/>
        <v>-2.2366060277754975E-2</v>
      </c>
    </row>
    <row r="78" spans="1:6" s="16" customFormat="1" ht="26.25">
      <c r="A78" s="32" t="s">
        <v>75</v>
      </c>
      <c r="B78" s="26">
        <f>BOS!B78+Online!B78+BRCC!B78+BPCC!B78+Delgado!B78+Fletcher!B78+Delta!B78+Nunez!B78+RPCC!B78+SLCC!B78+Sowela!B78+Northshore!B78+'Central LA'!B78+LTC!B78</f>
        <v>966561.53</v>
      </c>
      <c r="C78" s="26">
        <f>BOS!C78+Online!C78+BRCC!C78+BPCC!C78+Delgado!C78+Fletcher!C78+Delta!C78+Nunez!C78+RPCC!C78+SLCC!C78+Sowela!C78+Northshore!C78+'Central LA'!C78+LTC!C78</f>
        <v>1248178.5</v>
      </c>
      <c r="D78" s="26">
        <f>BOS!D78+Online!D78+BRCC!D78+BPCC!D78+Delgado!D78+Fletcher!D78+Delta!D78+Nunez!D78+RPCC!D78+SLCC!D78+Sowela!D78+Northshore!D78+'Central LA'!D78+LTC!D78</f>
        <v>1213779.8999999999</v>
      </c>
      <c r="E78" s="31">
        <f t="shared" si="6"/>
        <v>-34398.600000000093</v>
      </c>
      <c r="F78" s="27">
        <f t="shared" si="7"/>
        <v>-2.7559039031677033E-2</v>
      </c>
    </row>
    <row r="79" spans="1:6" s="16" customFormat="1" ht="26.25">
      <c r="A79" s="32" t="s">
        <v>76</v>
      </c>
      <c r="B79" s="26">
        <f>BOS!B79+Online!B79+BRCC!B79+BPCC!B79+Delgado!B79+Fletcher!B79+Delta!B79+Nunez!B79+RPCC!B79+SLCC!B79+Sowela!B79+Northshore!B79+'Central LA'!B79+LTC!B79</f>
        <v>29385783.02</v>
      </c>
      <c r="C79" s="26">
        <f>BOS!C79+Online!C79+BRCC!C79+BPCC!C79+Delgado!C79+Fletcher!C79+Delta!C79+Nunez!C79+RPCC!C79+SLCC!C79+Sowela!C79+Northshore!C79+'Central LA'!C79+LTC!C79</f>
        <v>29660744.25</v>
      </c>
      <c r="D79" s="26">
        <f>BOS!D79+Online!D79+BRCC!D79+BPCC!D79+Delgado!D79+Fletcher!D79+Delta!D79+Nunez!D79+RPCC!D79+SLCC!D79+Sowela!D79+Northshore!D79+'Central LA'!D79+LTC!D79</f>
        <v>33104983.050000001</v>
      </c>
      <c r="E79" s="31">
        <f t="shared" si="6"/>
        <v>3444238.8000000007</v>
      </c>
      <c r="F79" s="27">
        <f t="shared" si="7"/>
        <v>0.11612111857240402</v>
      </c>
    </row>
    <row r="80" spans="1:6" s="16" customFormat="1" ht="26.25">
      <c r="A80" s="32" t="s">
        <v>77</v>
      </c>
      <c r="B80" s="26">
        <f>BOS!B80+Online!B80+BRCC!B80+BPCC!B80+Delgado!B80+Fletcher!B80+Delta!B80+Nunez!B80+RPCC!B80+SLCC!B80+Sowela!B80+Northshore!B80+'Central LA'!B80+LTC!B80</f>
        <v>4765531.6500000004</v>
      </c>
      <c r="C80" s="26">
        <f>BOS!C80+Online!C80+BRCC!C80+BPCC!C80+Delgado!C80+Fletcher!C80+Delta!C80+Nunez!C80+RPCC!C80+SLCC!C80+Sowela!C80+Northshore!C80+'Central LA'!C80+LTC!C80</f>
        <v>6448720</v>
      </c>
      <c r="D80" s="26">
        <f>BOS!D80+Online!D80+BRCC!D80+BPCC!D80+Delgado!D80+Fletcher!D80+Delta!D80+Nunez!D80+RPCC!D80+SLCC!D80+Sowela!D80+Northshore!D80+'Central LA'!D80+LTC!D80</f>
        <v>5370678.2999999998</v>
      </c>
      <c r="E80" s="31">
        <f t="shared" si="6"/>
        <v>-1078041.7000000002</v>
      </c>
      <c r="F80" s="27">
        <f t="shared" si="7"/>
        <v>-0.16717142316614772</v>
      </c>
    </row>
    <row r="81" spans="1:8" s="39" customFormat="1" ht="26.25">
      <c r="A81" s="35" t="s">
        <v>78</v>
      </c>
      <c r="B81" s="54">
        <f>SUM(B78:B80)</f>
        <v>35117876.200000003</v>
      </c>
      <c r="C81" s="54">
        <f>SUM(C78:C80)</f>
        <v>37357642.75</v>
      </c>
      <c r="D81" s="54">
        <f>SUM(D78:D80)</f>
        <v>39689441.25</v>
      </c>
      <c r="E81" s="37">
        <f t="shared" si="6"/>
        <v>2331798.5</v>
      </c>
      <c r="F81" s="38">
        <f t="shared" si="7"/>
        <v>6.2418245059105072E-2</v>
      </c>
    </row>
    <row r="82" spans="1:8" s="16" customFormat="1" ht="26.25">
      <c r="A82" s="32" t="s">
        <v>79</v>
      </c>
      <c r="B82" s="26">
        <f>BOS!B82+Online!B82+BRCC!B82+BPCC!B82+Delgado!B82+Fletcher!B82+Delta!B82+Nunez!B82+RPCC!B82+SLCC!B82+Sowela!B82+Northshore!B82+'Central LA'!B82+LTC!B82</f>
        <v>3438849.2699999996</v>
      </c>
      <c r="C82" s="26">
        <f>BOS!C82+Online!C82+BRCC!C82+BPCC!C82+Delgado!C82+Fletcher!C82+Delta!C82+Nunez!C82+RPCC!C82+SLCC!C82+Sowela!C82+Northshore!C82+'Central LA'!C82+LTC!C82</f>
        <v>3332150</v>
      </c>
      <c r="D82" s="26">
        <f>BOS!D82+Online!D82+BRCC!D82+BPCC!D82+Delgado!D82+Fletcher!D82+Delta!D82+Nunez!D82+RPCC!D82+SLCC!D82+Sowela!D82+Northshore!D82+'Central LA'!D82+LTC!D82</f>
        <v>3454079</v>
      </c>
      <c r="E82" s="31">
        <f t="shared" si="6"/>
        <v>121929</v>
      </c>
      <c r="F82" s="27">
        <f t="shared" si="7"/>
        <v>3.6591690049967741E-2</v>
      </c>
    </row>
    <row r="83" spans="1:8" s="16" customFormat="1" ht="26.25">
      <c r="A83" s="32" t="s">
        <v>80</v>
      </c>
      <c r="B83" s="26">
        <f>BOS!B83+Online!B83+BRCC!B83+BPCC!B83+Delgado!B83+Fletcher!B83+Delta!B83+Nunez!B83+RPCC!B83+SLCC!B83+Sowela!B83+Northshore!B83+'Central LA'!B83+LTC!B83</f>
        <v>25202434.960000001</v>
      </c>
      <c r="C83" s="26">
        <f>BOS!C83+Online!C83+BRCC!C83+BPCC!C83+Delgado!C83+Fletcher!C83+Delta!C83+Nunez!C83+RPCC!C83+SLCC!C83+Sowela!C83+Northshore!C83+'Central LA'!C83+LTC!C83</f>
        <v>24741127.039999999</v>
      </c>
      <c r="D83" s="26">
        <f>BOS!D83+Online!D83+BRCC!D83+BPCC!D83+Delgado!D83+Fletcher!D83+Delta!D83+Nunez!D83+RPCC!D83+SLCC!D83+Sowela!D83+Northshore!D83+'Central LA'!D83+LTC!D83+8</f>
        <v>20929894</v>
      </c>
      <c r="E83" s="31">
        <f t="shared" si="6"/>
        <v>-3811233.0399999991</v>
      </c>
      <c r="F83" s="27">
        <f t="shared" si="7"/>
        <v>-0.15404443919786764</v>
      </c>
    </row>
    <row r="84" spans="1:8" s="16" customFormat="1" ht="26.25">
      <c r="A84" s="32" t="s">
        <v>81</v>
      </c>
      <c r="B84" s="26">
        <f>BOS!B84+Online!B84+BRCC!B84+BPCC!B84+Delgado!B84+Fletcher!B84+Delta!B84+Nunez!B84+RPCC!B84+SLCC!B84+Sowela!B84+Northshore!B84+'Central LA'!B84+LTC!B84</f>
        <v>41</v>
      </c>
      <c r="C84" s="26">
        <f>BOS!C84+Online!C84+BRCC!C84+BPCC!C84+Delgado!C84+Fletcher!C84+Delta!C84+Nunez!C84+RPCC!C84+SLCC!C84+Sowela!C84+Northshore!C84+'Central LA'!C84+LTC!C84</f>
        <v>40</v>
      </c>
      <c r="D84" s="26">
        <f>BOS!D84+Online!D84+BRCC!D84+BPCC!D84+Delgado!D84+Fletcher!D84+Delta!D84+Nunez!D84+RPCC!D84+SLCC!D84+Sowela!D84+Northshore!D84+'Central LA'!D84+LTC!D84</f>
        <v>0</v>
      </c>
      <c r="E84" s="31">
        <f t="shared" si="6"/>
        <v>-40</v>
      </c>
      <c r="F84" s="27">
        <f t="shared" si="7"/>
        <v>-1</v>
      </c>
    </row>
    <row r="85" spans="1:8" s="16" customFormat="1" ht="26.25">
      <c r="A85" s="32" t="s">
        <v>82</v>
      </c>
      <c r="B85" s="26">
        <f>BOS!B85+Online!B85+BRCC!B85+BPCC!B85+Delgado!B85+Fletcher!B85+Delta!B85+Nunez!B85+RPCC!B85+SLCC!B85+Sowela!B85+Northshore!B85+'Central LA'!B85+LTC!B85</f>
        <v>5845714</v>
      </c>
      <c r="C85" s="26">
        <f>BOS!C85+Online!C85+BRCC!C85+BPCC!C85+Delgado!C85+Fletcher!C85+Delta!C85+Nunez!C85+RPCC!C85+SLCC!C85+Sowela!C85+Northshore!C85+'Central LA'!C85+LTC!C85</f>
        <v>6433363</v>
      </c>
      <c r="D85" s="26">
        <f>BOS!D85+Online!D85+BRCC!D85+BPCC!D85+Delgado!D85+Fletcher!D85+Delta!D85+Nunez!D85+RPCC!D85+SLCC!D85+Sowela!D85+Northshore!D85+'Central LA'!D85+LTC!D85</f>
        <v>5891508.5</v>
      </c>
      <c r="E85" s="31">
        <f t="shared" si="6"/>
        <v>-541854.5</v>
      </c>
      <c r="F85" s="27">
        <f t="shared" si="7"/>
        <v>-8.422569968459731E-2</v>
      </c>
    </row>
    <row r="86" spans="1:8" s="39" customFormat="1" ht="26.25">
      <c r="A86" s="35" t="s">
        <v>83</v>
      </c>
      <c r="B86" s="37">
        <f>SUM(B82:B85)</f>
        <v>34487039.230000004</v>
      </c>
      <c r="C86" s="37">
        <f>SUM(C82:C85)</f>
        <v>34506680.039999999</v>
      </c>
      <c r="D86" s="37">
        <f>SUM(D82:D85)</f>
        <v>30275481.5</v>
      </c>
      <c r="E86" s="37">
        <f t="shared" si="6"/>
        <v>-4231198.5399999991</v>
      </c>
      <c r="F86" s="38">
        <f t="shared" si="7"/>
        <v>-0.12261969378378944</v>
      </c>
    </row>
    <row r="87" spans="1:8" s="16" customFormat="1" ht="26.25">
      <c r="A87" s="32" t="s">
        <v>84</v>
      </c>
      <c r="B87" s="26">
        <f>BOS!B87+Online!B87+BRCC!B87+BPCC!B87+Delgado!B87+Fletcher!B87+Delta!B87+Nunez!B87+RPCC!B87+SLCC!B87+Sowela!B87+Northshore!B87+'Central LA'!B87+LTC!B87</f>
        <v>2028506.56</v>
      </c>
      <c r="C87" s="26">
        <f>BOS!C87+Online!C87+BRCC!C87+BPCC!C87+Delgado!C87+Fletcher!C87+Delta!C87+Nunez!C87+RPCC!C87+SLCC!C87+Sowela!C87+Northshore!C87+'Central LA'!C87+LTC!C87</f>
        <v>2440259.65</v>
      </c>
      <c r="D87" s="26">
        <f>BOS!D87+Online!D87+BRCC!D87+BPCC!D87+Delgado!D87+Fletcher!D87+Delta!D87+Nunez!D87+RPCC!D87+SLCC!D87+Sowela!D87+Northshore!D87+'Central LA'!D87+LTC!D87</f>
        <v>2181921</v>
      </c>
      <c r="E87" s="31">
        <f t="shared" si="6"/>
        <v>-258338.64999999991</v>
      </c>
      <c r="F87" s="27">
        <f t="shared" si="7"/>
        <v>-0.10586523036595713</v>
      </c>
    </row>
    <row r="88" spans="1:8" s="16" customFormat="1" ht="26.25">
      <c r="A88" s="32" t="s">
        <v>85</v>
      </c>
      <c r="B88" s="26">
        <f>BOS!B88+Online!B88+BRCC!B88+BPCC!B88+Delgado!B88+Fletcher!B88+Delta!B88+Nunez!B88+RPCC!B88+SLCC!B88+Sowela!B88+Northshore!B88+'Central LA'!B88+LTC!B88</f>
        <v>32643.89</v>
      </c>
      <c r="C88" s="26">
        <f>BOS!C88+Online!C88+BRCC!C88+BPCC!C88+Delgado!C88+Fletcher!C88+Delta!C88+Nunez!C88+RPCC!C88+SLCC!C88+Sowela!C88+Northshore!C88+'Central LA'!C88+LTC!C88</f>
        <v>447815</v>
      </c>
      <c r="D88" s="26">
        <f>BOS!D88+Online!D88+BRCC!D88+BPCC!D88+Delgado!D88+Fletcher!D88+Delta!D88+Nunez!D88+RPCC!D88+SLCC!D88+Sowela!D88+Northshore!D88+'Central LA'!D88+LTC!D88</f>
        <v>422500</v>
      </c>
      <c r="E88" s="31">
        <f t="shared" si="6"/>
        <v>-25315</v>
      </c>
      <c r="F88" s="27">
        <f t="shared" si="7"/>
        <v>-5.6530040306823133E-2</v>
      </c>
    </row>
    <row r="89" spans="1:8" s="16" customFormat="1" ht="26.25">
      <c r="A89" s="41" t="s">
        <v>86</v>
      </c>
      <c r="B89" s="26">
        <f>BOS!B89+Online!B89+BRCC!B89+BPCC!B89+Delgado!B89+Fletcher!B89+Delta!B89+Nunez!B89+RPCC!B89+SLCC!B89+Sowela!B89+Northshore!B89+'Central LA'!B89+LTC!B89</f>
        <v>116934</v>
      </c>
      <c r="C89" s="26">
        <f>BOS!C89+Online!C89+BRCC!C89+BPCC!C89+Delgado!C89+Fletcher!C89+Delta!C89+Nunez!C89+RPCC!C89+SLCC!C89+Sowela!C89+Northshore!C89+'Central LA'!C89+LTC!C89</f>
        <v>581900</v>
      </c>
      <c r="D89" s="26">
        <f>BOS!D89+Online!D89+BRCC!D89+BPCC!D89+Delgado!D89+Fletcher!D89+Delta!D89+Nunez!D89+RPCC!D89+SLCC!D89+Sowela!D89+Northshore!D89+'Central LA'!D89+LTC!D89</f>
        <v>615273</v>
      </c>
      <c r="E89" s="31">
        <f t="shared" si="6"/>
        <v>33373</v>
      </c>
      <c r="F89" s="27">
        <f t="shared" si="7"/>
        <v>5.7351778656126486E-2</v>
      </c>
    </row>
    <row r="90" spans="1:8" s="39" customFormat="1" ht="26.25">
      <c r="A90" s="55" t="s">
        <v>87</v>
      </c>
      <c r="B90" s="54">
        <f>SUM(B87:B89)</f>
        <v>2178084.4500000002</v>
      </c>
      <c r="C90" s="54">
        <f>SUM(C87:C89)</f>
        <v>3469974.65</v>
      </c>
      <c r="D90" s="54">
        <f>SUM(D87:D89)</f>
        <v>3219694</v>
      </c>
      <c r="E90" s="54">
        <f t="shared" si="6"/>
        <v>-250280.64999999991</v>
      </c>
      <c r="F90" s="38">
        <f t="shared" si="7"/>
        <v>-7.2127515398419384E-2</v>
      </c>
    </row>
    <row r="91" spans="1:8" s="16" customFormat="1" ht="26.25">
      <c r="A91" s="41" t="s">
        <v>88</v>
      </c>
      <c r="B91" s="26">
        <f>BOS!B91+Online!B91+BRCC!B91+BPCC!B91+Delgado!B91+Fletcher!B91+Delta!B91+Nunez!B91+RPCC!B91+SLCC!B91+Sowela!B91+Northshore!B91+'Central LA'!B91+LTC!B91</f>
        <v>0</v>
      </c>
      <c r="C91" s="26">
        <f>BOS!C91+Online!C91+BRCC!C91+BPCC!C91+Delgado!C91+Fletcher!C91+Delta!C91+Nunez!C91+RPCC!C91+SLCC!C91+Sowela!C91+Northshore!C91+'Central LA'!C91+LTC!C91</f>
        <v>0</v>
      </c>
      <c r="D91" s="26">
        <f>BOS!D91+Online!D91+BRCC!D91+BPCC!D91+Delgado!D91+Fletcher!D91+Delta!D91+Nunez!D91+RPCC!D91+SLCC!D91+Sowela!D91+Northshore!D91+'Central LA'!D91+LTC!D91</f>
        <v>0</v>
      </c>
      <c r="E91" s="31">
        <f t="shared" si="6"/>
        <v>0</v>
      </c>
      <c r="F91" s="27">
        <f t="shared" si="7"/>
        <v>0</v>
      </c>
    </row>
    <row r="92" spans="1:8" s="39" customFormat="1" ht="27" thickBot="1">
      <c r="A92" s="56" t="s">
        <v>69</v>
      </c>
      <c r="B92" s="57">
        <f>B90+B86+B81+B77+B91</f>
        <v>290063408.03000003</v>
      </c>
      <c r="C92" s="57">
        <f>C90+C86+C81+C77+C91</f>
        <v>299258761.90999997</v>
      </c>
      <c r="D92" s="57">
        <f>D90+D86+D81+D77+D91</f>
        <v>292100773.14999998</v>
      </c>
      <c r="E92" s="57">
        <f t="shared" si="6"/>
        <v>-7157988.7599999905</v>
      </c>
      <c r="F92" s="59">
        <f t="shared" si="7"/>
        <v>-2.3919061598446052E-2</v>
      </c>
    </row>
    <row r="93" spans="1:8" s="64" customFormat="1" ht="31.5">
      <c r="A93" s="60"/>
      <c r="B93" s="61"/>
      <c r="C93" s="61"/>
      <c r="D93" s="61"/>
      <c r="E93" s="61"/>
      <c r="F93" s="62" t="s">
        <v>48</v>
      </c>
      <c r="G93" s="63"/>
      <c r="H93" s="63"/>
    </row>
    <row r="94" spans="1:8">
      <c r="A94" s="68" t="s">
        <v>48</v>
      </c>
      <c r="B94" s="69"/>
      <c r="C94" s="69"/>
      <c r="D94" s="69"/>
      <c r="E94" s="69"/>
      <c r="F94" s="70"/>
    </row>
    <row r="102" spans="6:6">
      <c r="F102" s="73" t="s">
        <v>48</v>
      </c>
    </row>
  </sheetData>
  <pageMargins left="0.7" right="0.7" top="0.75" bottom="0.75" header="0.3" footer="0.3"/>
  <pageSetup scale="2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zoomScale="60" zoomScaleNormal="60" workbookViewId="0">
      <selection activeCell="A25" sqref="A25"/>
    </sheetView>
  </sheetViews>
  <sheetFormatPr defaultRowHeight="15.75"/>
  <cols>
    <col min="1" max="1" width="121.140625" style="71" customWidth="1"/>
    <col min="2" max="2" width="32.7109375" style="72" customWidth="1"/>
    <col min="3" max="5" width="32.85546875" style="72" customWidth="1"/>
    <col min="6" max="6" width="25.5703125" style="73" customWidth="1"/>
    <col min="7" max="7" width="30.28515625" style="71" customWidth="1"/>
    <col min="8" max="8" width="25.140625" style="71" customWidth="1"/>
    <col min="9" max="256" width="9.140625" style="71"/>
    <col min="257" max="257" width="121.140625" style="71" customWidth="1"/>
    <col min="258" max="258" width="32.7109375" style="71" customWidth="1"/>
    <col min="259" max="261" width="32.85546875" style="71" customWidth="1"/>
    <col min="262" max="262" width="25.5703125" style="71" customWidth="1"/>
    <col min="263" max="263" width="30.28515625" style="71" customWidth="1"/>
    <col min="264" max="264" width="25.140625" style="71" customWidth="1"/>
    <col min="265" max="512" width="9.140625" style="71"/>
    <col min="513" max="513" width="121.140625" style="71" customWidth="1"/>
    <col min="514" max="514" width="32.7109375" style="71" customWidth="1"/>
    <col min="515" max="517" width="32.85546875" style="71" customWidth="1"/>
    <col min="518" max="518" width="25.5703125" style="71" customWidth="1"/>
    <col min="519" max="519" width="30.28515625" style="71" customWidth="1"/>
    <col min="520" max="520" width="25.140625" style="71" customWidth="1"/>
    <col min="521" max="768" width="9.140625" style="71"/>
    <col min="769" max="769" width="121.140625" style="71" customWidth="1"/>
    <col min="770" max="770" width="32.7109375" style="71" customWidth="1"/>
    <col min="771" max="773" width="32.85546875" style="71" customWidth="1"/>
    <col min="774" max="774" width="25.5703125" style="71" customWidth="1"/>
    <col min="775" max="775" width="30.28515625" style="71" customWidth="1"/>
    <col min="776" max="776" width="25.140625" style="71" customWidth="1"/>
    <col min="777" max="1024" width="9.140625" style="71"/>
    <col min="1025" max="1025" width="121.140625" style="71" customWidth="1"/>
    <col min="1026" max="1026" width="32.7109375" style="71" customWidth="1"/>
    <col min="1027" max="1029" width="32.85546875" style="71" customWidth="1"/>
    <col min="1030" max="1030" width="25.5703125" style="71" customWidth="1"/>
    <col min="1031" max="1031" width="30.28515625" style="71" customWidth="1"/>
    <col min="1032" max="1032" width="25.140625" style="71" customWidth="1"/>
    <col min="1033" max="1280" width="9.140625" style="71"/>
    <col min="1281" max="1281" width="121.140625" style="71" customWidth="1"/>
    <col min="1282" max="1282" width="32.7109375" style="71" customWidth="1"/>
    <col min="1283" max="1285" width="32.85546875" style="71" customWidth="1"/>
    <col min="1286" max="1286" width="25.5703125" style="71" customWidth="1"/>
    <col min="1287" max="1287" width="30.28515625" style="71" customWidth="1"/>
    <col min="1288" max="1288" width="25.140625" style="71" customWidth="1"/>
    <col min="1289" max="1536" width="9.140625" style="71"/>
    <col min="1537" max="1537" width="121.140625" style="71" customWidth="1"/>
    <col min="1538" max="1538" width="32.7109375" style="71" customWidth="1"/>
    <col min="1539" max="1541" width="32.85546875" style="71" customWidth="1"/>
    <col min="1542" max="1542" width="25.5703125" style="71" customWidth="1"/>
    <col min="1543" max="1543" width="30.28515625" style="71" customWidth="1"/>
    <col min="1544" max="1544" width="25.140625" style="71" customWidth="1"/>
    <col min="1545" max="1792" width="9.140625" style="71"/>
    <col min="1793" max="1793" width="121.140625" style="71" customWidth="1"/>
    <col min="1794" max="1794" width="32.7109375" style="71" customWidth="1"/>
    <col min="1795" max="1797" width="32.85546875" style="71" customWidth="1"/>
    <col min="1798" max="1798" width="25.5703125" style="71" customWidth="1"/>
    <col min="1799" max="1799" width="30.28515625" style="71" customWidth="1"/>
    <col min="1800" max="1800" width="25.140625" style="71" customWidth="1"/>
    <col min="1801" max="2048" width="9.140625" style="71"/>
    <col min="2049" max="2049" width="121.140625" style="71" customWidth="1"/>
    <col min="2050" max="2050" width="32.7109375" style="71" customWidth="1"/>
    <col min="2051" max="2053" width="32.85546875" style="71" customWidth="1"/>
    <col min="2054" max="2054" width="25.5703125" style="71" customWidth="1"/>
    <col min="2055" max="2055" width="30.28515625" style="71" customWidth="1"/>
    <col min="2056" max="2056" width="25.140625" style="71" customWidth="1"/>
    <col min="2057" max="2304" width="9.140625" style="71"/>
    <col min="2305" max="2305" width="121.140625" style="71" customWidth="1"/>
    <col min="2306" max="2306" width="32.7109375" style="71" customWidth="1"/>
    <col min="2307" max="2309" width="32.85546875" style="71" customWidth="1"/>
    <col min="2310" max="2310" width="25.5703125" style="71" customWidth="1"/>
    <col min="2311" max="2311" width="30.28515625" style="71" customWidth="1"/>
    <col min="2312" max="2312" width="25.140625" style="71" customWidth="1"/>
    <col min="2313" max="2560" width="9.140625" style="71"/>
    <col min="2561" max="2561" width="121.140625" style="71" customWidth="1"/>
    <col min="2562" max="2562" width="32.7109375" style="71" customWidth="1"/>
    <col min="2563" max="2565" width="32.85546875" style="71" customWidth="1"/>
    <col min="2566" max="2566" width="25.5703125" style="71" customWidth="1"/>
    <col min="2567" max="2567" width="30.28515625" style="71" customWidth="1"/>
    <col min="2568" max="2568" width="25.140625" style="71" customWidth="1"/>
    <col min="2569" max="2816" width="9.140625" style="71"/>
    <col min="2817" max="2817" width="121.140625" style="71" customWidth="1"/>
    <col min="2818" max="2818" width="32.7109375" style="71" customWidth="1"/>
    <col min="2819" max="2821" width="32.85546875" style="71" customWidth="1"/>
    <col min="2822" max="2822" width="25.5703125" style="71" customWidth="1"/>
    <col min="2823" max="2823" width="30.28515625" style="71" customWidth="1"/>
    <col min="2824" max="2824" width="25.140625" style="71" customWidth="1"/>
    <col min="2825" max="3072" width="9.140625" style="71"/>
    <col min="3073" max="3073" width="121.140625" style="71" customWidth="1"/>
    <col min="3074" max="3074" width="32.7109375" style="71" customWidth="1"/>
    <col min="3075" max="3077" width="32.85546875" style="71" customWidth="1"/>
    <col min="3078" max="3078" width="25.5703125" style="71" customWidth="1"/>
    <col min="3079" max="3079" width="30.28515625" style="71" customWidth="1"/>
    <col min="3080" max="3080" width="25.140625" style="71" customWidth="1"/>
    <col min="3081" max="3328" width="9.140625" style="71"/>
    <col min="3329" max="3329" width="121.140625" style="71" customWidth="1"/>
    <col min="3330" max="3330" width="32.7109375" style="71" customWidth="1"/>
    <col min="3331" max="3333" width="32.85546875" style="71" customWidth="1"/>
    <col min="3334" max="3334" width="25.5703125" style="71" customWidth="1"/>
    <col min="3335" max="3335" width="30.28515625" style="71" customWidth="1"/>
    <col min="3336" max="3336" width="25.140625" style="71" customWidth="1"/>
    <col min="3337" max="3584" width="9.140625" style="71"/>
    <col min="3585" max="3585" width="121.140625" style="71" customWidth="1"/>
    <col min="3586" max="3586" width="32.7109375" style="71" customWidth="1"/>
    <col min="3587" max="3589" width="32.85546875" style="71" customWidth="1"/>
    <col min="3590" max="3590" width="25.5703125" style="71" customWidth="1"/>
    <col min="3591" max="3591" width="30.28515625" style="71" customWidth="1"/>
    <col min="3592" max="3592" width="25.140625" style="71" customWidth="1"/>
    <col min="3593" max="3840" width="9.140625" style="71"/>
    <col min="3841" max="3841" width="121.140625" style="71" customWidth="1"/>
    <col min="3842" max="3842" width="32.7109375" style="71" customWidth="1"/>
    <col min="3843" max="3845" width="32.85546875" style="71" customWidth="1"/>
    <col min="3846" max="3846" width="25.5703125" style="71" customWidth="1"/>
    <col min="3847" max="3847" width="30.28515625" style="71" customWidth="1"/>
    <col min="3848" max="3848" width="25.140625" style="71" customWidth="1"/>
    <col min="3849" max="4096" width="9.140625" style="71"/>
    <col min="4097" max="4097" width="121.140625" style="71" customWidth="1"/>
    <col min="4098" max="4098" width="32.7109375" style="71" customWidth="1"/>
    <col min="4099" max="4101" width="32.85546875" style="71" customWidth="1"/>
    <col min="4102" max="4102" width="25.5703125" style="71" customWidth="1"/>
    <col min="4103" max="4103" width="30.28515625" style="71" customWidth="1"/>
    <col min="4104" max="4104" width="25.140625" style="71" customWidth="1"/>
    <col min="4105" max="4352" width="9.140625" style="71"/>
    <col min="4353" max="4353" width="121.140625" style="71" customWidth="1"/>
    <col min="4354" max="4354" width="32.7109375" style="71" customWidth="1"/>
    <col min="4355" max="4357" width="32.85546875" style="71" customWidth="1"/>
    <col min="4358" max="4358" width="25.5703125" style="71" customWidth="1"/>
    <col min="4359" max="4359" width="30.28515625" style="71" customWidth="1"/>
    <col min="4360" max="4360" width="25.140625" style="71" customWidth="1"/>
    <col min="4361" max="4608" width="9.140625" style="71"/>
    <col min="4609" max="4609" width="121.140625" style="71" customWidth="1"/>
    <col min="4610" max="4610" width="32.7109375" style="71" customWidth="1"/>
    <col min="4611" max="4613" width="32.85546875" style="71" customWidth="1"/>
    <col min="4614" max="4614" width="25.5703125" style="71" customWidth="1"/>
    <col min="4615" max="4615" width="30.28515625" style="71" customWidth="1"/>
    <col min="4616" max="4616" width="25.140625" style="71" customWidth="1"/>
    <col min="4617" max="4864" width="9.140625" style="71"/>
    <col min="4865" max="4865" width="121.140625" style="71" customWidth="1"/>
    <col min="4866" max="4866" width="32.7109375" style="71" customWidth="1"/>
    <col min="4867" max="4869" width="32.85546875" style="71" customWidth="1"/>
    <col min="4870" max="4870" width="25.5703125" style="71" customWidth="1"/>
    <col min="4871" max="4871" width="30.28515625" style="71" customWidth="1"/>
    <col min="4872" max="4872" width="25.140625" style="71" customWidth="1"/>
    <col min="4873" max="5120" width="9.140625" style="71"/>
    <col min="5121" max="5121" width="121.140625" style="71" customWidth="1"/>
    <col min="5122" max="5122" width="32.7109375" style="71" customWidth="1"/>
    <col min="5123" max="5125" width="32.85546875" style="71" customWidth="1"/>
    <col min="5126" max="5126" width="25.5703125" style="71" customWidth="1"/>
    <col min="5127" max="5127" width="30.28515625" style="71" customWidth="1"/>
    <col min="5128" max="5128" width="25.140625" style="71" customWidth="1"/>
    <col min="5129" max="5376" width="9.140625" style="71"/>
    <col min="5377" max="5377" width="121.140625" style="71" customWidth="1"/>
    <col min="5378" max="5378" width="32.7109375" style="71" customWidth="1"/>
    <col min="5379" max="5381" width="32.85546875" style="71" customWidth="1"/>
    <col min="5382" max="5382" width="25.5703125" style="71" customWidth="1"/>
    <col min="5383" max="5383" width="30.28515625" style="71" customWidth="1"/>
    <col min="5384" max="5384" width="25.140625" style="71" customWidth="1"/>
    <col min="5385" max="5632" width="9.140625" style="71"/>
    <col min="5633" max="5633" width="121.140625" style="71" customWidth="1"/>
    <col min="5634" max="5634" width="32.7109375" style="71" customWidth="1"/>
    <col min="5635" max="5637" width="32.85546875" style="71" customWidth="1"/>
    <col min="5638" max="5638" width="25.5703125" style="71" customWidth="1"/>
    <col min="5639" max="5639" width="30.28515625" style="71" customWidth="1"/>
    <col min="5640" max="5640" width="25.140625" style="71" customWidth="1"/>
    <col min="5641" max="5888" width="9.140625" style="71"/>
    <col min="5889" max="5889" width="121.140625" style="71" customWidth="1"/>
    <col min="5890" max="5890" width="32.7109375" style="71" customWidth="1"/>
    <col min="5891" max="5893" width="32.85546875" style="71" customWidth="1"/>
    <col min="5894" max="5894" width="25.5703125" style="71" customWidth="1"/>
    <col min="5895" max="5895" width="30.28515625" style="71" customWidth="1"/>
    <col min="5896" max="5896" width="25.140625" style="71" customWidth="1"/>
    <col min="5897" max="6144" width="9.140625" style="71"/>
    <col min="6145" max="6145" width="121.140625" style="71" customWidth="1"/>
    <col min="6146" max="6146" width="32.7109375" style="71" customWidth="1"/>
    <col min="6147" max="6149" width="32.85546875" style="71" customWidth="1"/>
    <col min="6150" max="6150" width="25.5703125" style="71" customWidth="1"/>
    <col min="6151" max="6151" width="30.28515625" style="71" customWidth="1"/>
    <col min="6152" max="6152" width="25.140625" style="71" customWidth="1"/>
    <col min="6153" max="6400" width="9.140625" style="71"/>
    <col min="6401" max="6401" width="121.140625" style="71" customWidth="1"/>
    <col min="6402" max="6402" width="32.7109375" style="71" customWidth="1"/>
    <col min="6403" max="6405" width="32.85546875" style="71" customWidth="1"/>
    <col min="6406" max="6406" width="25.5703125" style="71" customWidth="1"/>
    <col min="6407" max="6407" width="30.28515625" style="71" customWidth="1"/>
    <col min="6408" max="6408" width="25.140625" style="71" customWidth="1"/>
    <col min="6409" max="6656" width="9.140625" style="71"/>
    <col min="6657" max="6657" width="121.140625" style="71" customWidth="1"/>
    <col min="6658" max="6658" width="32.7109375" style="71" customWidth="1"/>
    <col min="6659" max="6661" width="32.85546875" style="71" customWidth="1"/>
    <col min="6662" max="6662" width="25.5703125" style="71" customWidth="1"/>
    <col min="6663" max="6663" width="30.28515625" style="71" customWidth="1"/>
    <col min="6664" max="6664" width="25.140625" style="71" customWidth="1"/>
    <col min="6665" max="6912" width="9.140625" style="71"/>
    <col min="6913" max="6913" width="121.140625" style="71" customWidth="1"/>
    <col min="6914" max="6914" width="32.7109375" style="71" customWidth="1"/>
    <col min="6915" max="6917" width="32.85546875" style="71" customWidth="1"/>
    <col min="6918" max="6918" width="25.5703125" style="71" customWidth="1"/>
    <col min="6919" max="6919" width="30.28515625" style="71" customWidth="1"/>
    <col min="6920" max="6920" width="25.140625" style="71" customWidth="1"/>
    <col min="6921" max="7168" width="9.140625" style="71"/>
    <col min="7169" max="7169" width="121.140625" style="71" customWidth="1"/>
    <col min="7170" max="7170" width="32.7109375" style="71" customWidth="1"/>
    <col min="7171" max="7173" width="32.85546875" style="71" customWidth="1"/>
    <col min="7174" max="7174" width="25.5703125" style="71" customWidth="1"/>
    <col min="7175" max="7175" width="30.28515625" style="71" customWidth="1"/>
    <col min="7176" max="7176" width="25.140625" style="71" customWidth="1"/>
    <col min="7177" max="7424" width="9.140625" style="71"/>
    <col min="7425" max="7425" width="121.140625" style="71" customWidth="1"/>
    <col min="7426" max="7426" width="32.7109375" style="71" customWidth="1"/>
    <col min="7427" max="7429" width="32.85546875" style="71" customWidth="1"/>
    <col min="7430" max="7430" width="25.5703125" style="71" customWidth="1"/>
    <col min="7431" max="7431" width="30.28515625" style="71" customWidth="1"/>
    <col min="7432" max="7432" width="25.140625" style="71" customWidth="1"/>
    <col min="7433" max="7680" width="9.140625" style="71"/>
    <col min="7681" max="7681" width="121.140625" style="71" customWidth="1"/>
    <col min="7682" max="7682" width="32.7109375" style="71" customWidth="1"/>
    <col min="7683" max="7685" width="32.85546875" style="71" customWidth="1"/>
    <col min="7686" max="7686" width="25.5703125" style="71" customWidth="1"/>
    <col min="7687" max="7687" width="30.28515625" style="71" customWidth="1"/>
    <col min="7688" max="7688" width="25.140625" style="71" customWidth="1"/>
    <col min="7689" max="7936" width="9.140625" style="71"/>
    <col min="7937" max="7937" width="121.140625" style="71" customWidth="1"/>
    <col min="7938" max="7938" width="32.7109375" style="71" customWidth="1"/>
    <col min="7939" max="7941" width="32.85546875" style="71" customWidth="1"/>
    <col min="7942" max="7942" width="25.5703125" style="71" customWidth="1"/>
    <col min="7943" max="7943" width="30.28515625" style="71" customWidth="1"/>
    <col min="7944" max="7944" width="25.140625" style="71" customWidth="1"/>
    <col min="7945" max="8192" width="9.140625" style="71"/>
    <col min="8193" max="8193" width="121.140625" style="71" customWidth="1"/>
    <col min="8194" max="8194" width="32.7109375" style="71" customWidth="1"/>
    <col min="8195" max="8197" width="32.85546875" style="71" customWidth="1"/>
    <col min="8198" max="8198" width="25.5703125" style="71" customWidth="1"/>
    <col min="8199" max="8199" width="30.28515625" style="71" customWidth="1"/>
    <col min="8200" max="8200" width="25.140625" style="71" customWidth="1"/>
    <col min="8201" max="8448" width="9.140625" style="71"/>
    <col min="8449" max="8449" width="121.140625" style="71" customWidth="1"/>
    <col min="8450" max="8450" width="32.7109375" style="71" customWidth="1"/>
    <col min="8451" max="8453" width="32.85546875" style="71" customWidth="1"/>
    <col min="8454" max="8454" width="25.5703125" style="71" customWidth="1"/>
    <col min="8455" max="8455" width="30.28515625" style="71" customWidth="1"/>
    <col min="8456" max="8456" width="25.140625" style="71" customWidth="1"/>
    <col min="8457" max="8704" width="9.140625" style="71"/>
    <col min="8705" max="8705" width="121.140625" style="71" customWidth="1"/>
    <col min="8706" max="8706" width="32.7109375" style="71" customWidth="1"/>
    <col min="8707" max="8709" width="32.85546875" style="71" customWidth="1"/>
    <col min="8710" max="8710" width="25.5703125" style="71" customWidth="1"/>
    <col min="8711" max="8711" width="30.28515625" style="71" customWidth="1"/>
    <col min="8712" max="8712" width="25.140625" style="71" customWidth="1"/>
    <col min="8713" max="8960" width="9.140625" style="71"/>
    <col min="8961" max="8961" width="121.140625" style="71" customWidth="1"/>
    <col min="8962" max="8962" width="32.7109375" style="71" customWidth="1"/>
    <col min="8963" max="8965" width="32.85546875" style="71" customWidth="1"/>
    <col min="8966" max="8966" width="25.5703125" style="71" customWidth="1"/>
    <col min="8967" max="8967" width="30.28515625" style="71" customWidth="1"/>
    <col min="8968" max="8968" width="25.140625" style="71" customWidth="1"/>
    <col min="8969" max="9216" width="9.140625" style="71"/>
    <col min="9217" max="9217" width="121.140625" style="71" customWidth="1"/>
    <col min="9218" max="9218" width="32.7109375" style="71" customWidth="1"/>
    <col min="9219" max="9221" width="32.85546875" style="71" customWidth="1"/>
    <col min="9222" max="9222" width="25.5703125" style="71" customWidth="1"/>
    <col min="9223" max="9223" width="30.28515625" style="71" customWidth="1"/>
    <col min="9224" max="9224" width="25.140625" style="71" customWidth="1"/>
    <col min="9225" max="9472" width="9.140625" style="71"/>
    <col min="9473" max="9473" width="121.140625" style="71" customWidth="1"/>
    <col min="9474" max="9474" width="32.7109375" style="71" customWidth="1"/>
    <col min="9475" max="9477" width="32.85546875" style="71" customWidth="1"/>
    <col min="9478" max="9478" width="25.5703125" style="71" customWidth="1"/>
    <col min="9479" max="9479" width="30.28515625" style="71" customWidth="1"/>
    <col min="9480" max="9480" width="25.140625" style="71" customWidth="1"/>
    <col min="9481" max="9728" width="9.140625" style="71"/>
    <col min="9729" max="9729" width="121.140625" style="71" customWidth="1"/>
    <col min="9730" max="9730" width="32.7109375" style="71" customWidth="1"/>
    <col min="9731" max="9733" width="32.85546875" style="71" customWidth="1"/>
    <col min="9734" max="9734" width="25.5703125" style="71" customWidth="1"/>
    <col min="9735" max="9735" width="30.28515625" style="71" customWidth="1"/>
    <col min="9736" max="9736" width="25.140625" style="71" customWidth="1"/>
    <col min="9737" max="9984" width="9.140625" style="71"/>
    <col min="9985" max="9985" width="121.140625" style="71" customWidth="1"/>
    <col min="9986" max="9986" width="32.7109375" style="71" customWidth="1"/>
    <col min="9987" max="9989" width="32.85546875" style="71" customWidth="1"/>
    <col min="9990" max="9990" width="25.5703125" style="71" customWidth="1"/>
    <col min="9991" max="9991" width="30.28515625" style="71" customWidth="1"/>
    <col min="9992" max="9992" width="25.140625" style="71" customWidth="1"/>
    <col min="9993" max="10240" width="9.140625" style="71"/>
    <col min="10241" max="10241" width="121.140625" style="71" customWidth="1"/>
    <col min="10242" max="10242" width="32.7109375" style="71" customWidth="1"/>
    <col min="10243" max="10245" width="32.85546875" style="71" customWidth="1"/>
    <col min="10246" max="10246" width="25.5703125" style="71" customWidth="1"/>
    <col min="10247" max="10247" width="30.28515625" style="71" customWidth="1"/>
    <col min="10248" max="10248" width="25.140625" style="71" customWidth="1"/>
    <col min="10249" max="10496" width="9.140625" style="71"/>
    <col min="10497" max="10497" width="121.140625" style="71" customWidth="1"/>
    <col min="10498" max="10498" width="32.7109375" style="71" customWidth="1"/>
    <col min="10499" max="10501" width="32.85546875" style="71" customWidth="1"/>
    <col min="10502" max="10502" width="25.5703125" style="71" customWidth="1"/>
    <col min="10503" max="10503" width="30.28515625" style="71" customWidth="1"/>
    <col min="10504" max="10504" width="25.140625" style="71" customWidth="1"/>
    <col min="10505" max="10752" width="9.140625" style="71"/>
    <col min="10753" max="10753" width="121.140625" style="71" customWidth="1"/>
    <col min="10754" max="10754" width="32.7109375" style="71" customWidth="1"/>
    <col min="10755" max="10757" width="32.85546875" style="71" customWidth="1"/>
    <col min="10758" max="10758" width="25.5703125" style="71" customWidth="1"/>
    <col min="10759" max="10759" width="30.28515625" style="71" customWidth="1"/>
    <col min="10760" max="10760" width="25.140625" style="71" customWidth="1"/>
    <col min="10761" max="11008" width="9.140625" style="71"/>
    <col min="11009" max="11009" width="121.140625" style="71" customWidth="1"/>
    <col min="11010" max="11010" width="32.7109375" style="71" customWidth="1"/>
    <col min="11011" max="11013" width="32.85546875" style="71" customWidth="1"/>
    <col min="11014" max="11014" width="25.5703125" style="71" customWidth="1"/>
    <col min="11015" max="11015" width="30.28515625" style="71" customWidth="1"/>
    <col min="11016" max="11016" width="25.140625" style="71" customWidth="1"/>
    <col min="11017" max="11264" width="9.140625" style="71"/>
    <col min="11265" max="11265" width="121.140625" style="71" customWidth="1"/>
    <col min="11266" max="11266" width="32.7109375" style="71" customWidth="1"/>
    <col min="11267" max="11269" width="32.85546875" style="71" customWidth="1"/>
    <col min="11270" max="11270" width="25.5703125" style="71" customWidth="1"/>
    <col min="11271" max="11271" width="30.28515625" style="71" customWidth="1"/>
    <col min="11272" max="11272" width="25.140625" style="71" customWidth="1"/>
    <col min="11273" max="11520" width="9.140625" style="71"/>
    <col min="11521" max="11521" width="121.140625" style="71" customWidth="1"/>
    <col min="11522" max="11522" width="32.7109375" style="71" customWidth="1"/>
    <col min="11523" max="11525" width="32.85546875" style="71" customWidth="1"/>
    <col min="11526" max="11526" width="25.5703125" style="71" customWidth="1"/>
    <col min="11527" max="11527" width="30.28515625" style="71" customWidth="1"/>
    <col min="11528" max="11528" width="25.140625" style="71" customWidth="1"/>
    <col min="11529" max="11776" width="9.140625" style="71"/>
    <col min="11777" max="11777" width="121.140625" style="71" customWidth="1"/>
    <col min="11778" max="11778" width="32.7109375" style="71" customWidth="1"/>
    <col min="11779" max="11781" width="32.85546875" style="71" customWidth="1"/>
    <col min="11782" max="11782" width="25.5703125" style="71" customWidth="1"/>
    <col min="11783" max="11783" width="30.28515625" style="71" customWidth="1"/>
    <col min="11784" max="11784" width="25.140625" style="71" customWidth="1"/>
    <col min="11785" max="12032" width="9.140625" style="71"/>
    <col min="12033" max="12033" width="121.140625" style="71" customWidth="1"/>
    <col min="12034" max="12034" width="32.7109375" style="71" customWidth="1"/>
    <col min="12035" max="12037" width="32.85546875" style="71" customWidth="1"/>
    <col min="12038" max="12038" width="25.5703125" style="71" customWidth="1"/>
    <col min="12039" max="12039" width="30.28515625" style="71" customWidth="1"/>
    <col min="12040" max="12040" width="25.140625" style="71" customWidth="1"/>
    <col min="12041" max="12288" width="9.140625" style="71"/>
    <col min="12289" max="12289" width="121.140625" style="71" customWidth="1"/>
    <col min="12290" max="12290" width="32.7109375" style="71" customWidth="1"/>
    <col min="12291" max="12293" width="32.85546875" style="71" customWidth="1"/>
    <col min="12294" max="12294" width="25.5703125" style="71" customWidth="1"/>
    <col min="12295" max="12295" width="30.28515625" style="71" customWidth="1"/>
    <col min="12296" max="12296" width="25.140625" style="71" customWidth="1"/>
    <col min="12297" max="12544" width="9.140625" style="71"/>
    <col min="12545" max="12545" width="121.140625" style="71" customWidth="1"/>
    <col min="12546" max="12546" width="32.7109375" style="71" customWidth="1"/>
    <col min="12547" max="12549" width="32.85546875" style="71" customWidth="1"/>
    <col min="12550" max="12550" width="25.5703125" style="71" customWidth="1"/>
    <col min="12551" max="12551" width="30.28515625" style="71" customWidth="1"/>
    <col min="12552" max="12552" width="25.140625" style="71" customWidth="1"/>
    <col min="12553" max="12800" width="9.140625" style="71"/>
    <col min="12801" max="12801" width="121.140625" style="71" customWidth="1"/>
    <col min="12802" max="12802" width="32.7109375" style="71" customWidth="1"/>
    <col min="12803" max="12805" width="32.85546875" style="71" customWidth="1"/>
    <col min="12806" max="12806" width="25.5703125" style="71" customWidth="1"/>
    <col min="12807" max="12807" width="30.28515625" style="71" customWidth="1"/>
    <col min="12808" max="12808" width="25.140625" style="71" customWidth="1"/>
    <col min="12809" max="13056" width="9.140625" style="71"/>
    <col min="13057" max="13057" width="121.140625" style="71" customWidth="1"/>
    <col min="13058" max="13058" width="32.7109375" style="71" customWidth="1"/>
    <col min="13059" max="13061" width="32.85546875" style="71" customWidth="1"/>
    <col min="13062" max="13062" width="25.5703125" style="71" customWidth="1"/>
    <col min="13063" max="13063" width="30.28515625" style="71" customWidth="1"/>
    <col min="13064" max="13064" width="25.140625" style="71" customWidth="1"/>
    <col min="13065" max="13312" width="9.140625" style="71"/>
    <col min="13313" max="13313" width="121.140625" style="71" customWidth="1"/>
    <col min="13314" max="13314" width="32.7109375" style="71" customWidth="1"/>
    <col min="13315" max="13317" width="32.85546875" style="71" customWidth="1"/>
    <col min="13318" max="13318" width="25.5703125" style="71" customWidth="1"/>
    <col min="13319" max="13319" width="30.28515625" style="71" customWidth="1"/>
    <col min="13320" max="13320" width="25.140625" style="71" customWidth="1"/>
    <col min="13321" max="13568" width="9.140625" style="71"/>
    <col min="13569" max="13569" width="121.140625" style="71" customWidth="1"/>
    <col min="13570" max="13570" width="32.7109375" style="71" customWidth="1"/>
    <col min="13571" max="13573" width="32.85546875" style="71" customWidth="1"/>
    <col min="13574" max="13574" width="25.5703125" style="71" customWidth="1"/>
    <col min="13575" max="13575" width="30.28515625" style="71" customWidth="1"/>
    <col min="13576" max="13576" width="25.140625" style="71" customWidth="1"/>
    <col min="13577" max="13824" width="9.140625" style="71"/>
    <col min="13825" max="13825" width="121.140625" style="71" customWidth="1"/>
    <col min="13826" max="13826" width="32.7109375" style="71" customWidth="1"/>
    <col min="13827" max="13829" width="32.85546875" style="71" customWidth="1"/>
    <col min="13830" max="13830" width="25.5703125" style="71" customWidth="1"/>
    <col min="13831" max="13831" width="30.28515625" style="71" customWidth="1"/>
    <col min="13832" max="13832" width="25.140625" style="71" customWidth="1"/>
    <col min="13833" max="14080" width="9.140625" style="71"/>
    <col min="14081" max="14081" width="121.140625" style="71" customWidth="1"/>
    <col min="14082" max="14082" width="32.7109375" style="71" customWidth="1"/>
    <col min="14083" max="14085" width="32.85546875" style="71" customWidth="1"/>
    <col min="14086" max="14086" width="25.5703125" style="71" customWidth="1"/>
    <col min="14087" max="14087" width="30.28515625" style="71" customWidth="1"/>
    <col min="14088" max="14088" width="25.140625" style="71" customWidth="1"/>
    <col min="14089" max="14336" width="9.140625" style="71"/>
    <col min="14337" max="14337" width="121.140625" style="71" customWidth="1"/>
    <col min="14338" max="14338" width="32.7109375" style="71" customWidth="1"/>
    <col min="14339" max="14341" width="32.85546875" style="71" customWidth="1"/>
    <col min="14342" max="14342" width="25.5703125" style="71" customWidth="1"/>
    <col min="14343" max="14343" width="30.28515625" style="71" customWidth="1"/>
    <col min="14344" max="14344" width="25.140625" style="71" customWidth="1"/>
    <col min="14345" max="14592" width="9.140625" style="71"/>
    <col min="14593" max="14593" width="121.140625" style="71" customWidth="1"/>
    <col min="14594" max="14594" width="32.7109375" style="71" customWidth="1"/>
    <col min="14595" max="14597" width="32.85546875" style="71" customWidth="1"/>
    <col min="14598" max="14598" width="25.5703125" style="71" customWidth="1"/>
    <col min="14599" max="14599" width="30.28515625" style="71" customWidth="1"/>
    <col min="14600" max="14600" width="25.140625" style="71" customWidth="1"/>
    <col min="14601" max="14848" width="9.140625" style="71"/>
    <col min="14849" max="14849" width="121.140625" style="71" customWidth="1"/>
    <col min="14850" max="14850" width="32.7109375" style="71" customWidth="1"/>
    <col min="14851" max="14853" width="32.85546875" style="71" customWidth="1"/>
    <col min="14854" max="14854" width="25.5703125" style="71" customWidth="1"/>
    <col min="14855" max="14855" width="30.28515625" style="71" customWidth="1"/>
    <col min="14856" max="14856" width="25.140625" style="71" customWidth="1"/>
    <col min="14857" max="15104" width="9.140625" style="71"/>
    <col min="15105" max="15105" width="121.140625" style="71" customWidth="1"/>
    <col min="15106" max="15106" width="32.7109375" style="71" customWidth="1"/>
    <col min="15107" max="15109" width="32.85546875" style="71" customWidth="1"/>
    <col min="15110" max="15110" width="25.5703125" style="71" customWidth="1"/>
    <col min="15111" max="15111" width="30.28515625" style="71" customWidth="1"/>
    <col min="15112" max="15112" width="25.140625" style="71" customWidth="1"/>
    <col min="15113" max="15360" width="9.140625" style="71"/>
    <col min="15361" max="15361" width="121.140625" style="71" customWidth="1"/>
    <col min="15362" max="15362" width="32.7109375" style="71" customWidth="1"/>
    <col min="15363" max="15365" width="32.85546875" style="71" customWidth="1"/>
    <col min="15366" max="15366" width="25.5703125" style="71" customWidth="1"/>
    <col min="15367" max="15367" width="30.28515625" style="71" customWidth="1"/>
    <col min="15368" max="15368" width="25.140625" style="71" customWidth="1"/>
    <col min="15369" max="15616" width="9.140625" style="71"/>
    <col min="15617" max="15617" width="121.140625" style="71" customWidth="1"/>
    <col min="15618" max="15618" width="32.7109375" style="71" customWidth="1"/>
    <col min="15619" max="15621" width="32.85546875" style="71" customWidth="1"/>
    <col min="15622" max="15622" width="25.5703125" style="71" customWidth="1"/>
    <col min="15623" max="15623" width="30.28515625" style="71" customWidth="1"/>
    <col min="15624" max="15624" width="25.140625" style="71" customWidth="1"/>
    <col min="15625" max="15872" width="9.140625" style="71"/>
    <col min="15873" max="15873" width="121.140625" style="71" customWidth="1"/>
    <col min="15874" max="15874" width="32.7109375" style="71" customWidth="1"/>
    <col min="15875" max="15877" width="32.85546875" style="71" customWidth="1"/>
    <col min="15878" max="15878" width="25.5703125" style="71" customWidth="1"/>
    <col min="15879" max="15879" width="30.28515625" style="71" customWidth="1"/>
    <col min="15880" max="15880" width="25.140625" style="71" customWidth="1"/>
    <col min="15881" max="16128" width="9.140625" style="71"/>
    <col min="16129" max="16129" width="121.140625" style="71" customWidth="1"/>
    <col min="16130" max="16130" width="32.7109375" style="71" customWidth="1"/>
    <col min="16131" max="16133" width="32.85546875" style="71" customWidth="1"/>
    <col min="16134" max="16134" width="25.5703125" style="71" customWidth="1"/>
    <col min="16135" max="16135" width="30.28515625" style="71" customWidth="1"/>
    <col min="16136" max="16136" width="25.140625" style="71" customWidth="1"/>
    <col min="16137" max="16384" width="9.140625" style="71"/>
  </cols>
  <sheetData>
    <row r="1" spans="1:8" s="7" customFormat="1" ht="46.5">
      <c r="A1" s="1" t="s">
        <v>0</v>
      </c>
      <c r="B1" s="2"/>
      <c r="C1" s="4" t="s">
        <v>1</v>
      </c>
      <c r="D1" s="5" t="s">
        <v>158</v>
      </c>
      <c r="E1" s="6"/>
      <c r="H1" s="3"/>
    </row>
    <row r="2" spans="1:8" s="7" customFormat="1" ht="46.5">
      <c r="A2" s="1" t="s">
        <v>2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3</v>
      </c>
      <c r="B3" s="10"/>
      <c r="C3" s="10"/>
      <c r="D3" s="10"/>
      <c r="E3" s="10"/>
      <c r="F3" s="11"/>
      <c r="G3" s="3"/>
      <c r="H3" s="3"/>
    </row>
    <row r="4" spans="1:8" s="16" customFormat="1" ht="27" thickTop="1">
      <c r="A4" s="12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20" customFormat="1" ht="52.5">
      <c r="A5" s="17"/>
      <c r="B5" s="18" t="s">
        <v>9</v>
      </c>
      <c r="C5" s="18" t="s">
        <v>9</v>
      </c>
      <c r="D5" s="18" t="s">
        <v>10</v>
      </c>
      <c r="E5" s="18" t="s">
        <v>11</v>
      </c>
      <c r="F5" s="19" t="s">
        <v>12</v>
      </c>
    </row>
    <row r="6" spans="1:8" s="16" customFormat="1" ht="26.25">
      <c r="A6" s="21" t="s">
        <v>13</v>
      </c>
      <c r="B6" s="22"/>
      <c r="C6" s="22"/>
      <c r="D6" s="22"/>
      <c r="E6" s="22"/>
      <c r="F6" s="23"/>
    </row>
    <row r="7" spans="1:8" s="16" customFormat="1" ht="26.25">
      <c r="A7" s="21" t="s">
        <v>14</v>
      </c>
      <c r="B7" s="22"/>
      <c r="C7" s="22"/>
      <c r="D7" s="22"/>
      <c r="E7" s="22"/>
      <c r="F7" s="24"/>
    </row>
    <row r="8" spans="1:8" s="16" customFormat="1" ht="26.25">
      <c r="A8" s="25" t="s">
        <v>15</v>
      </c>
      <c r="B8" s="26">
        <f>'2Year'!B8+'4Year'!B8</f>
        <v>647318471.10000002</v>
      </c>
      <c r="C8" s="26">
        <f>'2Year'!C8+'4Year'!C8</f>
        <v>647318471.99000001</v>
      </c>
      <c r="D8" s="26">
        <f>'2Year'!D8+'4Year'!D8</f>
        <v>582068547</v>
      </c>
      <c r="E8" s="26">
        <f t="shared" ref="E8:E29" si="0">D8-C8</f>
        <v>-65249924.99000001</v>
      </c>
      <c r="F8" s="27">
        <f t="shared" ref="F8:F29" si="1">IF(ISBLANK(E8),"  ",IF(C8&gt;0,E8/C8,IF(E8&gt;0,1,0)))</f>
        <v>-0.10080034451883835</v>
      </c>
    </row>
    <row r="9" spans="1:8" s="16" customFormat="1" ht="26.25">
      <c r="A9" s="25" t="s">
        <v>16</v>
      </c>
      <c r="B9" s="26">
        <f>'2Year'!B9+'4Year'!B9</f>
        <v>0</v>
      </c>
      <c r="C9" s="26">
        <f>'2Year'!C9+'4Year'!C9</f>
        <v>0</v>
      </c>
      <c r="D9" s="26">
        <f>'2Year'!D9+'4Year'!D9</f>
        <v>0</v>
      </c>
      <c r="E9" s="26">
        <f t="shared" si="0"/>
        <v>0</v>
      </c>
      <c r="F9" s="27">
        <f t="shared" si="1"/>
        <v>0</v>
      </c>
    </row>
    <row r="10" spans="1:8" s="16" customFormat="1" ht="26.25">
      <c r="A10" s="28" t="s">
        <v>17</v>
      </c>
      <c r="B10" s="29">
        <f>SUM(B11:B29)</f>
        <v>38099293.07</v>
      </c>
      <c r="C10" s="29">
        <f>SUM(C11:C29)</f>
        <v>39805592</v>
      </c>
      <c r="D10" s="29">
        <f>SUM(D11:D29)</f>
        <v>39162995</v>
      </c>
      <c r="E10" s="29">
        <f t="shared" si="0"/>
        <v>-642597</v>
      </c>
      <c r="F10" s="27">
        <f t="shared" si="1"/>
        <v>-1.6143385080166626E-2</v>
      </c>
    </row>
    <row r="11" spans="1:8" s="16" customFormat="1" ht="26.25">
      <c r="A11" s="30" t="s">
        <v>18</v>
      </c>
      <c r="B11" s="26">
        <f>'2Year'!B11+'4Year'!B11</f>
        <v>0</v>
      </c>
      <c r="C11" s="26">
        <f>'2Year'!C11+'4Year'!C11</f>
        <v>0</v>
      </c>
      <c r="D11" s="26">
        <f>'2Year'!D11+'4Year'!D11</f>
        <v>0</v>
      </c>
      <c r="E11" s="29">
        <f t="shared" si="0"/>
        <v>0</v>
      </c>
      <c r="F11" s="27">
        <f t="shared" si="1"/>
        <v>0</v>
      </c>
    </row>
    <row r="12" spans="1:8" s="16" customFormat="1" ht="26.25">
      <c r="A12" s="32" t="s">
        <v>19</v>
      </c>
      <c r="B12" s="26">
        <f>'2Year'!B12+'4Year'!B12</f>
        <v>31838873.07</v>
      </c>
      <c r="C12" s="26">
        <f>'2Year'!C12+'4Year'!C12</f>
        <v>33278807</v>
      </c>
      <c r="D12" s="26">
        <f>'2Year'!D12+'4Year'!D12</f>
        <v>33915216</v>
      </c>
      <c r="E12" s="29">
        <f t="shared" si="0"/>
        <v>636409</v>
      </c>
      <c r="F12" s="27">
        <f t="shared" si="1"/>
        <v>1.9123552115314711E-2</v>
      </c>
    </row>
    <row r="13" spans="1:8" s="16" customFormat="1" ht="26.25">
      <c r="A13" s="32" t="s">
        <v>20</v>
      </c>
      <c r="B13" s="26">
        <f>'2Year'!B13+'4Year'!B13</f>
        <v>0</v>
      </c>
      <c r="C13" s="26">
        <f>'2Year'!C13+'4Year'!C13</f>
        <v>0</v>
      </c>
      <c r="D13" s="26">
        <f>'2Year'!D13+'4Year'!D13</f>
        <v>0</v>
      </c>
      <c r="E13" s="29">
        <f t="shared" si="0"/>
        <v>0</v>
      </c>
      <c r="F13" s="27">
        <f t="shared" si="1"/>
        <v>0</v>
      </c>
    </row>
    <row r="14" spans="1:8" s="16" customFormat="1" ht="26.25">
      <c r="A14" s="32" t="s">
        <v>21</v>
      </c>
      <c r="B14" s="26">
        <f>'2Year'!B14+'4Year'!B14</f>
        <v>700805</v>
      </c>
      <c r="C14" s="26">
        <f>'2Year'!C14+'4Year'!C14</f>
        <v>700805</v>
      </c>
      <c r="D14" s="26">
        <f>'2Year'!D14+'4Year'!D14</f>
        <v>537604</v>
      </c>
      <c r="E14" s="29">
        <f t="shared" si="0"/>
        <v>-163201</v>
      </c>
      <c r="F14" s="27">
        <f t="shared" si="1"/>
        <v>-0.23287647776485612</v>
      </c>
    </row>
    <row r="15" spans="1:8" s="16" customFormat="1" ht="26.25">
      <c r="A15" s="32" t="s">
        <v>22</v>
      </c>
      <c r="B15" s="26">
        <f>'2Year'!B15+'4Year'!B15</f>
        <v>150000</v>
      </c>
      <c r="C15" s="26">
        <f>'2Year'!C15+'4Year'!C15</f>
        <v>150000</v>
      </c>
      <c r="D15" s="26">
        <f>'2Year'!D15+'4Year'!D15</f>
        <v>246718</v>
      </c>
      <c r="E15" s="29">
        <f t="shared" si="0"/>
        <v>96718</v>
      </c>
      <c r="F15" s="27">
        <f t="shared" si="1"/>
        <v>0.64478666666666662</v>
      </c>
    </row>
    <row r="16" spans="1:8" s="16" customFormat="1" ht="26.25">
      <c r="A16" s="32" t="s">
        <v>23</v>
      </c>
      <c r="B16" s="26">
        <f>'2Year'!B16+'4Year'!B16</f>
        <v>50000</v>
      </c>
      <c r="C16" s="26">
        <f>'2Year'!C16+'4Year'!C16</f>
        <v>50000</v>
      </c>
      <c r="D16" s="26">
        <f>'2Year'!D16+'4Year'!D16</f>
        <v>50000</v>
      </c>
      <c r="E16" s="29">
        <f t="shared" si="0"/>
        <v>0</v>
      </c>
      <c r="F16" s="27">
        <f t="shared" si="1"/>
        <v>0</v>
      </c>
    </row>
    <row r="17" spans="1:6" s="16" customFormat="1" ht="26.25">
      <c r="A17" s="32" t="s">
        <v>24</v>
      </c>
      <c r="B17" s="26">
        <f>'2Year'!B17+'4Year'!B17</f>
        <v>0</v>
      </c>
      <c r="C17" s="26">
        <f>'2Year'!C17+'4Year'!C17</f>
        <v>0</v>
      </c>
      <c r="D17" s="26">
        <f>'2Year'!D17+'4Year'!D17</f>
        <v>0</v>
      </c>
      <c r="E17" s="29">
        <f t="shared" si="0"/>
        <v>0</v>
      </c>
      <c r="F17" s="27">
        <f t="shared" si="1"/>
        <v>0</v>
      </c>
    </row>
    <row r="18" spans="1:6" s="16" customFormat="1" ht="26.25">
      <c r="A18" s="32" t="s">
        <v>25</v>
      </c>
      <c r="B18" s="26">
        <f>'2Year'!B18+'4Year'!B18</f>
        <v>750000</v>
      </c>
      <c r="C18" s="26">
        <f>'2Year'!C18+'4Year'!C18</f>
        <v>750000</v>
      </c>
      <c r="D18" s="26">
        <f>'2Year'!D18+'4Year'!D18</f>
        <v>750000</v>
      </c>
      <c r="E18" s="29">
        <f t="shared" si="0"/>
        <v>0</v>
      </c>
      <c r="F18" s="27">
        <f t="shared" si="1"/>
        <v>0</v>
      </c>
    </row>
    <row r="19" spans="1:6" s="16" customFormat="1" ht="26.25">
      <c r="A19" s="32" t="s">
        <v>26</v>
      </c>
      <c r="B19" s="26">
        <f>'2Year'!B19+'4Year'!B19</f>
        <v>2933635</v>
      </c>
      <c r="C19" s="26">
        <f>'2Year'!C19+'4Year'!C19</f>
        <v>3200000</v>
      </c>
      <c r="D19" s="26">
        <f>'2Year'!D19+'4Year'!D19</f>
        <v>3100000</v>
      </c>
      <c r="E19" s="29">
        <f t="shared" si="0"/>
        <v>-100000</v>
      </c>
      <c r="F19" s="27">
        <f t="shared" si="1"/>
        <v>-3.125E-2</v>
      </c>
    </row>
    <row r="20" spans="1:6" s="16" customFormat="1" ht="26.25">
      <c r="A20" s="32" t="s">
        <v>27</v>
      </c>
      <c r="B20" s="26">
        <f>'2Year'!B20+'4Year'!B20</f>
        <v>210000</v>
      </c>
      <c r="C20" s="26">
        <f>'2Year'!C20+'4Year'!C20</f>
        <v>210000</v>
      </c>
      <c r="D20" s="26">
        <f>'2Year'!D20+'4Year'!D20</f>
        <v>210000</v>
      </c>
      <c r="E20" s="29">
        <f t="shared" si="0"/>
        <v>0</v>
      </c>
      <c r="F20" s="27">
        <f t="shared" si="1"/>
        <v>0</v>
      </c>
    </row>
    <row r="21" spans="1:6" s="16" customFormat="1" ht="26.25">
      <c r="A21" s="32" t="s">
        <v>28</v>
      </c>
      <c r="B21" s="26">
        <f>'2Year'!B21+'4Year'!B21</f>
        <v>0</v>
      </c>
      <c r="C21" s="26">
        <f>'2Year'!C21+'4Year'!C21</f>
        <v>0</v>
      </c>
      <c r="D21" s="26">
        <f>'2Year'!D21+'4Year'!D21</f>
        <v>0</v>
      </c>
      <c r="E21" s="29">
        <f t="shared" si="0"/>
        <v>0</v>
      </c>
      <c r="F21" s="27">
        <f t="shared" si="1"/>
        <v>0</v>
      </c>
    </row>
    <row r="22" spans="1:6" s="16" customFormat="1" ht="26.25">
      <c r="A22" s="32" t="s">
        <v>29</v>
      </c>
      <c r="B22" s="26">
        <f>'2Year'!B22+'4Year'!B22</f>
        <v>0</v>
      </c>
      <c r="C22" s="26">
        <f>'2Year'!C22+'4Year'!C22</f>
        <v>0</v>
      </c>
      <c r="D22" s="26">
        <f>'2Year'!D22+'4Year'!D22</f>
        <v>0</v>
      </c>
      <c r="E22" s="29">
        <f t="shared" si="0"/>
        <v>0</v>
      </c>
      <c r="F22" s="27">
        <f t="shared" si="1"/>
        <v>0</v>
      </c>
    </row>
    <row r="23" spans="1:6" s="16" customFormat="1" ht="26.25">
      <c r="A23" s="33" t="s">
        <v>30</v>
      </c>
      <c r="B23" s="26">
        <f>'2Year'!B23+'4Year'!B23</f>
        <v>0</v>
      </c>
      <c r="C23" s="26">
        <f>'2Year'!C23+'4Year'!C23</f>
        <v>0</v>
      </c>
      <c r="D23" s="26">
        <f>'2Year'!D23+'4Year'!D23</f>
        <v>0</v>
      </c>
      <c r="E23" s="29">
        <f t="shared" si="0"/>
        <v>0</v>
      </c>
      <c r="F23" s="27">
        <f t="shared" si="1"/>
        <v>0</v>
      </c>
    </row>
    <row r="24" spans="1:6" s="16" customFormat="1" ht="26.25">
      <c r="A24" s="33" t="s">
        <v>31</v>
      </c>
      <c r="B24" s="26">
        <f>'2Year'!B24+'4Year'!B24</f>
        <v>0</v>
      </c>
      <c r="C24" s="26">
        <f>'2Year'!C24+'4Year'!C24</f>
        <v>0</v>
      </c>
      <c r="D24" s="26">
        <f>'2Year'!D24+'4Year'!D24</f>
        <v>0</v>
      </c>
      <c r="E24" s="29">
        <f t="shared" si="0"/>
        <v>0</v>
      </c>
      <c r="F24" s="27">
        <f t="shared" si="1"/>
        <v>0</v>
      </c>
    </row>
    <row r="25" spans="1:6" s="16" customFormat="1" ht="26.25">
      <c r="A25" s="33" t="s">
        <v>32</v>
      </c>
      <c r="B25" s="26">
        <f>'2Year'!B25+'4Year'!B25</f>
        <v>0</v>
      </c>
      <c r="C25" s="26">
        <f>'2Year'!C25+'4Year'!C25</f>
        <v>0</v>
      </c>
      <c r="D25" s="26">
        <f>'2Year'!D25+'4Year'!D25</f>
        <v>0</v>
      </c>
      <c r="E25" s="29">
        <f t="shared" si="0"/>
        <v>0</v>
      </c>
      <c r="F25" s="27">
        <f t="shared" si="1"/>
        <v>0</v>
      </c>
    </row>
    <row r="26" spans="1:6" s="16" customFormat="1" ht="26.25">
      <c r="A26" s="33" t="s">
        <v>33</v>
      </c>
      <c r="B26" s="26">
        <f>'2Year'!B26+'4Year'!B26</f>
        <v>1465980</v>
      </c>
      <c r="C26" s="26">
        <f>'2Year'!C26+'4Year'!C26</f>
        <v>1465980</v>
      </c>
      <c r="D26" s="26">
        <f>'2Year'!D26+'4Year'!D26</f>
        <v>353457</v>
      </c>
      <c r="E26" s="29">
        <f t="shared" si="0"/>
        <v>-1112523</v>
      </c>
      <c r="F26" s="27">
        <f t="shared" si="1"/>
        <v>-0.75889370932754885</v>
      </c>
    </row>
    <row r="27" spans="1:6" s="16" customFormat="1" ht="26.25">
      <c r="A27" s="33" t="s">
        <v>34</v>
      </c>
      <c r="B27" s="26">
        <f>'2Year'!B27+'4Year'!B27</f>
        <v>0</v>
      </c>
      <c r="C27" s="26">
        <f>'2Year'!C27+'4Year'!C27</f>
        <v>0</v>
      </c>
      <c r="D27" s="26">
        <f>'2Year'!D27+'4Year'!D27</f>
        <v>0</v>
      </c>
      <c r="E27" s="29">
        <f t="shared" si="0"/>
        <v>0</v>
      </c>
      <c r="F27" s="27">
        <f t="shared" si="1"/>
        <v>0</v>
      </c>
    </row>
    <row r="28" spans="1:6" s="16" customFormat="1" ht="26.25">
      <c r="A28" s="33" t="s">
        <v>89</v>
      </c>
      <c r="B28" s="26">
        <f>'2Year'!B28+'4Year'!B28</f>
        <v>0</v>
      </c>
      <c r="C28" s="26">
        <f>'2Year'!C28+'4Year'!C28</f>
        <v>0</v>
      </c>
      <c r="D28" s="26">
        <f>'2Year'!D28+'4Year'!D28</f>
        <v>0</v>
      </c>
      <c r="E28" s="29">
        <f t="shared" si="0"/>
        <v>0</v>
      </c>
      <c r="F28" s="27">
        <f t="shared" si="1"/>
        <v>0</v>
      </c>
    </row>
    <row r="29" spans="1:6" s="16" customFormat="1" ht="26.25">
      <c r="A29" s="33" t="s">
        <v>35</v>
      </c>
      <c r="B29" s="26">
        <f>'2Year'!B29+'4Year'!B29</f>
        <v>0</v>
      </c>
      <c r="C29" s="26">
        <f>'2Year'!C29+'4Year'!C29</f>
        <v>0</v>
      </c>
      <c r="D29" s="26">
        <f>'2Year'!D29+'4Year'!D29</f>
        <v>0</v>
      </c>
      <c r="E29" s="29">
        <f t="shared" si="0"/>
        <v>0</v>
      </c>
      <c r="F29" s="27">
        <f t="shared" si="1"/>
        <v>0</v>
      </c>
    </row>
    <row r="30" spans="1:6" s="16" customFormat="1" ht="26.25">
      <c r="A30" s="34" t="s">
        <v>36</v>
      </c>
      <c r="B30" s="31"/>
      <c r="C30" s="31"/>
      <c r="D30" s="31"/>
      <c r="E30" s="31"/>
      <c r="F30" s="23"/>
    </row>
    <row r="31" spans="1:6" s="16" customFormat="1" ht="26.25">
      <c r="A31" s="30" t="s">
        <v>37</v>
      </c>
      <c r="B31" s="26">
        <f>'2Year'!B31+'4Year'!B31</f>
        <v>0</v>
      </c>
      <c r="C31" s="26">
        <f>'2Year'!C31+'4Year'!C31</f>
        <v>0</v>
      </c>
      <c r="D31" s="26">
        <f>'2Year'!D31+'4Year'!D31</f>
        <v>4000000</v>
      </c>
      <c r="E31" s="26">
        <f>D31-C31</f>
        <v>4000000</v>
      </c>
      <c r="F31" s="27">
        <f>IF(ISBLANK(E31),"  ",IF(C31&gt;0,E31/C31,IF(E31&gt;0,1,0)))</f>
        <v>1</v>
      </c>
    </row>
    <row r="32" spans="1:6" s="16" customFormat="1" ht="26.25">
      <c r="A32" s="35" t="s">
        <v>38</v>
      </c>
      <c r="B32" s="31"/>
      <c r="C32" s="31"/>
      <c r="D32" s="31"/>
      <c r="E32" s="31"/>
      <c r="F32" s="23"/>
    </row>
    <row r="33" spans="1:12" s="16" customFormat="1" ht="26.25">
      <c r="A33" s="30" t="s">
        <v>37</v>
      </c>
      <c r="B33" s="26">
        <f>'2Year'!B33+'4Year'!B33</f>
        <v>0</v>
      </c>
      <c r="C33" s="26">
        <f>'2Year'!C33+'4Year'!C33</f>
        <v>0</v>
      </c>
      <c r="D33" s="26">
        <f>'2Year'!D33+'4Year'!D33</f>
        <v>0</v>
      </c>
      <c r="E33" s="26">
        <f>D33-C33</f>
        <v>0</v>
      </c>
      <c r="F33" s="27">
        <f>IF(ISBLANK(E33),"  ",IF(C33&gt;0,E33/C33,IF(E33&gt;0,1,0)))</f>
        <v>0</v>
      </c>
    </row>
    <row r="34" spans="1:12" s="16" customFormat="1" ht="26.25">
      <c r="A34" s="32" t="s">
        <v>39</v>
      </c>
      <c r="B34" s="31"/>
      <c r="C34" s="31"/>
      <c r="D34" s="31"/>
      <c r="E34" s="29"/>
      <c r="F34" s="27" t="str">
        <f>IF(ISBLANK(E34),"  ",IF(C34&gt;0,E34/C34,IF(E34&gt;0,1,0)))</f>
        <v xml:space="preserve">  </v>
      </c>
    </row>
    <row r="35" spans="1:12" s="39" customFormat="1" ht="26.25">
      <c r="A35" s="36" t="s">
        <v>40</v>
      </c>
      <c r="B35" s="37">
        <f>B34+B33+B31+B10+B9+B8</f>
        <v>685417764.17000008</v>
      </c>
      <c r="C35" s="37">
        <f>C34+C33+C31+C10+C9+C8</f>
        <v>687124063.99000001</v>
      </c>
      <c r="D35" s="37">
        <f>D34+D33+D31+D10+D9+D8</f>
        <v>625231542</v>
      </c>
      <c r="E35" s="37">
        <f>D35-C35</f>
        <v>-61892521.99000001</v>
      </c>
      <c r="F35" s="38">
        <f>IF(ISBLANK(E35),"  ",IF(C35&gt;0,E35/C35,IF(E35&gt;0,1,0)))</f>
        <v>-9.0074740841707385E-2</v>
      </c>
    </row>
    <row r="36" spans="1:12" s="16" customFormat="1" ht="26.25">
      <c r="A36" s="34" t="s">
        <v>41</v>
      </c>
      <c r="B36" s="31"/>
      <c r="C36" s="31"/>
      <c r="D36" s="31"/>
      <c r="E36" s="31"/>
      <c r="F36" s="23"/>
    </row>
    <row r="37" spans="1:12" s="16" customFormat="1" ht="26.25">
      <c r="A37" s="40" t="s">
        <v>42</v>
      </c>
      <c r="B37" s="26">
        <f>'2Year'!B37+'4Year'!B37</f>
        <v>0</v>
      </c>
      <c r="C37" s="26">
        <f>'2Year'!C37+'4Year'!C37</f>
        <v>0</v>
      </c>
      <c r="D37" s="26">
        <f>'2Year'!D37+'4Year'!D37</f>
        <v>0</v>
      </c>
      <c r="E37" s="26">
        <f t="shared" ref="E37:E42" si="2">D37-C37</f>
        <v>0</v>
      </c>
      <c r="F37" s="27">
        <f t="shared" ref="F37:F42" si="3">IF(ISBLANK(E37),"  ",IF(C37&gt;0,E37/C37,IF(E37&gt;0,1,0)))</f>
        <v>0</v>
      </c>
    </row>
    <row r="38" spans="1:12" s="16" customFormat="1" ht="26.25">
      <c r="A38" s="41" t="s">
        <v>43</v>
      </c>
      <c r="B38" s="26">
        <f>'2Year'!B38+'4Year'!B38</f>
        <v>0</v>
      </c>
      <c r="C38" s="26">
        <f>'2Year'!C38+'4Year'!C38</f>
        <v>0</v>
      </c>
      <c r="D38" s="26">
        <f>'2Year'!D38+'4Year'!D38</f>
        <v>0</v>
      </c>
      <c r="E38" s="29">
        <f t="shared" si="2"/>
        <v>0</v>
      </c>
      <c r="F38" s="27">
        <f t="shared" si="3"/>
        <v>0</v>
      </c>
    </row>
    <row r="39" spans="1:12" s="16" customFormat="1" ht="26.25">
      <c r="A39" s="41" t="s">
        <v>44</v>
      </c>
      <c r="B39" s="26">
        <f>'2Year'!B39+'4Year'!B39</f>
        <v>2206235</v>
      </c>
      <c r="C39" s="26">
        <f>'2Year'!C39+'4Year'!C39</f>
        <v>0</v>
      </c>
      <c r="D39" s="26">
        <f>'2Year'!D39+'4Year'!D39</f>
        <v>0</v>
      </c>
      <c r="E39" s="29">
        <f t="shared" si="2"/>
        <v>0</v>
      </c>
      <c r="F39" s="27">
        <f t="shared" si="3"/>
        <v>0</v>
      </c>
    </row>
    <row r="40" spans="1:12" s="16" customFormat="1" ht="26.25">
      <c r="A40" s="41" t="s">
        <v>45</v>
      </c>
      <c r="B40" s="26">
        <f>'2Year'!B40+'4Year'!B40</f>
        <v>0</v>
      </c>
      <c r="C40" s="26">
        <f>'2Year'!C40+'4Year'!C40</f>
        <v>0</v>
      </c>
      <c r="D40" s="26">
        <f>'2Year'!D40+'4Year'!D40</f>
        <v>0</v>
      </c>
      <c r="E40" s="29">
        <f t="shared" si="2"/>
        <v>0</v>
      </c>
      <c r="F40" s="27">
        <f t="shared" si="3"/>
        <v>0</v>
      </c>
    </row>
    <row r="41" spans="1:12" s="16" customFormat="1" ht="26.25">
      <c r="A41" s="42" t="s">
        <v>46</v>
      </c>
      <c r="B41" s="26">
        <f>'2Year'!B41+'4Year'!B41</f>
        <v>0</v>
      </c>
      <c r="C41" s="26">
        <f>'2Year'!C41+'4Year'!C41</f>
        <v>0</v>
      </c>
      <c r="D41" s="26">
        <f>'2Year'!D41+'4Year'!D41</f>
        <v>0</v>
      </c>
      <c r="E41" s="29">
        <f t="shared" si="2"/>
        <v>0</v>
      </c>
      <c r="F41" s="27">
        <f t="shared" si="3"/>
        <v>0</v>
      </c>
    </row>
    <row r="42" spans="1:12" s="39" customFormat="1" ht="26.25">
      <c r="A42" s="34" t="s">
        <v>47</v>
      </c>
      <c r="B42" s="43">
        <f>SUM(B37:B41)</f>
        <v>2206235</v>
      </c>
      <c r="C42" s="43">
        <f>SUM(C37:C41)</f>
        <v>0</v>
      </c>
      <c r="D42" s="43">
        <f>SUM(D37:D41)</f>
        <v>0</v>
      </c>
      <c r="E42" s="43">
        <f t="shared" si="2"/>
        <v>0</v>
      </c>
      <c r="F42" s="38">
        <f t="shared" si="3"/>
        <v>0</v>
      </c>
      <c r="L42" s="39" t="s">
        <v>48</v>
      </c>
    </row>
    <row r="43" spans="1:12" s="16" customFormat="1" ht="26.25">
      <c r="A43" s="32" t="s">
        <v>48</v>
      </c>
      <c r="B43" s="31"/>
      <c r="C43" s="31"/>
      <c r="D43" s="31"/>
      <c r="E43" s="31"/>
      <c r="F43" s="23"/>
      <c r="J43" s="16" t="s">
        <v>48</v>
      </c>
    </row>
    <row r="44" spans="1:12" s="39" customFormat="1" ht="26.25">
      <c r="A44" s="44" t="s">
        <v>49</v>
      </c>
      <c r="B44" s="26">
        <f>'2Year'!B44+'4Year'!B44</f>
        <v>8195889</v>
      </c>
      <c r="C44" s="26">
        <f>'2Year'!C44+'4Year'!C44</f>
        <v>8366683</v>
      </c>
      <c r="D44" s="26">
        <f>'2Year'!D44+'4Year'!D44</f>
        <v>8431170</v>
      </c>
      <c r="E44" s="45">
        <f>D44-C44</f>
        <v>64487</v>
      </c>
      <c r="F44" s="38">
        <f>IF(ISBLANK(E44),"  ",IF(C44&gt;0,E44/C44,IF(E44&gt;0,1,0)))</f>
        <v>7.7075945150545328E-3</v>
      </c>
    </row>
    <row r="45" spans="1:12" s="16" customFormat="1" ht="26.25">
      <c r="A45" s="32" t="s">
        <v>48</v>
      </c>
      <c r="B45" s="31"/>
      <c r="C45" s="31"/>
      <c r="D45" s="31"/>
      <c r="E45" s="31"/>
      <c r="F45" s="23"/>
    </row>
    <row r="46" spans="1:12" s="39" customFormat="1" ht="26.25">
      <c r="A46" s="44" t="s">
        <v>50</v>
      </c>
      <c r="B46" s="26">
        <f>'2Year'!B46+'4Year'!B46</f>
        <v>71207054</v>
      </c>
      <c r="C46" s="26">
        <f>'2Year'!C46+'4Year'!C46</f>
        <v>61565972</v>
      </c>
      <c r="D46" s="26">
        <f>'2Year'!D46+'4Year'!D46</f>
        <v>0</v>
      </c>
      <c r="E46" s="45">
        <f>D46-C46</f>
        <v>-61565972</v>
      </c>
      <c r="F46" s="38">
        <f>IF(ISBLANK(E46),"  ",IF(C46&gt;0,E46/C46,IF(E46&gt;0,1,0)))</f>
        <v>-1</v>
      </c>
    </row>
    <row r="47" spans="1:12" s="16" customFormat="1" ht="26.25">
      <c r="A47" s="32" t="s">
        <v>48</v>
      </c>
      <c r="B47" s="31"/>
      <c r="C47" s="31"/>
      <c r="D47" s="31"/>
      <c r="E47" s="31"/>
      <c r="F47" s="23"/>
    </row>
    <row r="48" spans="1:12" s="39" customFormat="1" ht="26.25">
      <c r="A48" s="34" t="s">
        <v>51</v>
      </c>
      <c r="B48" s="26">
        <f>'2Year'!B48+'4Year'!B48</f>
        <v>895641225.81999993</v>
      </c>
      <c r="C48" s="26">
        <f>'2Year'!C48+'4Year'!C48</f>
        <v>933232830.09000003</v>
      </c>
      <c r="D48" s="26">
        <f>'2Year'!D48+'4Year'!D48</f>
        <v>1010790260.03</v>
      </c>
      <c r="E48" s="43">
        <f>D48-C48</f>
        <v>77557429.939999938</v>
      </c>
      <c r="F48" s="38">
        <f>IF(ISBLANK(E48),"  ",IF(C48&gt;0,E48/C48,IF(E48&gt;0,1,0)))</f>
        <v>8.3106195409478237E-2</v>
      </c>
    </row>
    <row r="49" spans="1:6" s="16" customFormat="1" ht="26.25">
      <c r="A49" s="32" t="s">
        <v>48</v>
      </c>
      <c r="B49" s="37"/>
      <c r="C49" s="37"/>
      <c r="D49" s="37"/>
      <c r="E49" s="31"/>
      <c r="F49" s="23"/>
    </row>
    <row r="50" spans="1:6" s="39" customFormat="1" ht="26.25">
      <c r="A50" s="46" t="s">
        <v>52</v>
      </c>
      <c r="B50" s="26">
        <f>'2Year'!B50+'4Year'!B50</f>
        <v>0</v>
      </c>
      <c r="C50" s="26">
        <f>'2Year'!C50+'4Year'!C50</f>
        <v>0</v>
      </c>
      <c r="D50" s="26">
        <f>'2Year'!D50+'4Year'!D50</f>
        <v>0</v>
      </c>
      <c r="E50" s="47">
        <f>D50-C50</f>
        <v>0</v>
      </c>
      <c r="F50" s="38">
        <f>IF(ISBLANK(E50),"  ",IF(C50&gt;0,E50/C50,IF(E50&gt;0,1,0)))</f>
        <v>0</v>
      </c>
    </row>
    <row r="51" spans="1:6" s="16" customFormat="1" ht="26.25">
      <c r="A51" s="34"/>
      <c r="B51" s="22"/>
      <c r="C51" s="22"/>
      <c r="D51" s="22"/>
      <c r="E51" s="22"/>
      <c r="F51" s="48"/>
    </row>
    <row r="52" spans="1:6" s="39" customFormat="1" ht="26.25">
      <c r="A52" s="34" t="s">
        <v>53</v>
      </c>
      <c r="B52" s="26">
        <f>'2Year'!B52+'4Year'!B52</f>
        <v>0</v>
      </c>
      <c r="C52" s="26">
        <f>'2Year'!C52+'4Year'!C52</f>
        <v>0</v>
      </c>
      <c r="D52" s="26">
        <f>'2Year'!D52+'4Year'!D52</f>
        <v>0</v>
      </c>
      <c r="E52" s="47">
        <f>D52-C52</f>
        <v>0</v>
      </c>
      <c r="F52" s="38">
        <f>IF(ISBLANK(E52),"  ",IF(C52&gt;0,E52/C52,IF(E52&gt;0,1,0)))</f>
        <v>0</v>
      </c>
    </row>
    <row r="53" spans="1:6" s="16" customFormat="1" ht="26.25">
      <c r="A53" s="32"/>
      <c r="B53" s="31"/>
      <c r="C53" s="31"/>
      <c r="D53" s="31"/>
      <c r="E53" s="31"/>
      <c r="F53" s="23"/>
    </row>
    <row r="54" spans="1:6" s="39" customFormat="1" ht="26.25">
      <c r="A54" s="49" t="s">
        <v>54</v>
      </c>
      <c r="B54" s="45">
        <f>B50+B48+B46+B44+B35-B42</f>
        <v>1658255697.99</v>
      </c>
      <c r="C54" s="45">
        <f>C50+C48+C46+C44+C35-C42</f>
        <v>1690289549.0799999</v>
      </c>
      <c r="D54" s="45">
        <f>D50+D48+D46+D44+D35-D42</f>
        <v>1644452972.03</v>
      </c>
      <c r="E54" s="43">
        <f>D54-C54</f>
        <v>-45836577.049999952</v>
      </c>
      <c r="F54" s="38">
        <f>IF(ISBLANK(E54),"  ",IF(C54&gt;0,E54/C54,IF(E54&gt;0,1,0)))</f>
        <v>-2.7117588862185262E-2</v>
      </c>
    </row>
    <row r="55" spans="1:6" s="16" customFormat="1" ht="26.25">
      <c r="A55" s="50"/>
      <c r="B55" s="31"/>
      <c r="C55" s="31"/>
      <c r="D55" s="31"/>
      <c r="E55" s="31"/>
      <c r="F55" s="23" t="s">
        <v>48</v>
      </c>
    </row>
    <row r="56" spans="1:6" s="16" customFormat="1" ht="26.25">
      <c r="A56" s="51"/>
      <c r="B56" s="22"/>
      <c r="C56" s="22"/>
      <c r="D56" s="22"/>
      <c r="E56" s="22"/>
      <c r="F56" s="24" t="s">
        <v>48</v>
      </c>
    </row>
    <row r="57" spans="1:6" s="16" customFormat="1" ht="26.25">
      <c r="A57" s="49" t="s">
        <v>55</v>
      </c>
      <c r="B57" s="22"/>
      <c r="C57" s="22"/>
      <c r="D57" s="22"/>
      <c r="E57" s="22"/>
      <c r="F57" s="24"/>
    </row>
    <row r="58" spans="1:6" s="16" customFormat="1" ht="26.25">
      <c r="A58" s="30" t="s">
        <v>56</v>
      </c>
      <c r="B58" s="26">
        <f>'2Year'!B58+'4Year'!B58</f>
        <v>725209778.55000007</v>
      </c>
      <c r="C58" s="26">
        <f>'2Year'!C58+'4Year'!C58</f>
        <v>741575307.01999998</v>
      </c>
      <c r="D58" s="26">
        <f>'2Year'!D58+'4Year'!D58</f>
        <v>724336924.04299998</v>
      </c>
      <c r="E58" s="22">
        <f t="shared" ref="E58:E71" si="4">D58-C58</f>
        <v>-17238382.976999998</v>
      </c>
      <c r="F58" s="27">
        <f t="shared" ref="F58:F71" si="5">IF(ISBLANK(E58),"  ",IF(C58&gt;0,E58/C58,IF(E58&gt;0,1,0)))</f>
        <v>-2.324562699676715E-2</v>
      </c>
    </row>
    <row r="59" spans="1:6" s="16" customFormat="1" ht="26.25">
      <c r="A59" s="32" t="s">
        <v>57</v>
      </c>
      <c r="B59" s="26">
        <f>'2Year'!B59+'4Year'!B59</f>
        <v>96452420.739999995</v>
      </c>
      <c r="C59" s="26">
        <f>'2Year'!C59+'4Year'!C59</f>
        <v>99392332.5</v>
      </c>
      <c r="D59" s="26">
        <f>'2Year'!D59+'4Year'!D59</f>
        <v>90112562.560000002</v>
      </c>
      <c r="E59" s="31">
        <f t="shared" si="4"/>
        <v>-9279769.9399999976</v>
      </c>
      <c r="F59" s="27">
        <f t="shared" si="5"/>
        <v>-9.3365048455825272E-2</v>
      </c>
    </row>
    <row r="60" spans="1:6" s="16" customFormat="1" ht="26.25">
      <c r="A60" s="32" t="s">
        <v>58</v>
      </c>
      <c r="B60" s="26">
        <f>'2Year'!B60+'4Year'!B60</f>
        <v>11925893.59</v>
      </c>
      <c r="C60" s="26">
        <f>'2Year'!C60+'4Year'!C60</f>
        <v>11714572</v>
      </c>
      <c r="D60" s="26">
        <f>'2Year'!D60+'4Year'!D60</f>
        <v>10926311.300000001</v>
      </c>
      <c r="E60" s="31">
        <f t="shared" si="4"/>
        <v>-788260.69999999925</v>
      </c>
      <c r="F60" s="27">
        <f t="shared" si="5"/>
        <v>-6.7288903085831839E-2</v>
      </c>
    </row>
    <row r="61" spans="1:6" s="16" customFormat="1" ht="26.25">
      <c r="A61" s="32" t="s">
        <v>59</v>
      </c>
      <c r="B61" s="26">
        <f>'2Year'!B61+'4Year'!B61</f>
        <v>163682915.93000001</v>
      </c>
      <c r="C61" s="26">
        <f>'2Year'!C61+'4Year'!C61</f>
        <v>162244672.5</v>
      </c>
      <c r="D61" s="26">
        <f>'2Year'!D61+'4Year'!D61</f>
        <v>163507067.71799999</v>
      </c>
      <c r="E61" s="31">
        <f t="shared" si="4"/>
        <v>1262395.2179999948</v>
      </c>
      <c r="F61" s="27">
        <f t="shared" si="5"/>
        <v>7.7808115271088161E-3</v>
      </c>
    </row>
    <row r="62" spans="1:6" s="16" customFormat="1" ht="26.25">
      <c r="A62" s="32" t="s">
        <v>60</v>
      </c>
      <c r="B62" s="26">
        <f>'2Year'!B62+'4Year'!B62</f>
        <v>82724008.960000008</v>
      </c>
      <c r="C62" s="26">
        <f>'2Year'!C62+'4Year'!C62</f>
        <v>83303374</v>
      </c>
      <c r="D62" s="26">
        <f>'2Year'!D62+'4Year'!D62</f>
        <v>84333553.792999998</v>
      </c>
      <c r="E62" s="31">
        <f t="shared" si="4"/>
        <v>1030179.7929999977</v>
      </c>
      <c r="F62" s="27">
        <f t="shared" si="5"/>
        <v>1.2366603458342489E-2</v>
      </c>
    </row>
    <row r="63" spans="1:6" s="16" customFormat="1" ht="26.25">
      <c r="A63" s="32" t="s">
        <v>61</v>
      </c>
      <c r="B63" s="26">
        <f>'2Year'!B63+'4Year'!B63</f>
        <v>203431837.98000002</v>
      </c>
      <c r="C63" s="26">
        <f>'2Year'!C63+'4Year'!C63</f>
        <v>209178036.75</v>
      </c>
      <c r="D63" s="26">
        <f>'2Year'!D63+'4Year'!D63</f>
        <v>199490061.523</v>
      </c>
      <c r="E63" s="31">
        <f t="shared" si="4"/>
        <v>-9687975.2269999981</v>
      </c>
      <c r="F63" s="27">
        <f t="shared" si="5"/>
        <v>-4.6314495429453817E-2</v>
      </c>
    </row>
    <row r="64" spans="1:6" s="16" customFormat="1" ht="26.25">
      <c r="A64" s="32" t="s">
        <v>62</v>
      </c>
      <c r="B64" s="26">
        <f>'2Year'!B64+'4Year'!B64</f>
        <v>143343578.46000001</v>
      </c>
      <c r="C64" s="26">
        <f>'2Year'!C64+'4Year'!C64</f>
        <v>143013085</v>
      </c>
      <c r="D64" s="26">
        <f>'2Year'!D64+'4Year'!D64</f>
        <v>148396573</v>
      </c>
      <c r="E64" s="31">
        <f t="shared" si="4"/>
        <v>5383488</v>
      </c>
      <c r="F64" s="27">
        <f t="shared" si="5"/>
        <v>3.7643324734935965E-2</v>
      </c>
    </row>
    <row r="65" spans="1:6" s="16" customFormat="1" ht="26.25">
      <c r="A65" s="32" t="s">
        <v>63</v>
      </c>
      <c r="B65" s="26">
        <f>'2Year'!B65+'4Year'!B65</f>
        <v>195472509.91999999</v>
      </c>
      <c r="C65" s="26">
        <f>'2Year'!C65+'4Year'!C65</f>
        <v>201341719.5</v>
      </c>
      <c r="D65" s="26">
        <f>'2Year'!D65+'4Year'!D65-1</f>
        <v>190602958.34799999</v>
      </c>
      <c r="E65" s="31">
        <f t="shared" si="4"/>
        <v>-10738761.15200001</v>
      </c>
      <c r="F65" s="27">
        <f t="shared" si="5"/>
        <v>-5.3335996030370696E-2</v>
      </c>
    </row>
    <row r="66" spans="1:6" s="39" customFormat="1" ht="26.25">
      <c r="A66" s="52" t="s">
        <v>64</v>
      </c>
      <c r="B66" s="236">
        <f>SUM(B58:B65)</f>
        <v>1622242944.1300004</v>
      </c>
      <c r="C66" s="236">
        <f>SUM(C58:C65)</f>
        <v>1651763099.27</v>
      </c>
      <c r="D66" s="236">
        <f>SUM(D58:D65)</f>
        <v>1611706012.2849998</v>
      </c>
      <c r="E66" s="37">
        <f t="shared" si="4"/>
        <v>-40057086.985000134</v>
      </c>
      <c r="F66" s="38">
        <f t="shared" si="5"/>
        <v>-2.425110901357673E-2</v>
      </c>
    </row>
    <row r="67" spans="1:6" s="16" customFormat="1" ht="26.25">
      <c r="A67" s="32" t="s">
        <v>65</v>
      </c>
      <c r="B67" s="26">
        <f>'2Year'!B67+'4Year'!B67</f>
        <v>0</v>
      </c>
      <c r="C67" s="26">
        <f>'2Year'!C67+'4Year'!C67</f>
        <v>0</v>
      </c>
      <c r="D67" s="26">
        <f>'2Year'!D67+'4Year'!D67</f>
        <v>0</v>
      </c>
      <c r="E67" s="31">
        <f t="shared" si="4"/>
        <v>0</v>
      </c>
      <c r="F67" s="27">
        <f t="shared" si="5"/>
        <v>0</v>
      </c>
    </row>
    <row r="68" spans="1:6" s="16" customFormat="1" ht="26.25">
      <c r="A68" s="32" t="s">
        <v>66</v>
      </c>
      <c r="B68" s="26">
        <f>'2Year'!B68+'4Year'!B68</f>
        <v>3115280.5300000003</v>
      </c>
      <c r="C68" s="26">
        <f>'2Year'!C68+'4Year'!C68</f>
        <v>7869498</v>
      </c>
      <c r="D68" s="26">
        <f>'2Year'!D68+'4Year'!D68</f>
        <v>7055333.5</v>
      </c>
      <c r="E68" s="31">
        <f t="shared" si="4"/>
        <v>-814164.5</v>
      </c>
      <c r="F68" s="27">
        <f t="shared" si="5"/>
        <v>-0.10345825108539325</v>
      </c>
    </row>
    <row r="69" spans="1:6" s="16" customFormat="1" ht="26.25">
      <c r="A69" s="32" t="s">
        <v>67</v>
      </c>
      <c r="B69" s="26">
        <f>'2Year'!B69+'4Year'!B69</f>
        <v>30743449.259999998</v>
      </c>
      <c r="C69" s="26">
        <f>'2Year'!C69+'4Year'!C69</f>
        <v>29850347.859999999</v>
      </c>
      <c r="D69" s="26">
        <f>'2Year'!D69+'4Year'!D69</f>
        <v>24928807</v>
      </c>
      <c r="E69" s="31">
        <f t="shared" si="4"/>
        <v>-4921540.8599999994</v>
      </c>
      <c r="F69" s="27">
        <f t="shared" si="5"/>
        <v>-0.1648738193297557</v>
      </c>
    </row>
    <row r="70" spans="1:6" s="16" customFormat="1" ht="26.25">
      <c r="A70" s="32" t="s">
        <v>68</v>
      </c>
      <c r="B70" s="26">
        <f>'2Year'!B70+'4Year'!B70</f>
        <v>2154026.5</v>
      </c>
      <c r="C70" s="26">
        <f>'2Year'!C70+'4Year'!C70</f>
        <v>806604</v>
      </c>
      <c r="D70" s="26">
        <f>'2Year'!D70+'4Year'!D70</f>
        <v>762819</v>
      </c>
      <c r="E70" s="31">
        <f t="shared" si="4"/>
        <v>-43785</v>
      </c>
      <c r="F70" s="27">
        <f t="shared" si="5"/>
        <v>-5.4283142657363462E-2</v>
      </c>
    </row>
    <row r="71" spans="1:6" s="39" customFormat="1" ht="26.25">
      <c r="A71" s="53" t="s">
        <v>69</v>
      </c>
      <c r="B71" s="54">
        <f>B70+B69+B68+B67+B66</f>
        <v>1658255700.4200003</v>
      </c>
      <c r="C71" s="54">
        <f>C70+C69+C68+C67+C66</f>
        <v>1690289549.1299999</v>
      </c>
      <c r="D71" s="54">
        <f>D70+D69+D68+D67+D66</f>
        <v>1644452971.7849998</v>
      </c>
      <c r="E71" s="54">
        <f t="shared" si="4"/>
        <v>-45836577.345000029</v>
      </c>
      <c r="F71" s="38">
        <f t="shared" si="5"/>
        <v>-2.711758903590946E-2</v>
      </c>
    </row>
    <row r="72" spans="1:6" s="16" customFormat="1" ht="26.25">
      <c r="A72" s="51"/>
      <c r="B72" s="22"/>
      <c r="C72" s="22"/>
      <c r="D72" s="22"/>
      <c r="E72" s="22"/>
      <c r="F72" s="24"/>
    </row>
    <row r="73" spans="1:6" s="16" customFormat="1" ht="26.25">
      <c r="A73" s="49" t="s">
        <v>70</v>
      </c>
      <c r="B73" s="22"/>
      <c r="C73" s="22"/>
      <c r="D73" s="22"/>
      <c r="E73" s="22"/>
      <c r="F73" s="24"/>
    </row>
    <row r="74" spans="1:6" s="16" customFormat="1" ht="26.25">
      <c r="A74" s="30" t="s">
        <v>71</v>
      </c>
      <c r="B74" s="26">
        <f>'2Year'!B74+'4Year'!B74</f>
        <v>854763264.44999993</v>
      </c>
      <c r="C74" s="26">
        <f>'2Year'!C74+'4Year'!C74</f>
        <v>878904430.97000003</v>
      </c>
      <c r="D74" s="26">
        <f>'2Year'!D74+'4Year'!D74</f>
        <v>854812654.45000005</v>
      </c>
      <c r="E74" s="22">
        <f t="shared" ref="E74:E92" si="6">D74-C74</f>
        <v>-24091776.519999981</v>
      </c>
      <c r="F74" s="27">
        <f t="shared" ref="F74:F92" si="7">IF(ISBLANK(E74),"  ",IF(C74&gt;0,E74/C74,IF(E74&gt;0,1,0)))</f>
        <v>-2.7411144683172402E-2</v>
      </c>
    </row>
    <row r="75" spans="1:6" s="16" customFormat="1" ht="26.25">
      <c r="A75" s="32" t="s">
        <v>72</v>
      </c>
      <c r="B75" s="26">
        <f>'2Year'!B75+'4Year'!B75</f>
        <v>43097949.199999996</v>
      </c>
      <c r="C75" s="26">
        <f>'2Year'!C75+'4Year'!C75</f>
        <v>41865901</v>
      </c>
      <c r="D75" s="26">
        <f>'2Year'!D75+'4Year'!D75</f>
        <v>39198671</v>
      </c>
      <c r="E75" s="31">
        <f t="shared" si="6"/>
        <v>-2667230</v>
      </c>
      <c r="F75" s="27">
        <f t="shared" si="7"/>
        <v>-6.3708888051877827E-2</v>
      </c>
    </row>
    <row r="76" spans="1:6" s="16" customFormat="1" ht="26.25">
      <c r="A76" s="32" t="s">
        <v>73</v>
      </c>
      <c r="B76" s="26">
        <f>'2Year'!B76+'4Year'!B76</f>
        <v>335700820.23999995</v>
      </c>
      <c r="C76" s="26">
        <f>'2Year'!C76+'4Year'!C76</f>
        <v>338139478.5</v>
      </c>
      <c r="D76" s="26">
        <f>'2Year'!D76+'4Year'!D76</f>
        <v>339383743.58499998</v>
      </c>
      <c r="E76" s="31">
        <f t="shared" si="6"/>
        <v>1244265.0849999785</v>
      </c>
      <c r="F76" s="27">
        <f t="shared" si="7"/>
        <v>3.6797391730761142E-3</v>
      </c>
    </row>
    <row r="77" spans="1:6" s="39" customFormat="1" ht="26.25">
      <c r="A77" s="52" t="s">
        <v>74</v>
      </c>
      <c r="B77" s="54">
        <f>SUM(B74:B76)</f>
        <v>1233562033.8899999</v>
      </c>
      <c r="C77" s="54">
        <f>SUM(C74:C76)</f>
        <v>1258909810.47</v>
      </c>
      <c r="D77" s="54">
        <f>SUM(D74:D76)</f>
        <v>1233395069.0350001</v>
      </c>
      <c r="E77" s="37">
        <f t="shared" si="6"/>
        <v>-25514741.434999943</v>
      </c>
      <c r="F77" s="38">
        <f t="shared" si="7"/>
        <v>-2.0267330687870559E-2</v>
      </c>
    </row>
    <row r="78" spans="1:6" s="16" customFormat="1" ht="26.25">
      <c r="A78" s="32" t="s">
        <v>75</v>
      </c>
      <c r="B78" s="26">
        <f>'2Year'!B78+'4Year'!B78</f>
        <v>8033873.71</v>
      </c>
      <c r="C78" s="26">
        <f>'2Year'!C78+'4Year'!C78</f>
        <v>7390076.5</v>
      </c>
      <c r="D78" s="26">
        <f>'2Year'!D78+'4Year'!D78</f>
        <v>7266738.9000000004</v>
      </c>
      <c r="E78" s="31">
        <f t="shared" si="6"/>
        <v>-123337.59999999963</v>
      </c>
      <c r="F78" s="27">
        <f t="shared" si="7"/>
        <v>-1.6689624254904483E-2</v>
      </c>
    </row>
    <row r="79" spans="1:6" s="16" customFormat="1" ht="26.25">
      <c r="A79" s="32" t="s">
        <v>76</v>
      </c>
      <c r="B79" s="26">
        <f>'2Year'!B79+'4Year'!B79</f>
        <v>118814078.54000001</v>
      </c>
      <c r="C79" s="26">
        <f>'2Year'!C79+'4Year'!C79</f>
        <v>128563372.25</v>
      </c>
      <c r="D79" s="26">
        <f>'2Year'!D79+'4Year'!D79</f>
        <v>128586474.05</v>
      </c>
      <c r="E79" s="31">
        <f t="shared" si="6"/>
        <v>23101.79999999702</v>
      </c>
      <c r="F79" s="27">
        <f t="shared" si="7"/>
        <v>1.796919262126544E-4</v>
      </c>
    </row>
    <row r="80" spans="1:6" s="16" customFormat="1" ht="26.25">
      <c r="A80" s="32" t="s">
        <v>77</v>
      </c>
      <c r="B80" s="26">
        <f>'2Year'!B80+'4Year'!B80</f>
        <v>35928824.68</v>
      </c>
      <c r="C80" s="26">
        <f>'2Year'!C80+'4Year'!C80</f>
        <v>34630881</v>
      </c>
      <c r="D80" s="26">
        <f>'2Year'!D80+'4Year'!D80</f>
        <v>31152512.300000001</v>
      </c>
      <c r="E80" s="31">
        <f t="shared" si="6"/>
        <v>-3478368.6999999993</v>
      </c>
      <c r="F80" s="27">
        <f t="shared" si="7"/>
        <v>-0.10044124202326817</v>
      </c>
    </row>
    <row r="81" spans="1:8" s="39" customFormat="1" ht="26.25">
      <c r="A81" s="35" t="s">
        <v>78</v>
      </c>
      <c r="B81" s="54">
        <f>SUM(B78:B80)</f>
        <v>162776776.93000001</v>
      </c>
      <c r="C81" s="54">
        <f>SUM(C78:C80)</f>
        <v>170584329.75</v>
      </c>
      <c r="D81" s="54">
        <f>SUM(D78:D80)</f>
        <v>167005725.25</v>
      </c>
      <c r="E81" s="37">
        <f t="shared" si="6"/>
        <v>-3578604.5</v>
      </c>
      <c r="F81" s="38">
        <f t="shared" si="7"/>
        <v>-2.0978506673178167E-2</v>
      </c>
    </row>
    <row r="82" spans="1:8" s="16" customFormat="1" ht="26.25">
      <c r="A82" s="32" t="s">
        <v>79</v>
      </c>
      <c r="B82" s="26">
        <f>'2Year'!B82+'4Year'!B82</f>
        <v>13000106.280000001</v>
      </c>
      <c r="C82" s="26">
        <f>'2Year'!C82+'4Year'!C82</f>
        <v>11340692</v>
      </c>
      <c r="D82" s="26">
        <f>'2Year'!D82+'4Year'!D82</f>
        <v>12224056</v>
      </c>
      <c r="E82" s="31">
        <f t="shared" si="6"/>
        <v>883364</v>
      </c>
      <c r="F82" s="27">
        <f t="shared" si="7"/>
        <v>7.789330668710516E-2</v>
      </c>
    </row>
    <row r="83" spans="1:8" s="16" customFormat="1" ht="26.25">
      <c r="A83" s="32" t="s">
        <v>80</v>
      </c>
      <c r="B83" s="26">
        <f>'2Year'!B83+'4Year'!B83</f>
        <v>199298308</v>
      </c>
      <c r="C83" s="26">
        <f>'2Year'!C83+'4Year'!C83</f>
        <v>200132907.03999999</v>
      </c>
      <c r="D83" s="26">
        <f>'2Year'!D83+'4Year'!D83-1</f>
        <v>185300172</v>
      </c>
      <c r="E83" s="31">
        <f t="shared" si="6"/>
        <v>-14832735.039999992</v>
      </c>
      <c r="F83" s="27">
        <f t="shared" si="7"/>
        <v>-7.4114423556718809E-2</v>
      </c>
    </row>
    <row r="84" spans="1:8" s="16" customFormat="1" ht="26.25">
      <c r="A84" s="32" t="s">
        <v>81</v>
      </c>
      <c r="B84" s="26">
        <f>'2Year'!B84+'4Year'!B84</f>
        <v>75583</v>
      </c>
      <c r="C84" s="26">
        <f>'2Year'!C84+'4Year'!C84</f>
        <v>75582</v>
      </c>
      <c r="D84" s="26">
        <f>'2Year'!D84+'4Year'!D84</f>
        <v>75542</v>
      </c>
      <c r="E84" s="31">
        <f t="shared" si="6"/>
        <v>-40</v>
      </c>
      <c r="F84" s="27">
        <f t="shared" si="7"/>
        <v>-5.2922653541848585E-4</v>
      </c>
    </row>
    <row r="85" spans="1:8" s="16" customFormat="1" ht="26.25">
      <c r="A85" s="32" t="s">
        <v>82</v>
      </c>
      <c r="B85" s="26">
        <f>'2Year'!B85+'4Year'!B85</f>
        <v>27590728.880000003</v>
      </c>
      <c r="C85" s="26">
        <f>'2Year'!C85+'4Year'!C85</f>
        <v>26918293</v>
      </c>
      <c r="D85" s="26">
        <f>'2Year'!D85+'4Year'!D85</f>
        <v>29942211.5</v>
      </c>
      <c r="E85" s="31">
        <f t="shared" si="6"/>
        <v>3023918.5</v>
      </c>
      <c r="F85" s="27">
        <f t="shared" si="7"/>
        <v>0.1123369338464367</v>
      </c>
    </row>
    <row r="86" spans="1:8" s="39" customFormat="1" ht="26.25">
      <c r="A86" s="35" t="s">
        <v>83</v>
      </c>
      <c r="B86" s="54">
        <f>SUM(B82:B85)</f>
        <v>239964726.16</v>
      </c>
      <c r="C86" s="54">
        <f>SUM(C82:C85)</f>
        <v>238467474.03999999</v>
      </c>
      <c r="D86" s="54">
        <f>SUM(D82:D85)</f>
        <v>227541981.5</v>
      </c>
      <c r="E86" s="37">
        <f t="shared" si="6"/>
        <v>-10925492.539999992</v>
      </c>
      <c r="F86" s="38">
        <f t="shared" si="7"/>
        <v>-4.5815441221000119E-2</v>
      </c>
    </row>
    <row r="87" spans="1:8" s="16" customFormat="1" ht="26.25">
      <c r="A87" s="32" t="s">
        <v>84</v>
      </c>
      <c r="B87" s="26">
        <f>'2Year'!B87+'4Year'!B87</f>
        <v>12516888.510000002</v>
      </c>
      <c r="C87" s="26">
        <f>'2Year'!C87+'4Year'!C87</f>
        <v>10340698.65</v>
      </c>
      <c r="D87" s="26">
        <f>'2Year'!D87+'4Year'!D87</f>
        <v>9302972</v>
      </c>
      <c r="E87" s="31">
        <f t="shared" si="6"/>
        <v>-1037726.6500000004</v>
      </c>
      <c r="F87" s="27">
        <f t="shared" si="7"/>
        <v>-0.10035363036132963</v>
      </c>
    </row>
    <row r="88" spans="1:8" s="16" customFormat="1" ht="26.25">
      <c r="A88" s="32" t="s">
        <v>85</v>
      </c>
      <c r="B88" s="26">
        <f>'2Year'!B88+'4Year'!B88</f>
        <v>6870626.3900000006</v>
      </c>
      <c r="C88" s="26">
        <f>'2Year'!C88+'4Year'!C88</f>
        <v>9020297</v>
      </c>
      <c r="D88" s="26">
        <f>'2Year'!D88+'4Year'!D88</f>
        <v>6022879</v>
      </c>
      <c r="E88" s="31">
        <f t="shared" si="6"/>
        <v>-2997418</v>
      </c>
      <c r="F88" s="27">
        <f t="shared" si="7"/>
        <v>-0.33229704077371286</v>
      </c>
    </row>
    <row r="89" spans="1:8" s="16" customFormat="1" ht="26.25">
      <c r="A89" s="41" t="s">
        <v>86</v>
      </c>
      <c r="B89" s="26">
        <f>'2Year'!B89+'4Year'!B89</f>
        <v>2558085.3200000003</v>
      </c>
      <c r="C89" s="26">
        <f>'2Year'!C89+'4Year'!C89</f>
        <v>2966939</v>
      </c>
      <c r="D89" s="26">
        <f>'2Year'!D89+'4Year'!D89</f>
        <v>1184345</v>
      </c>
      <c r="E89" s="31">
        <f t="shared" si="6"/>
        <v>-1782594</v>
      </c>
      <c r="F89" s="27">
        <f t="shared" si="7"/>
        <v>-0.60081922816748168</v>
      </c>
    </row>
    <row r="90" spans="1:8" s="39" customFormat="1" ht="26.25">
      <c r="A90" s="55" t="s">
        <v>87</v>
      </c>
      <c r="B90" s="54">
        <f>SUM(B87:B89)</f>
        <v>21945600.220000003</v>
      </c>
      <c r="C90" s="54">
        <f>SUM(C87:C89)</f>
        <v>22327934.649999999</v>
      </c>
      <c r="D90" s="54">
        <f>SUM(D87:D89)</f>
        <v>16510196</v>
      </c>
      <c r="E90" s="54">
        <f t="shared" si="6"/>
        <v>-5817738.6499999985</v>
      </c>
      <c r="F90" s="38">
        <f t="shared" si="7"/>
        <v>-0.26055874585784849</v>
      </c>
    </row>
    <row r="91" spans="1:8" s="16" customFormat="1" ht="26.25">
      <c r="A91" s="41" t="s">
        <v>88</v>
      </c>
      <c r="B91" s="26">
        <f>'2Year'!B91+'4Year'!B91</f>
        <v>6563</v>
      </c>
      <c r="C91" s="26">
        <f>'2Year'!C91+'4Year'!C91</f>
        <v>0</v>
      </c>
      <c r="D91" s="26">
        <f>'2Year'!D91+'4Year'!D91</f>
        <v>0</v>
      </c>
      <c r="E91" s="31">
        <f t="shared" si="6"/>
        <v>0</v>
      </c>
      <c r="F91" s="27">
        <f t="shared" si="7"/>
        <v>0</v>
      </c>
    </row>
    <row r="92" spans="1:8" s="39" customFormat="1" ht="27" thickBot="1">
      <c r="A92" s="56" t="s">
        <v>69</v>
      </c>
      <c r="B92" s="57">
        <f>B90+B86+B81+B77+B91</f>
        <v>1658255700.1999998</v>
      </c>
      <c r="C92" s="57">
        <f>C90+C86+C81+C77+C91</f>
        <v>1690289548.9100001</v>
      </c>
      <c r="D92" s="57">
        <f>D90+D86+D81+D77+D91</f>
        <v>1644452971.7850001</v>
      </c>
      <c r="E92" s="57">
        <f t="shared" si="6"/>
        <v>-45836577.125</v>
      </c>
      <c r="F92" s="59">
        <f t="shared" si="7"/>
        <v>-2.7117588909283719E-2</v>
      </c>
    </row>
    <row r="93" spans="1:8" s="64" customFormat="1" ht="31.5">
      <c r="A93" s="60"/>
      <c r="B93" s="61"/>
      <c r="C93" s="61"/>
      <c r="D93" s="61"/>
      <c r="E93" s="61"/>
      <c r="F93" s="62" t="s">
        <v>48</v>
      </c>
      <c r="G93" s="63"/>
      <c r="H93" s="63"/>
    </row>
    <row r="94" spans="1:8">
      <c r="A94" s="68" t="s">
        <v>48</v>
      </c>
      <c r="B94" s="69"/>
      <c r="C94" s="69"/>
      <c r="D94" s="69"/>
      <c r="E94" s="69"/>
      <c r="F94" s="70"/>
    </row>
  </sheetData>
  <pageMargins left="0.7" right="0.7" top="0.75" bottom="0.75" header="0.3" footer="0.3"/>
  <pageSetup scale="27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topLeftCell="A28" zoomScale="60" zoomScaleNormal="60" workbookViewId="0">
      <selection activeCell="H11" sqref="H11"/>
    </sheetView>
  </sheetViews>
  <sheetFormatPr defaultRowHeight="15.75"/>
  <cols>
    <col min="1" max="1" width="121.140625" style="71" customWidth="1"/>
    <col min="2" max="2" width="32.7109375" style="72" customWidth="1"/>
    <col min="3" max="5" width="32.85546875" style="72" customWidth="1"/>
    <col min="6" max="6" width="25.5703125" style="73" customWidth="1"/>
    <col min="7" max="7" width="30.28515625" style="71" customWidth="1"/>
    <col min="8" max="8" width="25.140625" style="71" customWidth="1"/>
    <col min="9" max="16384" width="9.140625" style="71"/>
  </cols>
  <sheetData>
    <row r="1" spans="1:8" s="7" customFormat="1" ht="46.5">
      <c r="A1" s="1" t="s">
        <v>0</v>
      </c>
      <c r="B1" s="2"/>
      <c r="C1" s="4" t="s">
        <v>1</v>
      </c>
      <c r="D1" s="5" t="s">
        <v>90</v>
      </c>
      <c r="E1" s="6"/>
      <c r="G1" s="3"/>
    </row>
    <row r="2" spans="1:8" s="7" customFormat="1" ht="46.5">
      <c r="A2" s="1" t="s">
        <v>2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3</v>
      </c>
      <c r="B3" s="10"/>
      <c r="C3" s="10"/>
      <c r="D3" s="10"/>
      <c r="E3" s="10"/>
      <c r="F3" s="11"/>
      <c r="G3" s="3"/>
      <c r="H3" s="3"/>
    </row>
    <row r="4" spans="1:8" s="16" customFormat="1" ht="27" thickTop="1">
      <c r="A4" s="12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20" customFormat="1" ht="52.5">
      <c r="A5" s="17"/>
      <c r="B5" s="18" t="s">
        <v>9</v>
      </c>
      <c r="C5" s="18" t="s">
        <v>9</v>
      </c>
      <c r="D5" s="18" t="s">
        <v>10</v>
      </c>
      <c r="E5" s="18" t="s">
        <v>11</v>
      </c>
      <c r="F5" s="19" t="s">
        <v>12</v>
      </c>
    </row>
    <row r="6" spans="1:8" s="16" customFormat="1" ht="26.25">
      <c r="A6" s="21" t="s">
        <v>13</v>
      </c>
      <c r="B6" s="22"/>
      <c r="C6" s="22"/>
      <c r="D6" s="22"/>
      <c r="E6" s="22"/>
      <c r="F6" s="23"/>
    </row>
    <row r="7" spans="1:8" s="16" customFormat="1" ht="26.25">
      <c r="A7" s="21" t="s">
        <v>14</v>
      </c>
      <c r="B7" s="22"/>
      <c r="C7" s="22"/>
      <c r="D7" s="22"/>
      <c r="E7" s="22"/>
      <c r="F7" s="24"/>
    </row>
    <row r="8" spans="1:8" s="16" customFormat="1" ht="26.25">
      <c r="A8" s="25" t="s">
        <v>15</v>
      </c>
      <c r="B8" s="255">
        <v>6838235</v>
      </c>
      <c r="C8" s="26">
        <v>6838235</v>
      </c>
      <c r="D8" s="26">
        <v>6140746</v>
      </c>
      <c r="E8" s="26">
        <v>-697489</v>
      </c>
      <c r="F8" s="27">
        <v>-0.10199839578487724</v>
      </c>
    </row>
    <row r="9" spans="1:8" s="16" customFormat="1" ht="26.25">
      <c r="A9" s="25" t="s">
        <v>16</v>
      </c>
      <c r="B9" s="255">
        <v>0</v>
      </c>
      <c r="C9" s="26">
        <v>0</v>
      </c>
      <c r="D9" s="26">
        <v>0</v>
      </c>
      <c r="E9" s="26">
        <v>0</v>
      </c>
      <c r="F9" s="27">
        <v>0</v>
      </c>
    </row>
    <row r="10" spans="1:8" s="16" customFormat="1" ht="26.25">
      <c r="A10" s="28" t="s">
        <v>17</v>
      </c>
      <c r="B10" s="256">
        <v>10000000</v>
      </c>
      <c r="C10" s="29">
        <v>10000000</v>
      </c>
      <c r="D10" s="29">
        <v>10000000</v>
      </c>
      <c r="E10" s="29">
        <v>0</v>
      </c>
      <c r="F10" s="27">
        <v>0</v>
      </c>
    </row>
    <row r="11" spans="1:8" s="16" customFormat="1" ht="26.25">
      <c r="A11" s="30" t="s">
        <v>18</v>
      </c>
      <c r="B11" s="257">
        <v>0</v>
      </c>
      <c r="C11" s="31">
        <v>0</v>
      </c>
      <c r="D11" s="31">
        <v>0</v>
      </c>
      <c r="E11" s="29">
        <v>0</v>
      </c>
      <c r="F11" s="27">
        <v>0</v>
      </c>
    </row>
    <row r="12" spans="1:8" s="16" customFormat="1" ht="26.25">
      <c r="A12" s="32" t="s">
        <v>19</v>
      </c>
      <c r="B12" s="257">
        <v>0</v>
      </c>
      <c r="C12" s="31">
        <v>0</v>
      </c>
      <c r="D12" s="31">
        <v>0</v>
      </c>
      <c r="E12" s="29">
        <v>0</v>
      </c>
      <c r="F12" s="27">
        <v>0</v>
      </c>
    </row>
    <row r="13" spans="1:8" s="16" customFormat="1" ht="26.25">
      <c r="A13" s="32" t="s">
        <v>20</v>
      </c>
      <c r="B13" s="257">
        <v>0</v>
      </c>
      <c r="C13" s="31">
        <v>0</v>
      </c>
      <c r="D13" s="31">
        <v>0</v>
      </c>
      <c r="E13" s="29">
        <v>0</v>
      </c>
      <c r="F13" s="27">
        <v>0</v>
      </c>
    </row>
    <row r="14" spans="1:8" s="16" customFormat="1" ht="26.25">
      <c r="A14" s="32" t="s">
        <v>21</v>
      </c>
      <c r="B14" s="257">
        <v>0</v>
      </c>
      <c r="C14" s="31">
        <v>0</v>
      </c>
      <c r="D14" s="31">
        <v>0</v>
      </c>
      <c r="E14" s="29">
        <v>0</v>
      </c>
      <c r="F14" s="27">
        <v>0</v>
      </c>
    </row>
    <row r="15" spans="1:8" s="16" customFormat="1" ht="26.25">
      <c r="A15" s="32" t="s">
        <v>22</v>
      </c>
      <c r="B15" s="257">
        <v>0</v>
      </c>
      <c r="C15" s="31">
        <v>0</v>
      </c>
      <c r="D15" s="31">
        <v>0</v>
      </c>
      <c r="E15" s="29">
        <v>0</v>
      </c>
      <c r="F15" s="27">
        <v>0</v>
      </c>
    </row>
    <row r="16" spans="1:8" s="16" customFormat="1" ht="26.25">
      <c r="A16" s="32" t="s">
        <v>23</v>
      </c>
      <c r="B16" s="257">
        <v>0</v>
      </c>
      <c r="C16" s="31">
        <v>0</v>
      </c>
      <c r="D16" s="31">
        <v>0</v>
      </c>
      <c r="E16" s="29">
        <v>0</v>
      </c>
      <c r="F16" s="27">
        <v>0</v>
      </c>
    </row>
    <row r="17" spans="1:6" s="16" customFormat="1" ht="26.25">
      <c r="A17" s="32" t="s">
        <v>24</v>
      </c>
      <c r="B17" s="257">
        <v>0</v>
      </c>
      <c r="C17" s="31">
        <v>0</v>
      </c>
      <c r="D17" s="31">
        <v>0</v>
      </c>
      <c r="E17" s="29">
        <v>0</v>
      </c>
      <c r="F17" s="27">
        <v>0</v>
      </c>
    </row>
    <row r="18" spans="1:6" s="16" customFormat="1" ht="26.25">
      <c r="A18" s="32" t="s">
        <v>25</v>
      </c>
      <c r="B18" s="257">
        <v>0</v>
      </c>
      <c r="C18" s="31">
        <v>0</v>
      </c>
      <c r="D18" s="31">
        <v>0</v>
      </c>
      <c r="E18" s="29">
        <v>0</v>
      </c>
      <c r="F18" s="27">
        <v>0</v>
      </c>
    </row>
    <row r="19" spans="1:6" s="16" customFormat="1" ht="26.25">
      <c r="A19" s="32" t="s">
        <v>26</v>
      </c>
      <c r="B19" s="257">
        <v>0</v>
      </c>
      <c r="C19" s="31">
        <v>0</v>
      </c>
      <c r="D19" s="31">
        <v>0</v>
      </c>
      <c r="E19" s="29">
        <v>0</v>
      </c>
      <c r="F19" s="27">
        <v>0</v>
      </c>
    </row>
    <row r="20" spans="1:6" s="16" customFormat="1" ht="26.25">
      <c r="A20" s="32" t="s">
        <v>27</v>
      </c>
      <c r="B20" s="257">
        <v>0</v>
      </c>
      <c r="C20" s="31">
        <v>0</v>
      </c>
      <c r="D20" s="31">
        <v>0</v>
      </c>
      <c r="E20" s="29">
        <v>0</v>
      </c>
      <c r="F20" s="27">
        <v>0</v>
      </c>
    </row>
    <row r="21" spans="1:6" s="16" customFormat="1" ht="26.25">
      <c r="A21" s="32" t="s">
        <v>28</v>
      </c>
      <c r="B21" s="257">
        <v>0</v>
      </c>
      <c r="C21" s="31">
        <v>0</v>
      </c>
      <c r="D21" s="31">
        <v>0</v>
      </c>
      <c r="E21" s="29">
        <v>0</v>
      </c>
      <c r="F21" s="27">
        <v>0</v>
      </c>
    </row>
    <row r="22" spans="1:6" s="16" customFormat="1" ht="26.25">
      <c r="A22" s="32" t="s">
        <v>29</v>
      </c>
      <c r="B22" s="257">
        <v>0</v>
      </c>
      <c r="C22" s="31">
        <v>0</v>
      </c>
      <c r="D22" s="31">
        <v>0</v>
      </c>
      <c r="E22" s="29">
        <v>0</v>
      </c>
      <c r="F22" s="27">
        <v>0</v>
      </c>
    </row>
    <row r="23" spans="1:6" s="16" customFormat="1" ht="26.25">
      <c r="A23" s="33" t="s">
        <v>30</v>
      </c>
      <c r="B23" s="257">
        <v>0</v>
      </c>
      <c r="C23" s="31">
        <v>0</v>
      </c>
      <c r="D23" s="31">
        <v>0</v>
      </c>
      <c r="E23" s="29">
        <v>0</v>
      </c>
      <c r="F23" s="27">
        <v>0</v>
      </c>
    </row>
    <row r="24" spans="1:6" s="16" customFormat="1" ht="26.25">
      <c r="A24" s="33" t="s">
        <v>31</v>
      </c>
      <c r="B24" s="257">
        <v>10000000</v>
      </c>
      <c r="C24" s="31">
        <v>10000000</v>
      </c>
      <c r="D24" s="31">
        <v>10000000</v>
      </c>
      <c r="E24" s="29">
        <v>0</v>
      </c>
      <c r="F24" s="27">
        <v>0</v>
      </c>
    </row>
    <row r="25" spans="1:6" s="16" customFormat="1" ht="26.25">
      <c r="A25" s="33" t="s">
        <v>32</v>
      </c>
      <c r="B25" s="257">
        <v>0</v>
      </c>
      <c r="C25" s="31">
        <v>0</v>
      </c>
      <c r="D25" s="31">
        <v>0</v>
      </c>
      <c r="E25" s="29">
        <v>0</v>
      </c>
      <c r="F25" s="27">
        <v>0</v>
      </c>
    </row>
    <row r="26" spans="1:6" s="16" customFormat="1" ht="26.25">
      <c r="A26" s="33" t="s">
        <v>33</v>
      </c>
      <c r="B26" s="257">
        <v>0</v>
      </c>
      <c r="C26" s="31">
        <v>0</v>
      </c>
      <c r="D26" s="31">
        <v>0</v>
      </c>
      <c r="E26" s="29">
        <v>0</v>
      </c>
      <c r="F26" s="27">
        <v>0</v>
      </c>
    </row>
    <row r="27" spans="1:6" s="16" customFormat="1" ht="26.25">
      <c r="A27" s="33" t="s">
        <v>34</v>
      </c>
      <c r="B27" s="257">
        <v>0</v>
      </c>
      <c r="C27" s="31">
        <v>0</v>
      </c>
      <c r="D27" s="31">
        <v>0</v>
      </c>
      <c r="E27" s="29">
        <v>0</v>
      </c>
      <c r="F27" s="27">
        <v>0</v>
      </c>
    </row>
    <row r="28" spans="1:6" s="16" customFormat="1" ht="26.25">
      <c r="A28" s="33" t="s">
        <v>89</v>
      </c>
      <c r="B28" s="257">
        <v>0</v>
      </c>
      <c r="C28" s="31">
        <v>0</v>
      </c>
      <c r="D28" s="31">
        <v>0</v>
      </c>
      <c r="E28" s="29">
        <v>0</v>
      </c>
      <c r="F28" s="27">
        <v>0</v>
      </c>
    </row>
    <row r="29" spans="1:6" s="16" customFormat="1" ht="26.25">
      <c r="A29" s="33" t="s">
        <v>35</v>
      </c>
      <c r="B29" s="257">
        <v>0</v>
      </c>
      <c r="C29" s="31">
        <v>0</v>
      </c>
      <c r="D29" s="31">
        <v>0</v>
      </c>
      <c r="E29" s="29">
        <v>0</v>
      </c>
      <c r="F29" s="27">
        <v>0</v>
      </c>
    </row>
    <row r="30" spans="1:6" s="16" customFormat="1" ht="26.25">
      <c r="A30" s="34" t="s">
        <v>36</v>
      </c>
      <c r="B30" s="257"/>
      <c r="C30" s="31"/>
      <c r="D30" s="31"/>
      <c r="E30" s="31"/>
      <c r="F30" s="23"/>
    </row>
    <row r="31" spans="1:6" s="16" customFormat="1" ht="26.25">
      <c r="A31" s="30" t="s">
        <v>37</v>
      </c>
      <c r="B31" s="255">
        <v>0</v>
      </c>
      <c r="C31" s="26">
        <v>0</v>
      </c>
      <c r="D31" s="26">
        <v>0</v>
      </c>
      <c r="E31" s="26">
        <v>0</v>
      </c>
      <c r="F31" s="27">
        <v>0</v>
      </c>
    </row>
    <row r="32" spans="1:6" s="16" customFormat="1" ht="26.25">
      <c r="A32" s="35" t="s">
        <v>38</v>
      </c>
      <c r="B32" s="257"/>
      <c r="C32" s="31"/>
      <c r="D32" s="31"/>
      <c r="E32" s="31"/>
      <c r="F32" s="23"/>
    </row>
    <row r="33" spans="1:12" s="16" customFormat="1" ht="26.25">
      <c r="A33" s="30" t="s">
        <v>37</v>
      </c>
      <c r="B33" s="254">
        <v>0</v>
      </c>
      <c r="C33" s="22">
        <v>0</v>
      </c>
      <c r="D33" s="22">
        <v>0</v>
      </c>
      <c r="E33" s="26">
        <v>0</v>
      </c>
      <c r="F33" s="27">
        <v>0</v>
      </c>
    </row>
    <row r="34" spans="1:12" s="16" customFormat="1" ht="26.25">
      <c r="A34" s="32" t="s">
        <v>39</v>
      </c>
      <c r="B34" s="257"/>
      <c r="C34" s="31"/>
      <c r="D34" s="31"/>
      <c r="E34" s="29"/>
      <c r="F34" s="27" t="s">
        <v>91</v>
      </c>
    </row>
    <row r="35" spans="1:12" s="39" customFormat="1" ht="26.25">
      <c r="A35" s="36" t="s">
        <v>40</v>
      </c>
      <c r="B35" s="258">
        <v>16838235</v>
      </c>
      <c r="C35" s="37">
        <v>16838235</v>
      </c>
      <c r="D35" s="37">
        <v>16140746</v>
      </c>
      <c r="E35" s="37">
        <v>-697489</v>
      </c>
      <c r="F35" s="38">
        <v>-4.1422928234461628E-2</v>
      </c>
    </row>
    <row r="36" spans="1:12" s="16" customFormat="1" ht="26.25">
      <c r="A36" s="34" t="s">
        <v>41</v>
      </c>
      <c r="B36" s="257"/>
      <c r="C36" s="31"/>
      <c r="D36" s="31"/>
      <c r="E36" s="31"/>
      <c r="F36" s="23"/>
    </row>
    <row r="37" spans="1:12" s="16" customFormat="1" ht="26.25">
      <c r="A37" s="40" t="s">
        <v>42</v>
      </c>
      <c r="B37" s="255">
        <v>0</v>
      </c>
      <c r="C37" s="26">
        <v>0</v>
      </c>
      <c r="D37" s="26">
        <v>0</v>
      </c>
      <c r="E37" s="26">
        <v>0</v>
      </c>
      <c r="F37" s="27">
        <v>0</v>
      </c>
    </row>
    <row r="38" spans="1:12" s="16" customFormat="1" ht="26.25">
      <c r="A38" s="41" t="s">
        <v>43</v>
      </c>
      <c r="B38" s="255">
        <v>0</v>
      </c>
      <c r="C38" s="26">
        <v>0</v>
      </c>
      <c r="D38" s="26">
        <v>0</v>
      </c>
      <c r="E38" s="29">
        <v>0</v>
      </c>
      <c r="F38" s="27">
        <v>0</v>
      </c>
    </row>
    <row r="39" spans="1:12" s="16" customFormat="1" ht="26.25">
      <c r="A39" s="41" t="s">
        <v>44</v>
      </c>
      <c r="B39" s="255">
        <v>0</v>
      </c>
      <c r="C39" s="26">
        <v>0</v>
      </c>
      <c r="D39" s="26">
        <v>0</v>
      </c>
      <c r="E39" s="29">
        <v>0</v>
      </c>
      <c r="F39" s="27">
        <v>0</v>
      </c>
    </row>
    <row r="40" spans="1:12" s="16" customFormat="1" ht="26.25">
      <c r="A40" s="41" t="s">
        <v>45</v>
      </c>
      <c r="B40" s="255">
        <v>0</v>
      </c>
      <c r="C40" s="26">
        <v>0</v>
      </c>
      <c r="D40" s="26">
        <v>0</v>
      </c>
      <c r="E40" s="29">
        <v>0</v>
      </c>
      <c r="F40" s="27">
        <v>0</v>
      </c>
    </row>
    <row r="41" spans="1:12" s="16" customFormat="1" ht="26.25">
      <c r="A41" s="42" t="s">
        <v>46</v>
      </c>
      <c r="B41" s="255">
        <v>0</v>
      </c>
      <c r="C41" s="26">
        <v>0</v>
      </c>
      <c r="D41" s="26">
        <v>0</v>
      </c>
      <c r="E41" s="29">
        <v>0</v>
      </c>
      <c r="F41" s="27">
        <v>0</v>
      </c>
    </row>
    <row r="42" spans="1:12" s="39" customFormat="1" ht="26.25">
      <c r="A42" s="34" t="s">
        <v>47</v>
      </c>
      <c r="B42" s="259">
        <v>0</v>
      </c>
      <c r="C42" s="43">
        <v>0</v>
      </c>
      <c r="D42" s="43">
        <v>0</v>
      </c>
      <c r="E42" s="43">
        <v>0</v>
      </c>
      <c r="F42" s="38">
        <v>0</v>
      </c>
      <c r="L42" s="39" t="s">
        <v>48</v>
      </c>
    </row>
    <row r="43" spans="1:12" s="16" customFormat="1" ht="26.25">
      <c r="A43" s="32" t="s">
        <v>48</v>
      </c>
      <c r="B43" s="257"/>
      <c r="C43" s="31"/>
      <c r="D43" s="31"/>
      <c r="E43" s="31"/>
      <c r="F43" s="23"/>
    </row>
    <row r="44" spans="1:12" s="39" customFormat="1" ht="26.25">
      <c r="A44" s="44" t="s">
        <v>49</v>
      </c>
      <c r="B44" s="260">
        <v>0</v>
      </c>
      <c r="C44" s="45">
        <v>0</v>
      </c>
      <c r="D44" s="45">
        <v>0</v>
      </c>
      <c r="E44" s="45">
        <v>0</v>
      </c>
      <c r="F44" s="38">
        <v>0</v>
      </c>
    </row>
    <row r="45" spans="1:12" s="16" customFormat="1" ht="26.25">
      <c r="A45" s="32" t="s">
        <v>48</v>
      </c>
      <c r="B45" s="257"/>
      <c r="C45" s="31"/>
      <c r="D45" s="31"/>
      <c r="E45" s="31"/>
      <c r="F45" s="23"/>
    </row>
    <row r="46" spans="1:12" s="39" customFormat="1" ht="26.25">
      <c r="A46" s="44" t="s">
        <v>50</v>
      </c>
      <c r="B46" s="260">
        <v>0</v>
      </c>
      <c r="C46" s="45">
        <v>0</v>
      </c>
      <c r="D46" s="45">
        <v>0</v>
      </c>
      <c r="E46" s="45">
        <v>0</v>
      </c>
      <c r="F46" s="38">
        <v>0</v>
      </c>
    </row>
    <row r="47" spans="1:12" s="16" customFormat="1" ht="26.25">
      <c r="A47" s="32" t="s">
        <v>48</v>
      </c>
      <c r="B47" s="257"/>
      <c r="C47" s="31"/>
      <c r="D47" s="31"/>
      <c r="E47" s="31"/>
      <c r="F47" s="23"/>
    </row>
    <row r="48" spans="1:12" s="39" customFormat="1" ht="26.25">
      <c r="A48" s="34" t="s">
        <v>51</v>
      </c>
      <c r="B48" s="259">
        <v>0</v>
      </c>
      <c r="C48" s="43">
        <v>0</v>
      </c>
      <c r="D48" s="43">
        <v>0</v>
      </c>
      <c r="E48" s="43">
        <v>0</v>
      </c>
      <c r="F48" s="38">
        <v>0</v>
      </c>
    </row>
    <row r="49" spans="1:6" s="16" customFormat="1" ht="26.25">
      <c r="A49" s="32" t="s">
        <v>48</v>
      </c>
      <c r="B49" s="257"/>
      <c r="C49" s="31"/>
      <c r="D49" s="31"/>
      <c r="E49" s="31"/>
      <c r="F49" s="23"/>
    </row>
    <row r="50" spans="1:6" s="39" customFormat="1" ht="26.25">
      <c r="A50" s="46" t="s">
        <v>52</v>
      </c>
      <c r="B50" s="261">
        <v>0</v>
      </c>
      <c r="C50" s="47">
        <v>0</v>
      </c>
      <c r="D50" s="47">
        <v>0</v>
      </c>
      <c r="E50" s="47">
        <v>0</v>
      </c>
      <c r="F50" s="38">
        <v>0</v>
      </c>
    </row>
    <row r="51" spans="1:6" s="16" customFormat="1" ht="26.25">
      <c r="A51" s="34"/>
      <c r="B51" s="254"/>
      <c r="C51" s="22"/>
      <c r="D51" s="22"/>
      <c r="E51" s="22"/>
      <c r="F51" s="48"/>
    </row>
    <row r="52" spans="1:6" s="39" customFormat="1" ht="26.25">
      <c r="A52" s="34" t="s">
        <v>53</v>
      </c>
      <c r="B52" s="259">
        <v>0</v>
      </c>
      <c r="C52" s="43">
        <v>0</v>
      </c>
      <c r="D52" s="43">
        <v>0</v>
      </c>
      <c r="E52" s="47">
        <v>0</v>
      </c>
      <c r="F52" s="38">
        <v>0</v>
      </c>
    </row>
    <row r="53" spans="1:6" s="16" customFormat="1" ht="26.25">
      <c r="A53" s="32"/>
      <c r="B53" s="257"/>
      <c r="C53" s="31"/>
      <c r="D53" s="31"/>
      <c r="E53" s="31"/>
      <c r="F53" s="23"/>
    </row>
    <row r="54" spans="1:6" s="39" customFormat="1" ht="26.25">
      <c r="A54" s="49" t="s">
        <v>54</v>
      </c>
      <c r="B54" s="259">
        <v>16838235</v>
      </c>
      <c r="C54" s="43">
        <v>16838235</v>
      </c>
      <c r="D54" s="43">
        <v>16140746</v>
      </c>
      <c r="E54" s="43">
        <v>-697489</v>
      </c>
      <c r="F54" s="38">
        <v>-4.1422928234461628E-2</v>
      </c>
    </row>
    <row r="55" spans="1:6" s="16" customFormat="1" ht="26.25">
      <c r="A55" s="50"/>
      <c r="B55" s="257"/>
      <c r="C55" s="31"/>
      <c r="D55" s="31"/>
      <c r="E55" s="31"/>
      <c r="F55" s="23" t="s">
        <v>48</v>
      </c>
    </row>
    <row r="56" spans="1:6" s="16" customFormat="1" ht="26.25">
      <c r="A56" s="51"/>
      <c r="B56" s="254"/>
      <c r="C56" s="22"/>
      <c r="D56" s="22"/>
      <c r="E56" s="22"/>
      <c r="F56" s="24" t="s">
        <v>48</v>
      </c>
    </row>
    <row r="57" spans="1:6" s="16" customFormat="1" ht="26.25">
      <c r="A57" s="49" t="s">
        <v>55</v>
      </c>
      <c r="B57" s="254"/>
      <c r="C57" s="22"/>
      <c r="D57" s="22"/>
      <c r="E57" s="22"/>
      <c r="F57" s="24"/>
    </row>
    <row r="58" spans="1:6" s="16" customFormat="1" ht="26.25">
      <c r="A58" s="30" t="s">
        <v>56</v>
      </c>
      <c r="B58" s="254">
        <v>0</v>
      </c>
      <c r="C58" s="22">
        <v>0</v>
      </c>
      <c r="D58" s="22">
        <v>0</v>
      </c>
      <c r="E58" s="22">
        <v>0</v>
      </c>
      <c r="F58" s="27">
        <v>0</v>
      </c>
    </row>
    <row r="59" spans="1:6" s="16" customFormat="1" ht="26.25">
      <c r="A59" s="32" t="s">
        <v>57</v>
      </c>
      <c r="B59" s="257">
        <v>0</v>
      </c>
      <c r="C59" s="31">
        <v>0</v>
      </c>
      <c r="D59" s="31">
        <v>0</v>
      </c>
      <c r="E59" s="31">
        <v>0</v>
      </c>
      <c r="F59" s="27">
        <v>0</v>
      </c>
    </row>
    <row r="60" spans="1:6" s="16" customFormat="1" ht="26.25">
      <c r="A60" s="32" t="s">
        <v>58</v>
      </c>
      <c r="B60" s="257">
        <v>0</v>
      </c>
      <c r="C60" s="31">
        <v>0</v>
      </c>
      <c r="D60" s="31">
        <v>0</v>
      </c>
      <c r="E60" s="31">
        <v>0</v>
      </c>
      <c r="F60" s="27">
        <v>0</v>
      </c>
    </row>
    <row r="61" spans="1:6" s="16" customFormat="1" ht="26.25">
      <c r="A61" s="32" t="s">
        <v>59</v>
      </c>
      <c r="B61" s="257">
        <v>4697157</v>
      </c>
      <c r="C61" s="31">
        <v>4697157</v>
      </c>
      <c r="D61" s="31">
        <v>3936078</v>
      </c>
      <c r="E61" s="31">
        <v>-761079</v>
      </c>
      <c r="F61" s="27">
        <v>-0.16202971286674045</v>
      </c>
    </row>
    <row r="62" spans="1:6" s="16" customFormat="1" ht="26.25">
      <c r="A62" s="32" t="s">
        <v>60</v>
      </c>
      <c r="B62" s="257">
        <v>0</v>
      </c>
      <c r="C62" s="31">
        <v>0</v>
      </c>
      <c r="D62" s="31">
        <v>0</v>
      </c>
      <c r="E62" s="31">
        <v>0</v>
      </c>
      <c r="F62" s="27">
        <v>0</v>
      </c>
    </row>
    <row r="63" spans="1:6" s="16" customFormat="1" ht="26.25">
      <c r="A63" s="32" t="s">
        <v>61</v>
      </c>
      <c r="B63" s="257">
        <v>2141078</v>
      </c>
      <c r="C63" s="31">
        <v>2141078</v>
      </c>
      <c r="D63" s="31">
        <v>2204668</v>
      </c>
      <c r="E63" s="31">
        <v>63590</v>
      </c>
      <c r="F63" s="27">
        <v>2.9699992246896189E-2</v>
      </c>
    </row>
    <row r="64" spans="1:6" s="16" customFormat="1" ht="26.25">
      <c r="A64" s="32" t="s">
        <v>62</v>
      </c>
      <c r="B64" s="257">
        <v>0</v>
      </c>
      <c r="C64" s="31">
        <v>0</v>
      </c>
      <c r="D64" s="31">
        <v>0</v>
      </c>
      <c r="E64" s="31">
        <v>0</v>
      </c>
      <c r="F64" s="27">
        <v>0</v>
      </c>
    </row>
    <row r="65" spans="1:6" s="16" customFormat="1" ht="26.25">
      <c r="A65" s="32" t="s">
        <v>63</v>
      </c>
      <c r="B65" s="257">
        <v>0</v>
      </c>
      <c r="C65" s="31">
        <v>0</v>
      </c>
      <c r="D65" s="31">
        <v>0</v>
      </c>
      <c r="E65" s="31">
        <v>0</v>
      </c>
      <c r="F65" s="27">
        <v>0</v>
      </c>
    </row>
    <row r="66" spans="1:6" s="39" customFormat="1" ht="26.25">
      <c r="A66" s="52" t="s">
        <v>64</v>
      </c>
      <c r="B66" s="258">
        <v>6838235</v>
      </c>
      <c r="C66" s="37">
        <v>6838235</v>
      </c>
      <c r="D66" s="37">
        <v>6140746</v>
      </c>
      <c r="E66" s="37">
        <v>-697489</v>
      </c>
      <c r="F66" s="38">
        <v>-0.10199839578487724</v>
      </c>
    </row>
    <row r="67" spans="1:6" s="16" customFormat="1" ht="26.25">
      <c r="A67" s="32" t="s">
        <v>65</v>
      </c>
      <c r="B67" s="257">
        <v>0</v>
      </c>
      <c r="C67" s="31">
        <v>0</v>
      </c>
      <c r="D67" s="31">
        <v>0</v>
      </c>
      <c r="E67" s="31">
        <v>0</v>
      </c>
      <c r="F67" s="27">
        <v>0</v>
      </c>
    </row>
    <row r="68" spans="1:6" s="16" customFormat="1" ht="26.25">
      <c r="A68" s="32" t="s">
        <v>66</v>
      </c>
      <c r="B68" s="257">
        <v>0</v>
      </c>
      <c r="C68" s="31">
        <v>0</v>
      </c>
      <c r="D68" s="31">
        <v>0</v>
      </c>
      <c r="E68" s="31">
        <v>0</v>
      </c>
      <c r="F68" s="27">
        <v>0</v>
      </c>
    </row>
    <row r="69" spans="1:6" s="16" customFormat="1" ht="26.25">
      <c r="A69" s="32" t="s">
        <v>67</v>
      </c>
      <c r="B69" s="257">
        <v>0</v>
      </c>
      <c r="C69" s="31">
        <v>0</v>
      </c>
      <c r="D69" s="31">
        <v>0</v>
      </c>
      <c r="E69" s="31">
        <v>0</v>
      </c>
      <c r="F69" s="27">
        <v>0</v>
      </c>
    </row>
    <row r="70" spans="1:6" s="16" customFormat="1" ht="26.25">
      <c r="A70" s="32" t="s">
        <v>68</v>
      </c>
      <c r="B70" s="257">
        <v>10000000</v>
      </c>
      <c r="C70" s="31">
        <v>10000000</v>
      </c>
      <c r="D70" s="31">
        <v>10000000</v>
      </c>
      <c r="E70" s="31">
        <v>0</v>
      </c>
      <c r="F70" s="27">
        <v>0</v>
      </c>
    </row>
    <row r="71" spans="1:6" s="39" customFormat="1" ht="26.25">
      <c r="A71" s="53" t="s">
        <v>69</v>
      </c>
      <c r="B71" s="262">
        <v>16838235</v>
      </c>
      <c r="C71" s="54">
        <v>16838235</v>
      </c>
      <c r="D71" s="54">
        <v>16140746</v>
      </c>
      <c r="E71" s="54">
        <v>-697489</v>
      </c>
      <c r="F71" s="38">
        <v>-4.1422928234461628E-2</v>
      </c>
    </row>
    <row r="72" spans="1:6" s="16" customFormat="1" ht="26.25">
      <c r="A72" s="51"/>
      <c r="B72" s="254"/>
      <c r="C72" s="22"/>
      <c r="D72" s="22"/>
      <c r="E72" s="22"/>
      <c r="F72" s="24"/>
    </row>
    <row r="73" spans="1:6" s="16" customFormat="1" ht="26.25">
      <c r="A73" s="49" t="s">
        <v>70</v>
      </c>
      <c r="B73" s="254"/>
      <c r="C73" s="22"/>
      <c r="D73" s="22"/>
      <c r="E73" s="22"/>
      <c r="F73" s="24"/>
    </row>
    <row r="74" spans="1:6" s="16" customFormat="1" ht="26.25">
      <c r="A74" s="30" t="s">
        <v>71</v>
      </c>
      <c r="B74" s="255">
        <v>1530432</v>
      </c>
      <c r="C74" s="26">
        <v>1530432</v>
      </c>
      <c r="D74" s="26">
        <v>1575000</v>
      </c>
      <c r="E74" s="22">
        <v>44568</v>
      </c>
      <c r="F74" s="27">
        <v>2.9121189311253293E-2</v>
      </c>
    </row>
    <row r="75" spans="1:6" s="16" customFormat="1" ht="26.25">
      <c r="A75" s="32" t="s">
        <v>72</v>
      </c>
      <c r="B75" s="256">
        <v>0</v>
      </c>
      <c r="C75" s="26">
        <v>0</v>
      </c>
      <c r="D75" s="26">
        <v>0</v>
      </c>
      <c r="E75" s="31">
        <v>0</v>
      </c>
      <c r="F75" s="27">
        <v>0</v>
      </c>
    </row>
    <row r="76" spans="1:6" s="16" customFormat="1" ht="26.25">
      <c r="A76" s="32" t="s">
        <v>73</v>
      </c>
      <c r="B76" s="254">
        <v>445256</v>
      </c>
      <c r="C76" s="26">
        <v>445256</v>
      </c>
      <c r="D76" s="26">
        <v>454000</v>
      </c>
      <c r="E76" s="31">
        <v>8744</v>
      </c>
      <c r="F76" s="27">
        <v>1.9638140754981406E-2</v>
      </c>
    </row>
    <row r="77" spans="1:6" s="39" customFormat="1" ht="26.25">
      <c r="A77" s="52" t="s">
        <v>74</v>
      </c>
      <c r="B77" s="262">
        <v>1975688</v>
      </c>
      <c r="C77" s="54">
        <v>1975688</v>
      </c>
      <c r="D77" s="54">
        <v>2029000</v>
      </c>
      <c r="E77" s="37">
        <v>53312</v>
      </c>
      <c r="F77" s="38">
        <v>2.6984017719396989E-2</v>
      </c>
    </row>
    <row r="78" spans="1:6" s="16" customFormat="1" ht="26.25">
      <c r="A78" s="32" t="s">
        <v>75</v>
      </c>
      <c r="B78" s="256">
        <v>93605</v>
      </c>
      <c r="C78" s="29">
        <v>93605</v>
      </c>
      <c r="D78" s="29">
        <v>95300</v>
      </c>
      <c r="E78" s="31">
        <v>1695</v>
      </c>
      <c r="F78" s="27">
        <v>1.81080070509054E-2</v>
      </c>
    </row>
    <row r="79" spans="1:6" s="16" customFormat="1" ht="26.25">
      <c r="A79" s="32" t="s">
        <v>76</v>
      </c>
      <c r="B79" s="255">
        <v>117348</v>
      </c>
      <c r="C79" s="26">
        <v>117348</v>
      </c>
      <c r="D79" s="26">
        <v>138468</v>
      </c>
      <c r="E79" s="31">
        <v>21120</v>
      </c>
      <c r="F79" s="27">
        <v>0.17997750281214847</v>
      </c>
    </row>
    <row r="80" spans="1:6" s="16" customFormat="1" ht="26.25">
      <c r="A80" s="32" t="s">
        <v>77</v>
      </c>
      <c r="B80" s="254">
        <v>23405</v>
      </c>
      <c r="C80" s="22">
        <v>23405</v>
      </c>
      <c r="D80" s="22">
        <v>23500</v>
      </c>
      <c r="E80" s="31">
        <v>95</v>
      </c>
      <c r="F80" s="27">
        <v>4.0589617603076266E-3</v>
      </c>
    </row>
    <row r="81" spans="1:8" s="39" customFormat="1" ht="26.25">
      <c r="A81" s="35" t="s">
        <v>78</v>
      </c>
      <c r="B81" s="262">
        <v>234358</v>
      </c>
      <c r="C81" s="54">
        <v>234358</v>
      </c>
      <c r="D81" s="54">
        <v>257268</v>
      </c>
      <c r="E81" s="37">
        <v>22910</v>
      </c>
      <c r="F81" s="38">
        <v>9.775642393261591E-2</v>
      </c>
    </row>
    <row r="82" spans="1:8" s="16" customFormat="1" ht="26.25">
      <c r="A82" s="32" t="s">
        <v>79</v>
      </c>
      <c r="B82" s="254">
        <v>51208</v>
      </c>
      <c r="C82" s="22">
        <v>51208</v>
      </c>
      <c r="D82" s="22">
        <v>50700</v>
      </c>
      <c r="E82" s="31">
        <v>-508</v>
      </c>
      <c r="F82" s="27">
        <v>-9.9203249492266828E-3</v>
      </c>
    </row>
    <row r="83" spans="1:8" s="16" customFormat="1" ht="26.25">
      <c r="A83" s="32" t="s">
        <v>80</v>
      </c>
      <c r="B83" s="257">
        <v>14563618</v>
      </c>
      <c r="C83" s="31">
        <v>14563618</v>
      </c>
      <c r="D83" s="31">
        <v>13788778</v>
      </c>
      <c r="E83" s="31">
        <v>-774840</v>
      </c>
      <c r="F83" s="27">
        <v>-5.3203812404307778E-2</v>
      </c>
    </row>
    <row r="84" spans="1:8" s="16" customFormat="1" ht="26.25">
      <c r="A84" s="32" t="s">
        <v>81</v>
      </c>
      <c r="B84" s="257">
        <v>0</v>
      </c>
      <c r="C84" s="31">
        <v>0</v>
      </c>
      <c r="D84" s="31">
        <v>0</v>
      </c>
      <c r="E84" s="31">
        <v>0</v>
      </c>
      <c r="F84" s="27">
        <v>0</v>
      </c>
    </row>
    <row r="85" spans="1:8" s="16" customFormat="1" ht="26.25">
      <c r="A85" s="32" t="s">
        <v>82</v>
      </c>
      <c r="B85" s="257">
        <v>0</v>
      </c>
      <c r="C85" s="31">
        <v>0</v>
      </c>
      <c r="D85" s="31">
        <v>0</v>
      </c>
      <c r="E85" s="31">
        <v>0</v>
      </c>
      <c r="F85" s="27">
        <v>0</v>
      </c>
    </row>
    <row r="86" spans="1:8" s="39" customFormat="1" ht="26.25">
      <c r="A86" s="35" t="s">
        <v>83</v>
      </c>
      <c r="B86" s="258">
        <v>14614826</v>
      </c>
      <c r="C86" s="37">
        <v>14614826</v>
      </c>
      <c r="D86" s="37">
        <v>13839478</v>
      </c>
      <c r="E86" s="37">
        <v>-775348</v>
      </c>
      <c r="F86" s="38">
        <v>-5.3052154024960683E-2</v>
      </c>
    </row>
    <row r="87" spans="1:8" s="16" customFormat="1" ht="26.25">
      <c r="A87" s="32" t="s">
        <v>84</v>
      </c>
      <c r="B87" s="257">
        <v>13363</v>
      </c>
      <c r="C87" s="31">
        <v>13363</v>
      </c>
      <c r="D87" s="31">
        <v>15000</v>
      </c>
      <c r="E87" s="31">
        <v>1637</v>
      </c>
      <c r="F87" s="27">
        <v>0.12250243208860286</v>
      </c>
    </row>
    <row r="88" spans="1:8" s="16" customFormat="1" ht="26.25">
      <c r="A88" s="32" t="s">
        <v>85</v>
      </c>
      <c r="B88" s="257">
        <v>0</v>
      </c>
      <c r="C88" s="31">
        <v>0</v>
      </c>
      <c r="D88" s="31">
        <v>0</v>
      </c>
      <c r="E88" s="31">
        <v>0</v>
      </c>
      <c r="F88" s="27">
        <v>0</v>
      </c>
    </row>
    <row r="89" spans="1:8" s="16" customFormat="1" ht="26.25">
      <c r="A89" s="41" t="s">
        <v>86</v>
      </c>
      <c r="B89" s="257">
        <v>0</v>
      </c>
      <c r="C89" s="31">
        <v>0</v>
      </c>
      <c r="D89" s="31">
        <v>0</v>
      </c>
      <c r="E89" s="31">
        <v>0</v>
      </c>
      <c r="F89" s="27">
        <v>0</v>
      </c>
    </row>
    <row r="90" spans="1:8" s="39" customFormat="1" ht="26.25">
      <c r="A90" s="55" t="s">
        <v>87</v>
      </c>
      <c r="B90" s="262">
        <v>13363</v>
      </c>
      <c r="C90" s="54">
        <v>13363</v>
      </c>
      <c r="D90" s="54">
        <v>15000</v>
      </c>
      <c r="E90" s="54">
        <v>1637</v>
      </c>
      <c r="F90" s="38">
        <v>0.12250243208860286</v>
      </c>
    </row>
    <row r="91" spans="1:8" s="16" customFormat="1" ht="26.25">
      <c r="A91" s="41" t="s">
        <v>88</v>
      </c>
      <c r="B91" s="257">
        <v>0</v>
      </c>
      <c r="C91" s="31">
        <v>0</v>
      </c>
      <c r="D91" s="29">
        <v>0</v>
      </c>
      <c r="E91" s="31">
        <v>0</v>
      </c>
      <c r="F91" s="27">
        <v>0</v>
      </c>
    </row>
    <row r="92" spans="1:8" s="39" customFormat="1" ht="27" thickBot="1">
      <c r="A92" s="56" t="s">
        <v>69</v>
      </c>
      <c r="B92" s="263">
        <v>16838235</v>
      </c>
      <c r="C92" s="57">
        <v>16838235</v>
      </c>
      <c r="D92" s="58">
        <v>16140746</v>
      </c>
      <c r="E92" s="57">
        <v>-697489</v>
      </c>
      <c r="F92" s="59">
        <v>-4.1422928234461628E-2</v>
      </c>
    </row>
    <row r="93" spans="1:8" s="64" customFormat="1" ht="31.5">
      <c r="A93" s="60"/>
      <c r="B93" s="61"/>
      <c r="C93" s="61"/>
      <c r="D93" s="61"/>
      <c r="E93" s="61"/>
      <c r="F93" s="62" t="s">
        <v>48</v>
      </c>
      <c r="G93" s="63"/>
      <c r="H93" s="63"/>
    </row>
    <row r="94" spans="1:8">
      <c r="A94" s="68" t="s">
        <v>48</v>
      </c>
      <c r="B94" s="69"/>
      <c r="C94" s="69"/>
      <c r="D94" s="69"/>
      <c r="E94" s="69"/>
      <c r="F94" s="70"/>
    </row>
  </sheetData>
  <pageMargins left="0.7" right="0.7" top="0.75" bottom="0.75" header="0.3" footer="0.3"/>
  <pageSetup scale="27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topLeftCell="A13" zoomScale="60" zoomScaleNormal="60" workbookViewId="0">
      <selection activeCell="B8" sqref="B8:B92"/>
    </sheetView>
  </sheetViews>
  <sheetFormatPr defaultRowHeight="15.75"/>
  <cols>
    <col min="1" max="1" width="121.140625" style="71" customWidth="1"/>
    <col min="2" max="2" width="32.7109375" style="72" customWidth="1"/>
    <col min="3" max="5" width="32.85546875" style="72" customWidth="1"/>
    <col min="6" max="6" width="25.5703125" style="73" customWidth="1"/>
    <col min="7" max="7" width="30.28515625" style="71" customWidth="1"/>
    <col min="8" max="8" width="25.140625" style="71" customWidth="1"/>
    <col min="9" max="16384" width="9.140625" style="71"/>
  </cols>
  <sheetData>
    <row r="1" spans="1:8" s="7" customFormat="1" ht="46.5">
      <c r="A1" s="1" t="s">
        <v>0</v>
      </c>
      <c r="B1" s="2"/>
      <c r="C1" s="2"/>
      <c r="D1" s="4" t="s">
        <v>1</v>
      </c>
      <c r="E1" s="5" t="s">
        <v>92</v>
      </c>
      <c r="F1" s="6"/>
      <c r="G1" s="3"/>
    </row>
    <row r="2" spans="1:8" s="7" customFormat="1" ht="46.5">
      <c r="A2" s="1" t="s">
        <v>2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3</v>
      </c>
      <c r="B3" s="10"/>
      <c r="C3" s="10"/>
      <c r="D3" s="10"/>
      <c r="E3" s="10"/>
      <c r="F3" s="11"/>
      <c r="G3" s="3"/>
      <c r="H3" s="3"/>
    </row>
    <row r="4" spans="1:8" s="16" customFormat="1" ht="27" thickTop="1">
      <c r="A4" s="12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20" customFormat="1" ht="52.5">
      <c r="A5" s="17"/>
      <c r="B5" s="18" t="s">
        <v>9</v>
      </c>
      <c r="C5" s="18" t="s">
        <v>9</v>
      </c>
      <c r="D5" s="18" t="s">
        <v>10</v>
      </c>
      <c r="E5" s="18" t="s">
        <v>11</v>
      </c>
      <c r="F5" s="19" t="s">
        <v>12</v>
      </c>
    </row>
    <row r="6" spans="1:8" s="16" customFormat="1" ht="26.25">
      <c r="A6" s="21" t="s">
        <v>13</v>
      </c>
      <c r="B6" s="22"/>
      <c r="C6" s="22"/>
      <c r="D6" s="22"/>
      <c r="E6" s="22"/>
      <c r="F6" s="23"/>
    </row>
    <row r="7" spans="1:8" s="16" customFormat="1" ht="26.25">
      <c r="A7" s="21" t="s">
        <v>14</v>
      </c>
      <c r="B7" s="22"/>
      <c r="C7" s="22"/>
      <c r="D7" s="22"/>
      <c r="E7" s="22"/>
      <c r="F7" s="24"/>
    </row>
    <row r="8" spans="1:8" s="16" customFormat="1" ht="26.25">
      <c r="A8" s="25" t="s">
        <v>15</v>
      </c>
      <c r="B8" s="255">
        <v>955521</v>
      </c>
      <c r="C8" s="26">
        <v>955521</v>
      </c>
      <c r="D8" s="26">
        <v>1004516</v>
      </c>
      <c r="E8" s="26">
        <v>48995</v>
      </c>
      <c r="F8" s="27">
        <v>5.1275691481401243E-2</v>
      </c>
    </row>
    <row r="9" spans="1:8" s="16" customFormat="1" ht="26.25">
      <c r="A9" s="25" t="s">
        <v>16</v>
      </c>
      <c r="B9" s="255">
        <v>0</v>
      </c>
      <c r="C9" s="26">
        <v>0</v>
      </c>
      <c r="D9" s="26">
        <v>0</v>
      </c>
      <c r="E9" s="26">
        <v>0</v>
      </c>
      <c r="F9" s="27">
        <v>0</v>
      </c>
    </row>
    <row r="10" spans="1:8" s="16" customFormat="1" ht="26.25">
      <c r="A10" s="28" t="s">
        <v>17</v>
      </c>
      <c r="B10" s="256">
        <v>0</v>
      </c>
      <c r="C10" s="29">
        <v>0</v>
      </c>
      <c r="D10" s="29">
        <v>0</v>
      </c>
      <c r="E10" s="29">
        <v>0</v>
      </c>
      <c r="F10" s="27">
        <v>0</v>
      </c>
    </row>
    <row r="11" spans="1:8" s="16" customFormat="1" ht="26.25">
      <c r="A11" s="30" t="s">
        <v>18</v>
      </c>
      <c r="B11" s="257">
        <v>0</v>
      </c>
      <c r="C11" s="31">
        <v>0</v>
      </c>
      <c r="D11" s="31">
        <v>0</v>
      </c>
      <c r="E11" s="29">
        <v>0</v>
      </c>
      <c r="F11" s="27">
        <v>0</v>
      </c>
    </row>
    <row r="12" spans="1:8" s="16" customFormat="1" ht="26.25">
      <c r="A12" s="32" t="s">
        <v>19</v>
      </c>
      <c r="B12" s="257">
        <v>0</v>
      </c>
      <c r="C12" s="31">
        <v>0</v>
      </c>
      <c r="D12" s="31">
        <v>0</v>
      </c>
      <c r="E12" s="29">
        <v>0</v>
      </c>
      <c r="F12" s="27">
        <v>0</v>
      </c>
    </row>
    <row r="13" spans="1:8" s="16" customFormat="1" ht="26.25">
      <c r="A13" s="32" t="s">
        <v>20</v>
      </c>
      <c r="B13" s="257">
        <v>0</v>
      </c>
      <c r="C13" s="31">
        <v>0</v>
      </c>
      <c r="D13" s="31">
        <v>0</v>
      </c>
      <c r="E13" s="29">
        <v>0</v>
      </c>
      <c r="F13" s="27">
        <v>0</v>
      </c>
    </row>
    <row r="14" spans="1:8" s="16" customFormat="1" ht="26.25">
      <c r="A14" s="32" t="s">
        <v>21</v>
      </c>
      <c r="B14" s="257">
        <v>0</v>
      </c>
      <c r="C14" s="31">
        <v>0</v>
      </c>
      <c r="D14" s="31">
        <v>0</v>
      </c>
      <c r="E14" s="29">
        <v>0</v>
      </c>
      <c r="F14" s="27">
        <v>0</v>
      </c>
    </row>
    <row r="15" spans="1:8" s="16" customFormat="1" ht="26.25">
      <c r="A15" s="32" t="s">
        <v>22</v>
      </c>
      <c r="B15" s="257">
        <v>0</v>
      </c>
      <c r="C15" s="31">
        <v>0</v>
      </c>
      <c r="D15" s="31">
        <v>0</v>
      </c>
      <c r="E15" s="29">
        <v>0</v>
      </c>
      <c r="F15" s="27">
        <v>0</v>
      </c>
    </row>
    <row r="16" spans="1:8" s="16" customFormat="1" ht="26.25">
      <c r="A16" s="32" t="s">
        <v>23</v>
      </c>
      <c r="B16" s="257">
        <v>0</v>
      </c>
      <c r="C16" s="31">
        <v>0</v>
      </c>
      <c r="D16" s="31">
        <v>0</v>
      </c>
      <c r="E16" s="29">
        <v>0</v>
      </c>
      <c r="F16" s="27">
        <v>0</v>
      </c>
    </row>
    <row r="17" spans="1:6" s="16" customFormat="1" ht="26.25">
      <c r="A17" s="32" t="s">
        <v>24</v>
      </c>
      <c r="B17" s="257">
        <v>0</v>
      </c>
      <c r="C17" s="31">
        <v>0</v>
      </c>
      <c r="D17" s="31">
        <v>0</v>
      </c>
      <c r="E17" s="29">
        <v>0</v>
      </c>
      <c r="F17" s="27">
        <v>0</v>
      </c>
    </row>
    <row r="18" spans="1:6" s="16" customFormat="1" ht="26.25">
      <c r="A18" s="32" t="s">
        <v>25</v>
      </c>
      <c r="B18" s="257">
        <v>0</v>
      </c>
      <c r="C18" s="31">
        <v>0</v>
      </c>
      <c r="D18" s="31">
        <v>0</v>
      </c>
      <c r="E18" s="29">
        <v>0</v>
      </c>
      <c r="F18" s="27">
        <v>0</v>
      </c>
    </row>
    <row r="19" spans="1:6" s="16" customFormat="1" ht="26.25">
      <c r="A19" s="32" t="s">
        <v>26</v>
      </c>
      <c r="B19" s="257">
        <v>0</v>
      </c>
      <c r="C19" s="31">
        <v>0</v>
      </c>
      <c r="D19" s="31">
        <v>0</v>
      </c>
      <c r="E19" s="29">
        <v>0</v>
      </c>
      <c r="F19" s="27">
        <v>0</v>
      </c>
    </row>
    <row r="20" spans="1:6" s="16" customFormat="1" ht="26.25">
      <c r="A20" s="32" t="s">
        <v>27</v>
      </c>
      <c r="B20" s="257">
        <v>0</v>
      </c>
      <c r="C20" s="31">
        <v>0</v>
      </c>
      <c r="D20" s="31">
        <v>0</v>
      </c>
      <c r="E20" s="29">
        <v>0</v>
      </c>
      <c r="F20" s="27">
        <v>0</v>
      </c>
    </row>
    <row r="21" spans="1:6" s="16" customFormat="1" ht="26.25">
      <c r="A21" s="32" t="s">
        <v>28</v>
      </c>
      <c r="B21" s="257">
        <v>0</v>
      </c>
      <c r="C21" s="31">
        <v>0</v>
      </c>
      <c r="D21" s="31">
        <v>0</v>
      </c>
      <c r="E21" s="29">
        <v>0</v>
      </c>
      <c r="F21" s="27">
        <v>0</v>
      </c>
    </row>
    <row r="22" spans="1:6" s="16" customFormat="1" ht="26.25">
      <c r="A22" s="32" t="s">
        <v>29</v>
      </c>
      <c r="B22" s="257">
        <v>0</v>
      </c>
      <c r="C22" s="31">
        <v>0</v>
      </c>
      <c r="D22" s="31">
        <v>0</v>
      </c>
      <c r="E22" s="29">
        <v>0</v>
      </c>
      <c r="F22" s="27">
        <v>0</v>
      </c>
    </row>
    <row r="23" spans="1:6" s="16" customFormat="1" ht="26.25">
      <c r="A23" s="33" t="s">
        <v>30</v>
      </c>
      <c r="B23" s="257">
        <v>0</v>
      </c>
      <c r="C23" s="31">
        <v>0</v>
      </c>
      <c r="D23" s="31">
        <v>0</v>
      </c>
      <c r="E23" s="29">
        <v>0</v>
      </c>
      <c r="F23" s="27">
        <v>0</v>
      </c>
    </row>
    <row r="24" spans="1:6" s="16" customFormat="1" ht="26.25">
      <c r="A24" s="33" t="s">
        <v>31</v>
      </c>
      <c r="B24" s="257">
        <v>0</v>
      </c>
      <c r="C24" s="31">
        <v>0</v>
      </c>
      <c r="D24" s="31">
        <v>0</v>
      </c>
      <c r="E24" s="29">
        <v>0</v>
      </c>
      <c r="F24" s="27">
        <v>0</v>
      </c>
    </row>
    <row r="25" spans="1:6" s="16" customFormat="1" ht="26.25">
      <c r="A25" s="33" t="s">
        <v>32</v>
      </c>
      <c r="B25" s="257">
        <v>0</v>
      </c>
      <c r="C25" s="31">
        <v>0</v>
      </c>
      <c r="D25" s="31">
        <v>0</v>
      </c>
      <c r="E25" s="29">
        <v>0</v>
      </c>
      <c r="F25" s="27">
        <v>0</v>
      </c>
    </row>
    <row r="26" spans="1:6" s="16" customFormat="1" ht="26.25">
      <c r="A26" s="33" t="s">
        <v>33</v>
      </c>
      <c r="B26" s="257">
        <v>0</v>
      </c>
      <c r="C26" s="31">
        <v>0</v>
      </c>
      <c r="D26" s="31">
        <v>0</v>
      </c>
      <c r="E26" s="29">
        <v>0</v>
      </c>
      <c r="F26" s="27">
        <v>0</v>
      </c>
    </row>
    <row r="27" spans="1:6" s="16" customFormat="1" ht="26.25">
      <c r="A27" s="33" t="s">
        <v>34</v>
      </c>
      <c r="B27" s="257">
        <v>0</v>
      </c>
      <c r="C27" s="31">
        <v>0</v>
      </c>
      <c r="D27" s="31">
        <v>0</v>
      </c>
      <c r="E27" s="29">
        <v>0</v>
      </c>
      <c r="F27" s="27">
        <v>0</v>
      </c>
    </row>
    <row r="28" spans="1:6" s="16" customFormat="1" ht="26.25">
      <c r="A28" s="33" t="s">
        <v>89</v>
      </c>
      <c r="B28" s="257">
        <v>0</v>
      </c>
      <c r="C28" s="31">
        <v>0</v>
      </c>
      <c r="D28" s="31">
        <v>0</v>
      </c>
      <c r="E28" s="29">
        <v>0</v>
      </c>
      <c r="F28" s="27">
        <v>0</v>
      </c>
    </row>
    <row r="29" spans="1:6" s="16" customFormat="1" ht="26.25">
      <c r="A29" s="33" t="s">
        <v>35</v>
      </c>
      <c r="B29" s="257">
        <v>0</v>
      </c>
      <c r="C29" s="31">
        <v>0</v>
      </c>
      <c r="D29" s="31">
        <v>0</v>
      </c>
      <c r="E29" s="29">
        <v>0</v>
      </c>
      <c r="F29" s="27">
        <v>0</v>
      </c>
    </row>
    <row r="30" spans="1:6" s="16" customFormat="1" ht="26.25">
      <c r="A30" s="34" t="s">
        <v>36</v>
      </c>
      <c r="B30" s="257"/>
      <c r="C30" s="31"/>
      <c r="D30" s="31"/>
      <c r="E30" s="31"/>
      <c r="F30" s="23"/>
    </row>
    <row r="31" spans="1:6" s="16" customFormat="1" ht="26.25">
      <c r="A31" s="30" t="s">
        <v>37</v>
      </c>
      <c r="B31" s="255">
        <v>0</v>
      </c>
      <c r="C31" s="26">
        <v>0</v>
      </c>
      <c r="D31" s="26">
        <v>0</v>
      </c>
      <c r="E31" s="26">
        <v>0</v>
      </c>
      <c r="F31" s="27">
        <v>0</v>
      </c>
    </row>
    <row r="32" spans="1:6" s="16" customFormat="1" ht="26.25">
      <c r="A32" s="35" t="s">
        <v>38</v>
      </c>
      <c r="B32" s="257"/>
      <c r="C32" s="31"/>
      <c r="D32" s="31"/>
      <c r="E32" s="31"/>
      <c r="F32" s="23"/>
    </row>
    <row r="33" spans="1:12" s="16" customFormat="1" ht="26.25">
      <c r="A33" s="30" t="s">
        <v>37</v>
      </c>
      <c r="B33" s="254">
        <v>0</v>
      </c>
      <c r="C33" s="22">
        <v>0</v>
      </c>
      <c r="D33" s="22">
        <v>0</v>
      </c>
      <c r="E33" s="26">
        <v>0</v>
      </c>
      <c r="F33" s="27">
        <v>0</v>
      </c>
    </row>
    <row r="34" spans="1:12" s="16" customFormat="1" ht="26.25">
      <c r="A34" s="32" t="s">
        <v>39</v>
      </c>
      <c r="B34" s="257"/>
      <c r="C34" s="31"/>
      <c r="D34" s="31"/>
      <c r="E34" s="29"/>
      <c r="F34" s="27" t="s">
        <v>91</v>
      </c>
    </row>
    <row r="35" spans="1:12" s="39" customFormat="1" ht="26.25">
      <c r="A35" s="36" t="s">
        <v>40</v>
      </c>
      <c r="B35" s="258">
        <v>955521</v>
      </c>
      <c r="C35" s="37">
        <v>955521</v>
      </c>
      <c r="D35" s="37">
        <v>1004516</v>
      </c>
      <c r="E35" s="37">
        <v>48995</v>
      </c>
      <c r="F35" s="38">
        <v>5.1275691481401243E-2</v>
      </c>
    </row>
    <row r="36" spans="1:12" s="16" customFormat="1" ht="26.25">
      <c r="A36" s="34" t="s">
        <v>41</v>
      </c>
      <c r="B36" s="257"/>
      <c r="C36" s="31"/>
      <c r="D36" s="31"/>
      <c r="E36" s="31"/>
      <c r="F36" s="23"/>
    </row>
    <row r="37" spans="1:12" s="16" customFormat="1" ht="26.25">
      <c r="A37" s="40" t="s">
        <v>42</v>
      </c>
      <c r="B37" s="255">
        <v>0</v>
      </c>
      <c r="C37" s="26">
        <v>0</v>
      </c>
      <c r="D37" s="26">
        <v>0</v>
      </c>
      <c r="E37" s="26">
        <v>0</v>
      </c>
      <c r="F37" s="27">
        <v>0</v>
      </c>
    </row>
    <row r="38" spans="1:12" s="16" customFormat="1" ht="26.25">
      <c r="A38" s="41" t="s">
        <v>43</v>
      </c>
      <c r="B38" s="255">
        <v>0</v>
      </c>
      <c r="C38" s="26">
        <v>0</v>
      </c>
      <c r="D38" s="26">
        <v>0</v>
      </c>
      <c r="E38" s="29">
        <v>0</v>
      </c>
      <c r="F38" s="27">
        <v>0</v>
      </c>
    </row>
    <row r="39" spans="1:12" s="16" customFormat="1" ht="26.25">
      <c r="A39" s="41" t="s">
        <v>44</v>
      </c>
      <c r="B39" s="255">
        <v>0</v>
      </c>
      <c r="C39" s="26">
        <v>0</v>
      </c>
      <c r="D39" s="26">
        <v>0</v>
      </c>
      <c r="E39" s="29">
        <v>0</v>
      </c>
      <c r="F39" s="27">
        <v>0</v>
      </c>
    </row>
    <row r="40" spans="1:12" s="16" customFormat="1" ht="26.25">
      <c r="A40" s="41" t="s">
        <v>45</v>
      </c>
      <c r="B40" s="255">
        <v>0</v>
      </c>
      <c r="C40" s="26">
        <v>0</v>
      </c>
      <c r="D40" s="26">
        <v>0</v>
      </c>
      <c r="E40" s="29">
        <v>0</v>
      </c>
      <c r="F40" s="27">
        <v>0</v>
      </c>
    </row>
    <row r="41" spans="1:12" s="16" customFormat="1" ht="26.25">
      <c r="A41" s="42" t="s">
        <v>46</v>
      </c>
      <c r="B41" s="255">
        <v>0</v>
      </c>
      <c r="C41" s="26">
        <v>0</v>
      </c>
      <c r="D41" s="26">
        <v>0</v>
      </c>
      <c r="E41" s="29">
        <v>0</v>
      </c>
      <c r="F41" s="27">
        <v>0</v>
      </c>
    </row>
    <row r="42" spans="1:12" s="39" customFormat="1" ht="26.25">
      <c r="A42" s="34" t="s">
        <v>47</v>
      </c>
      <c r="B42" s="259">
        <v>0</v>
      </c>
      <c r="C42" s="43">
        <v>0</v>
      </c>
      <c r="D42" s="43">
        <v>0</v>
      </c>
      <c r="E42" s="43">
        <v>0</v>
      </c>
      <c r="F42" s="38">
        <v>0</v>
      </c>
      <c r="L42" s="39" t="s">
        <v>48</v>
      </c>
    </row>
    <row r="43" spans="1:12" s="16" customFormat="1" ht="26.25">
      <c r="A43" s="32" t="s">
        <v>48</v>
      </c>
      <c r="B43" s="257"/>
      <c r="C43" s="31"/>
      <c r="D43" s="31"/>
      <c r="E43" s="31"/>
      <c r="F43" s="23"/>
    </row>
    <row r="44" spans="1:12" s="39" customFormat="1" ht="26.25">
      <c r="A44" s="44" t="s">
        <v>49</v>
      </c>
      <c r="B44" s="260">
        <v>0</v>
      </c>
      <c r="C44" s="45">
        <v>0</v>
      </c>
      <c r="D44" s="45">
        <v>0</v>
      </c>
      <c r="E44" s="45">
        <v>0</v>
      </c>
      <c r="F44" s="38">
        <v>0</v>
      </c>
    </row>
    <row r="45" spans="1:12" s="16" customFormat="1" ht="26.25">
      <c r="A45" s="32" t="s">
        <v>48</v>
      </c>
      <c r="B45" s="257"/>
      <c r="C45" s="31"/>
      <c r="D45" s="31"/>
      <c r="E45" s="31"/>
      <c r="F45" s="23"/>
    </row>
    <row r="46" spans="1:12" s="39" customFormat="1" ht="26.25">
      <c r="A46" s="44" t="s">
        <v>50</v>
      </c>
      <c r="B46" s="260">
        <v>0</v>
      </c>
      <c r="C46" s="45">
        <v>0</v>
      </c>
      <c r="D46" s="45">
        <v>0</v>
      </c>
      <c r="E46" s="45">
        <v>0</v>
      </c>
      <c r="F46" s="38">
        <v>0</v>
      </c>
    </row>
    <row r="47" spans="1:12" s="16" customFormat="1" ht="26.25">
      <c r="A47" s="32" t="s">
        <v>48</v>
      </c>
      <c r="B47" s="257"/>
      <c r="C47" s="31"/>
      <c r="D47" s="31"/>
      <c r="E47" s="31"/>
      <c r="F47" s="23"/>
    </row>
    <row r="48" spans="1:12" s="39" customFormat="1" ht="26.25">
      <c r="A48" s="34" t="s">
        <v>51</v>
      </c>
      <c r="B48" s="259">
        <v>0</v>
      </c>
      <c r="C48" s="43">
        <v>0</v>
      </c>
      <c r="D48" s="43">
        <v>0</v>
      </c>
      <c r="E48" s="43">
        <v>0</v>
      </c>
      <c r="F48" s="38">
        <v>0</v>
      </c>
    </row>
    <row r="49" spans="1:6" s="16" customFormat="1" ht="26.25">
      <c r="A49" s="32" t="s">
        <v>48</v>
      </c>
      <c r="B49" s="257"/>
      <c r="C49" s="31"/>
      <c r="D49" s="31"/>
      <c r="E49" s="31"/>
      <c r="F49" s="23"/>
    </row>
    <row r="50" spans="1:6" s="39" customFormat="1" ht="26.25">
      <c r="A50" s="46" t="s">
        <v>52</v>
      </c>
      <c r="B50" s="261">
        <v>0</v>
      </c>
      <c r="C50" s="47">
        <v>0</v>
      </c>
      <c r="D50" s="47">
        <v>0</v>
      </c>
      <c r="E50" s="47">
        <v>0</v>
      </c>
      <c r="F50" s="38">
        <v>0</v>
      </c>
    </row>
    <row r="51" spans="1:6" s="16" customFormat="1" ht="26.25">
      <c r="A51" s="34"/>
      <c r="B51" s="254"/>
      <c r="C51" s="22"/>
      <c r="D51" s="22"/>
      <c r="E51" s="22"/>
      <c r="F51" s="48"/>
    </row>
    <row r="52" spans="1:6" s="39" customFormat="1" ht="26.25">
      <c r="A52" s="34" t="s">
        <v>53</v>
      </c>
      <c r="B52" s="259">
        <v>0</v>
      </c>
      <c r="C52" s="43">
        <v>0</v>
      </c>
      <c r="D52" s="43">
        <v>0</v>
      </c>
      <c r="E52" s="47">
        <v>0</v>
      </c>
      <c r="F52" s="38">
        <v>0</v>
      </c>
    </row>
    <row r="53" spans="1:6" s="16" customFormat="1" ht="26.25">
      <c r="A53" s="32"/>
      <c r="B53" s="257"/>
      <c r="C53" s="31"/>
      <c r="D53" s="31"/>
      <c r="E53" s="31"/>
      <c r="F53" s="23"/>
    </row>
    <row r="54" spans="1:6" s="39" customFormat="1" ht="26.25">
      <c r="A54" s="49" t="s">
        <v>54</v>
      </c>
      <c r="B54" s="259">
        <v>955521</v>
      </c>
      <c r="C54" s="43">
        <v>955521</v>
      </c>
      <c r="D54" s="43">
        <v>1004516</v>
      </c>
      <c r="E54" s="43">
        <v>48995</v>
      </c>
      <c r="F54" s="38">
        <v>5.1275691481401243E-2</v>
      </c>
    </row>
    <row r="55" spans="1:6" s="16" customFormat="1" ht="26.25">
      <c r="A55" s="50"/>
      <c r="B55" s="257"/>
      <c r="C55" s="31"/>
      <c r="D55" s="31"/>
      <c r="E55" s="31"/>
      <c r="F55" s="23" t="s">
        <v>48</v>
      </c>
    </row>
    <row r="56" spans="1:6" s="16" customFormat="1" ht="26.25">
      <c r="A56" s="51"/>
      <c r="B56" s="254"/>
      <c r="C56" s="22"/>
      <c r="D56" s="22"/>
      <c r="E56" s="22"/>
      <c r="F56" s="24" t="s">
        <v>48</v>
      </c>
    </row>
    <row r="57" spans="1:6" s="16" customFormat="1" ht="26.25">
      <c r="A57" s="49" t="s">
        <v>55</v>
      </c>
      <c r="B57" s="254"/>
      <c r="C57" s="22"/>
      <c r="D57" s="22"/>
      <c r="E57" s="22"/>
      <c r="F57" s="24"/>
    </row>
    <row r="58" spans="1:6" s="16" customFormat="1" ht="26.25">
      <c r="A58" s="30" t="s">
        <v>56</v>
      </c>
      <c r="B58" s="254">
        <v>393827</v>
      </c>
      <c r="C58" s="22">
        <v>393827</v>
      </c>
      <c r="D58" s="22">
        <v>392000</v>
      </c>
      <c r="E58" s="22">
        <v>-1827</v>
      </c>
      <c r="F58" s="27">
        <v>-4.6390927996302943E-3</v>
      </c>
    </row>
    <row r="59" spans="1:6" s="16" customFormat="1" ht="26.25">
      <c r="A59" s="32" t="s">
        <v>57</v>
      </c>
      <c r="B59" s="257">
        <v>0</v>
      </c>
      <c r="C59" s="31">
        <v>0</v>
      </c>
      <c r="D59" s="31">
        <v>0</v>
      </c>
      <c r="E59" s="31">
        <v>0</v>
      </c>
      <c r="F59" s="27">
        <v>0</v>
      </c>
    </row>
    <row r="60" spans="1:6" s="16" customFormat="1" ht="26.25">
      <c r="A60" s="32" t="s">
        <v>58</v>
      </c>
      <c r="B60" s="257">
        <v>0</v>
      </c>
      <c r="C60" s="31">
        <v>0</v>
      </c>
      <c r="D60" s="31">
        <v>0</v>
      </c>
      <c r="E60" s="31">
        <v>0</v>
      </c>
      <c r="F60" s="27">
        <v>0</v>
      </c>
    </row>
    <row r="61" spans="1:6" s="16" customFormat="1" ht="26.25">
      <c r="A61" s="32" t="s">
        <v>59</v>
      </c>
      <c r="B61" s="257">
        <v>561694</v>
      </c>
      <c r="C61" s="31">
        <v>561694</v>
      </c>
      <c r="D61" s="31">
        <v>612516</v>
      </c>
      <c r="E61" s="31">
        <v>50822</v>
      </c>
      <c r="F61" s="27">
        <v>9.0479869822358797E-2</v>
      </c>
    </row>
    <row r="62" spans="1:6" s="16" customFormat="1" ht="26.25">
      <c r="A62" s="32" t="s">
        <v>60</v>
      </c>
      <c r="B62" s="257">
        <v>0</v>
      </c>
      <c r="C62" s="31">
        <v>0</v>
      </c>
      <c r="D62" s="31">
        <v>0</v>
      </c>
      <c r="E62" s="31">
        <v>0</v>
      </c>
      <c r="F62" s="27">
        <v>0</v>
      </c>
    </row>
    <row r="63" spans="1:6" s="16" customFormat="1" ht="26.25">
      <c r="A63" s="32" t="s">
        <v>61</v>
      </c>
      <c r="B63" s="257">
        <v>0</v>
      </c>
      <c r="C63" s="31">
        <v>0</v>
      </c>
      <c r="D63" s="31">
        <v>0</v>
      </c>
      <c r="E63" s="31">
        <v>0</v>
      </c>
      <c r="F63" s="27">
        <v>0</v>
      </c>
    </row>
    <row r="64" spans="1:6" s="16" customFormat="1" ht="26.25">
      <c r="A64" s="32" t="s">
        <v>62</v>
      </c>
      <c r="B64" s="257">
        <v>0</v>
      </c>
      <c r="C64" s="31">
        <v>0</v>
      </c>
      <c r="D64" s="31">
        <v>0</v>
      </c>
      <c r="E64" s="31">
        <v>0</v>
      </c>
      <c r="F64" s="27">
        <v>0</v>
      </c>
    </row>
    <row r="65" spans="1:6" s="16" customFormat="1" ht="26.25">
      <c r="A65" s="32" t="s">
        <v>63</v>
      </c>
      <c r="B65" s="257">
        <v>0</v>
      </c>
      <c r="C65" s="31">
        <v>0</v>
      </c>
      <c r="D65" s="31">
        <v>0</v>
      </c>
      <c r="E65" s="31">
        <v>0</v>
      </c>
      <c r="F65" s="27">
        <v>0</v>
      </c>
    </row>
    <row r="66" spans="1:6" s="39" customFormat="1" ht="26.25">
      <c r="A66" s="52" t="s">
        <v>64</v>
      </c>
      <c r="B66" s="258">
        <v>955521</v>
      </c>
      <c r="C66" s="37">
        <v>955521</v>
      </c>
      <c r="D66" s="37">
        <v>1004516</v>
      </c>
      <c r="E66" s="37">
        <v>48995</v>
      </c>
      <c r="F66" s="38">
        <v>5.1275691481401243E-2</v>
      </c>
    </row>
    <row r="67" spans="1:6" s="16" customFormat="1" ht="26.25">
      <c r="A67" s="32" t="s">
        <v>65</v>
      </c>
      <c r="B67" s="257">
        <v>0</v>
      </c>
      <c r="C67" s="31">
        <v>0</v>
      </c>
      <c r="D67" s="31">
        <v>0</v>
      </c>
      <c r="E67" s="31">
        <v>0</v>
      </c>
      <c r="F67" s="27">
        <v>0</v>
      </c>
    </row>
    <row r="68" spans="1:6" s="16" customFormat="1" ht="26.25">
      <c r="A68" s="32" t="s">
        <v>66</v>
      </c>
      <c r="B68" s="257">
        <v>0</v>
      </c>
      <c r="C68" s="31">
        <v>0</v>
      </c>
      <c r="D68" s="31">
        <v>0</v>
      </c>
      <c r="E68" s="31">
        <v>0</v>
      </c>
      <c r="F68" s="27">
        <v>0</v>
      </c>
    </row>
    <row r="69" spans="1:6" s="16" customFormat="1" ht="26.25">
      <c r="A69" s="32" t="s">
        <v>67</v>
      </c>
      <c r="B69" s="257">
        <v>0</v>
      </c>
      <c r="C69" s="31">
        <v>0</v>
      </c>
      <c r="D69" s="31">
        <v>0</v>
      </c>
      <c r="E69" s="31">
        <v>0</v>
      </c>
      <c r="F69" s="27">
        <v>0</v>
      </c>
    </row>
    <row r="70" spans="1:6" s="16" customFormat="1" ht="26.25">
      <c r="A70" s="32" t="s">
        <v>68</v>
      </c>
      <c r="B70" s="257">
        <v>0</v>
      </c>
      <c r="C70" s="31">
        <v>0</v>
      </c>
      <c r="D70" s="31">
        <v>0</v>
      </c>
      <c r="E70" s="31">
        <v>0</v>
      </c>
      <c r="F70" s="27">
        <v>0</v>
      </c>
    </row>
    <row r="71" spans="1:6" s="39" customFormat="1" ht="26.25">
      <c r="A71" s="53" t="s">
        <v>69</v>
      </c>
      <c r="B71" s="262">
        <v>955521</v>
      </c>
      <c r="C71" s="54">
        <v>955521</v>
      </c>
      <c r="D71" s="54">
        <v>1004516</v>
      </c>
      <c r="E71" s="54">
        <v>48995</v>
      </c>
      <c r="F71" s="38">
        <v>5.1275691481401243E-2</v>
      </c>
    </row>
    <row r="72" spans="1:6" s="16" customFormat="1" ht="26.25">
      <c r="A72" s="51"/>
      <c r="B72" s="254"/>
      <c r="C72" s="22"/>
      <c r="D72" s="22"/>
      <c r="E72" s="22"/>
      <c r="F72" s="24"/>
    </row>
    <row r="73" spans="1:6" s="16" customFormat="1" ht="26.25">
      <c r="A73" s="49" t="s">
        <v>70</v>
      </c>
      <c r="B73" s="254"/>
      <c r="C73" s="22"/>
      <c r="D73" s="22"/>
      <c r="E73" s="22"/>
      <c r="F73" s="24"/>
    </row>
    <row r="74" spans="1:6" s="16" customFormat="1" ht="26.25">
      <c r="A74" s="30" t="s">
        <v>71</v>
      </c>
      <c r="B74" s="255">
        <v>584945</v>
      </c>
      <c r="C74" s="26">
        <v>584945</v>
      </c>
      <c r="D74" s="26">
        <v>671500</v>
      </c>
      <c r="E74" s="22">
        <v>86555</v>
      </c>
      <c r="F74" s="27">
        <v>0.14797117677730384</v>
      </c>
    </row>
    <row r="75" spans="1:6" s="16" customFormat="1" ht="26.25">
      <c r="A75" s="32" t="s">
        <v>72</v>
      </c>
      <c r="B75" s="256">
        <v>0</v>
      </c>
      <c r="C75" s="26">
        <v>0</v>
      </c>
      <c r="D75" s="26">
        <v>0</v>
      </c>
      <c r="E75" s="31">
        <v>0</v>
      </c>
      <c r="F75" s="27">
        <v>0</v>
      </c>
    </row>
    <row r="76" spans="1:6" s="16" customFormat="1" ht="26.25">
      <c r="A76" s="32" t="s">
        <v>73</v>
      </c>
      <c r="B76" s="254">
        <v>141325</v>
      </c>
      <c r="C76" s="26">
        <v>141325</v>
      </c>
      <c r="D76" s="26">
        <v>160500</v>
      </c>
      <c r="E76" s="31">
        <v>19175</v>
      </c>
      <c r="F76" s="27">
        <v>0.1356801698213338</v>
      </c>
    </row>
    <row r="77" spans="1:6" s="39" customFormat="1" ht="26.25">
      <c r="A77" s="52" t="s">
        <v>74</v>
      </c>
      <c r="B77" s="262">
        <v>726270</v>
      </c>
      <c r="C77" s="54">
        <v>726270</v>
      </c>
      <c r="D77" s="54">
        <v>832000</v>
      </c>
      <c r="E77" s="37">
        <v>105730</v>
      </c>
      <c r="F77" s="38">
        <v>0.14557946769107907</v>
      </c>
    </row>
    <row r="78" spans="1:6" s="16" customFormat="1" ht="26.25">
      <c r="A78" s="32" t="s">
        <v>75</v>
      </c>
      <c r="B78" s="256">
        <v>4369</v>
      </c>
      <c r="C78" s="29">
        <v>4369</v>
      </c>
      <c r="D78" s="29">
        <v>5000</v>
      </c>
      <c r="E78" s="31">
        <v>631</v>
      </c>
      <c r="F78" s="27">
        <v>0.14442664225223162</v>
      </c>
    </row>
    <row r="79" spans="1:6" s="16" customFormat="1" ht="26.25">
      <c r="A79" s="32" t="s">
        <v>76</v>
      </c>
      <c r="B79" s="255">
        <v>46820</v>
      </c>
      <c r="C79" s="26">
        <v>46820</v>
      </c>
      <c r="D79" s="26">
        <v>13000</v>
      </c>
      <c r="E79" s="31">
        <v>-33820</v>
      </c>
      <c r="F79" s="27">
        <v>-0.72234087996582652</v>
      </c>
    </row>
    <row r="80" spans="1:6" s="16" customFormat="1" ht="26.25">
      <c r="A80" s="32" t="s">
        <v>77</v>
      </c>
      <c r="B80" s="254">
        <v>24089</v>
      </c>
      <c r="C80" s="22">
        <v>24089</v>
      </c>
      <c r="D80" s="22">
        <v>3300</v>
      </c>
      <c r="E80" s="31">
        <v>-20789</v>
      </c>
      <c r="F80" s="27">
        <v>-0.86300801195566446</v>
      </c>
    </row>
    <row r="81" spans="1:8" s="39" customFormat="1" ht="26.25">
      <c r="A81" s="35" t="s">
        <v>78</v>
      </c>
      <c r="B81" s="262">
        <v>75278</v>
      </c>
      <c r="C81" s="54">
        <v>75278</v>
      </c>
      <c r="D81" s="54">
        <v>21300</v>
      </c>
      <c r="E81" s="37">
        <v>-53978</v>
      </c>
      <c r="F81" s="38">
        <v>-0.71704880575998298</v>
      </c>
    </row>
    <row r="82" spans="1:8" s="16" customFormat="1" ht="26.25">
      <c r="A82" s="32" t="s">
        <v>79</v>
      </c>
      <c r="B82" s="254">
        <v>6600</v>
      </c>
      <c r="C82" s="22">
        <v>6600</v>
      </c>
      <c r="D82" s="22">
        <v>7000</v>
      </c>
      <c r="E82" s="31">
        <v>400</v>
      </c>
      <c r="F82" s="27">
        <v>6.0606060606060608E-2</v>
      </c>
    </row>
    <row r="83" spans="1:8" s="16" customFormat="1" ht="26.25">
      <c r="A83" s="32" t="s">
        <v>80</v>
      </c>
      <c r="B83" s="257">
        <v>141716</v>
      </c>
      <c r="C83" s="31">
        <v>141716</v>
      </c>
      <c r="D83" s="31">
        <v>141716</v>
      </c>
      <c r="E83" s="31">
        <v>0</v>
      </c>
      <c r="F83" s="27">
        <v>0</v>
      </c>
    </row>
    <row r="84" spans="1:8" s="16" customFormat="1" ht="26.25">
      <c r="A84" s="32" t="s">
        <v>81</v>
      </c>
      <c r="B84" s="257">
        <v>0</v>
      </c>
      <c r="C84" s="31">
        <v>0</v>
      </c>
      <c r="D84" s="31">
        <v>0</v>
      </c>
      <c r="E84" s="31">
        <v>0</v>
      </c>
      <c r="F84" s="27">
        <v>0</v>
      </c>
    </row>
    <row r="85" spans="1:8" s="16" customFormat="1" ht="26.25">
      <c r="A85" s="32" t="s">
        <v>82</v>
      </c>
      <c r="B85" s="257">
        <v>0</v>
      </c>
      <c r="C85" s="31">
        <v>0</v>
      </c>
      <c r="D85" s="31">
        <v>0</v>
      </c>
      <c r="E85" s="31">
        <v>0</v>
      </c>
      <c r="F85" s="27">
        <v>0</v>
      </c>
    </row>
    <row r="86" spans="1:8" s="39" customFormat="1" ht="26.25">
      <c r="A86" s="35" t="s">
        <v>83</v>
      </c>
      <c r="B86" s="258">
        <v>148316</v>
      </c>
      <c r="C86" s="37">
        <v>148316</v>
      </c>
      <c r="D86" s="37">
        <v>148716</v>
      </c>
      <c r="E86" s="37">
        <v>400</v>
      </c>
      <c r="F86" s="38">
        <v>2.6969443620378114E-3</v>
      </c>
    </row>
    <row r="87" spans="1:8" s="16" customFormat="1" ht="26.25">
      <c r="A87" s="32" t="s">
        <v>84</v>
      </c>
      <c r="B87" s="257">
        <v>5657</v>
      </c>
      <c r="C87" s="31">
        <v>5657</v>
      </c>
      <c r="D87" s="31">
        <v>2500</v>
      </c>
      <c r="E87" s="31">
        <v>-3157</v>
      </c>
      <c r="F87" s="27">
        <v>-0.55806964822343996</v>
      </c>
    </row>
    <row r="88" spans="1:8" s="16" customFormat="1" ht="26.25">
      <c r="A88" s="32" t="s">
        <v>85</v>
      </c>
      <c r="B88" s="257">
        <v>0</v>
      </c>
      <c r="C88" s="31">
        <v>0</v>
      </c>
      <c r="D88" s="31">
        <v>0</v>
      </c>
      <c r="E88" s="31">
        <v>0</v>
      </c>
      <c r="F88" s="27">
        <v>0</v>
      </c>
    </row>
    <row r="89" spans="1:8" s="16" customFormat="1" ht="26.25">
      <c r="A89" s="41" t="s">
        <v>86</v>
      </c>
      <c r="B89" s="257">
        <v>0</v>
      </c>
      <c r="C89" s="31">
        <v>0</v>
      </c>
      <c r="D89" s="31">
        <v>0</v>
      </c>
      <c r="E89" s="31">
        <v>0</v>
      </c>
      <c r="F89" s="27">
        <v>0</v>
      </c>
    </row>
    <row r="90" spans="1:8" s="39" customFormat="1" ht="26.25">
      <c r="A90" s="55" t="s">
        <v>87</v>
      </c>
      <c r="B90" s="262">
        <v>5657</v>
      </c>
      <c r="C90" s="54">
        <v>5657</v>
      </c>
      <c r="D90" s="54">
        <v>2500</v>
      </c>
      <c r="E90" s="54">
        <v>-3157</v>
      </c>
      <c r="F90" s="38">
        <v>-0.55806964822343996</v>
      </c>
    </row>
    <row r="91" spans="1:8" s="16" customFormat="1" ht="26.25">
      <c r="A91" s="41" t="s">
        <v>88</v>
      </c>
      <c r="B91" s="257">
        <v>0</v>
      </c>
      <c r="C91" s="31">
        <v>0</v>
      </c>
      <c r="D91" s="29">
        <v>0</v>
      </c>
      <c r="E91" s="31">
        <v>0</v>
      </c>
      <c r="F91" s="27">
        <v>0</v>
      </c>
    </row>
    <row r="92" spans="1:8" s="39" customFormat="1" ht="27" thickBot="1">
      <c r="A92" s="56" t="s">
        <v>69</v>
      </c>
      <c r="B92" s="263">
        <v>955521</v>
      </c>
      <c r="C92" s="57">
        <v>955521</v>
      </c>
      <c r="D92" s="58">
        <v>1004516</v>
      </c>
      <c r="E92" s="57">
        <v>48995</v>
      </c>
      <c r="F92" s="59">
        <v>5.1275691481401243E-2</v>
      </c>
    </row>
    <row r="93" spans="1:8" s="64" customFormat="1" ht="31.5">
      <c r="A93" s="60"/>
      <c r="B93" s="61"/>
      <c r="C93" s="61"/>
      <c r="D93" s="61"/>
      <c r="E93" s="61"/>
      <c r="F93" s="62" t="s">
        <v>48</v>
      </c>
      <c r="G93" s="63"/>
      <c r="H93" s="63"/>
    </row>
    <row r="94" spans="1:8">
      <c r="A94" s="68" t="s">
        <v>48</v>
      </c>
      <c r="B94" s="69"/>
      <c r="C94" s="69"/>
      <c r="D94" s="69"/>
      <c r="E94" s="69"/>
      <c r="F94" s="70"/>
    </row>
  </sheetData>
  <pageMargins left="0.7" right="0.7" top="0.75" bottom="0.75" header="0.3" footer="0.3"/>
  <pageSetup scale="27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6"/>
  <sheetViews>
    <sheetView topLeftCell="A31" zoomScale="60" zoomScaleNormal="60" workbookViewId="0">
      <selection activeCell="I19" sqref="I19"/>
    </sheetView>
  </sheetViews>
  <sheetFormatPr defaultRowHeight="15.75"/>
  <cols>
    <col min="1" max="1" width="121.140625" style="71" customWidth="1"/>
    <col min="2" max="2" width="32.7109375" style="279" customWidth="1"/>
    <col min="3" max="4" width="32.85546875" style="99" customWidth="1"/>
    <col min="5" max="5" width="32.85546875" style="118" customWidth="1"/>
    <col min="6" max="6" width="25.5703125" style="127" customWidth="1"/>
    <col min="7" max="7" width="30.28515625" style="71" customWidth="1"/>
    <col min="8" max="8" width="25.140625" style="71" customWidth="1"/>
    <col min="9" max="16384" width="9.140625" style="71"/>
  </cols>
  <sheetData>
    <row r="1" spans="1:8" s="7" customFormat="1" ht="46.5">
      <c r="A1" s="1" t="s">
        <v>0</v>
      </c>
      <c r="B1" s="252"/>
      <c r="C1" s="100" t="s">
        <v>1</v>
      </c>
      <c r="D1" s="119" t="str">
        <f>[2]Revenue!B2</f>
        <v>Baton Rouge Community College</v>
      </c>
      <c r="E1" s="6"/>
      <c r="H1" s="3"/>
    </row>
    <row r="2" spans="1:8" s="7" customFormat="1" ht="46.5">
      <c r="A2" s="1" t="s">
        <v>2</v>
      </c>
      <c r="B2" s="252"/>
      <c r="C2" s="80"/>
      <c r="D2" s="80"/>
      <c r="E2" s="101"/>
      <c r="F2" s="120"/>
      <c r="G2" s="3"/>
      <c r="H2" s="3"/>
    </row>
    <row r="3" spans="1:8" s="7" customFormat="1" ht="47.25" thickBot="1">
      <c r="A3" s="9" t="s">
        <v>3</v>
      </c>
      <c r="B3" s="253"/>
      <c r="C3" s="81"/>
      <c r="D3" s="81"/>
      <c r="E3" s="102"/>
      <c r="F3" s="121"/>
      <c r="G3" s="3"/>
      <c r="H3" s="3"/>
    </row>
    <row r="4" spans="1:8" s="16" customFormat="1" ht="27" thickTop="1">
      <c r="A4" s="12" t="s">
        <v>4</v>
      </c>
      <c r="B4" s="264" t="s">
        <v>5</v>
      </c>
      <c r="C4" s="82" t="s">
        <v>6</v>
      </c>
      <c r="D4" s="82" t="s">
        <v>6</v>
      </c>
      <c r="E4" s="103" t="s">
        <v>7</v>
      </c>
      <c r="F4" s="122" t="s">
        <v>8</v>
      </c>
    </row>
    <row r="5" spans="1:8" s="20" customFormat="1" ht="52.5">
      <c r="A5" s="17"/>
      <c r="B5" s="265" t="s">
        <v>9</v>
      </c>
      <c r="C5" s="83" t="s">
        <v>9</v>
      </c>
      <c r="D5" s="83" t="s">
        <v>10</v>
      </c>
      <c r="E5" s="104" t="s">
        <v>11</v>
      </c>
      <c r="F5" s="123" t="s">
        <v>12</v>
      </c>
    </row>
    <row r="6" spans="1:8" s="16" customFormat="1" ht="26.25">
      <c r="A6" s="21" t="s">
        <v>13</v>
      </c>
      <c r="B6" s="266"/>
      <c r="C6" s="84"/>
      <c r="D6" s="84"/>
      <c r="E6" s="105"/>
      <c r="F6" s="76"/>
    </row>
    <row r="7" spans="1:8" s="16" customFormat="1" ht="26.25">
      <c r="A7" s="21" t="s">
        <v>14</v>
      </c>
      <c r="B7" s="266"/>
      <c r="C7" s="84"/>
      <c r="D7" s="84"/>
      <c r="E7" s="105"/>
      <c r="F7" s="78"/>
    </row>
    <row r="8" spans="1:8" s="16" customFormat="1" ht="26.25">
      <c r="A8" s="25" t="s">
        <v>15</v>
      </c>
      <c r="B8" s="267">
        <v>11118298</v>
      </c>
      <c r="C8" s="85">
        <f>[2]Revenue!H31</f>
        <v>11118298</v>
      </c>
      <c r="D8" s="85">
        <f>[2]Revenue!J31</f>
        <v>9843390</v>
      </c>
      <c r="E8" s="106">
        <f t="shared" ref="E8:E12" si="0">D8-C8</f>
        <v>-1274908</v>
      </c>
      <c r="F8" s="74">
        <f t="shared" ref="F8:F33" si="1">IF(ISBLANK(E8),"  ",IF(C8&gt;0,E8/C8,IF(E8&gt;0,1,0)))</f>
        <v>-0.1146675507348337</v>
      </c>
    </row>
    <row r="9" spans="1:8" s="16" customFormat="1" ht="26.25">
      <c r="A9" s="25" t="s">
        <v>16</v>
      </c>
      <c r="B9" s="267">
        <v>0</v>
      </c>
      <c r="C9" s="85">
        <f>[2]Revenue!H33</f>
        <v>0</v>
      </c>
      <c r="D9" s="85">
        <f>[2]Revenue!J33</f>
        <v>0</v>
      </c>
      <c r="E9" s="106">
        <f t="shared" si="0"/>
        <v>0</v>
      </c>
      <c r="F9" s="74">
        <f t="shared" si="1"/>
        <v>0</v>
      </c>
    </row>
    <row r="10" spans="1:8" s="16" customFormat="1" ht="26.25">
      <c r="A10" s="28" t="s">
        <v>17</v>
      </c>
      <c r="B10" s="268">
        <v>448872</v>
      </c>
      <c r="C10" s="86">
        <f>SUM(C11:C29)</f>
        <v>470057</v>
      </c>
      <c r="D10" s="86">
        <f>SUM(D11:D29)</f>
        <v>479046</v>
      </c>
      <c r="E10" s="107">
        <f t="shared" si="0"/>
        <v>8989</v>
      </c>
      <c r="F10" s="74">
        <f t="shared" si="1"/>
        <v>1.9123212716755628E-2</v>
      </c>
    </row>
    <row r="11" spans="1:8" s="16" customFormat="1" ht="26.25">
      <c r="A11" s="30" t="s">
        <v>18</v>
      </c>
      <c r="B11" s="269">
        <v>0</v>
      </c>
      <c r="C11" s="87">
        <f>[2]Revenue!H36</f>
        <v>0</v>
      </c>
      <c r="D11" s="87">
        <f>[2]Revenue!J36</f>
        <v>0</v>
      </c>
      <c r="E11" s="107">
        <f t="shared" si="0"/>
        <v>0</v>
      </c>
      <c r="F11" s="74">
        <f t="shared" si="1"/>
        <v>0</v>
      </c>
    </row>
    <row r="12" spans="1:8" s="16" customFormat="1" ht="26.25">
      <c r="A12" s="32" t="s">
        <v>19</v>
      </c>
      <c r="B12" s="267">
        <v>448872</v>
      </c>
      <c r="C12" s="85">
        <f>[2]Revenue!H37</f>
        <v>470057</v>
      </c>
      <c r="D12" s="85">
        <f>[2]Revenue!J37</f>
        <v>479046</v>
      </c>
      <c r="E12" s="107">
        <f t="shared" si="0"/>
        <v>8989</v>
      </c>
      <c r="F12" s="74">
        <f t="shared" si="1"/>
        <v>1.9123212716755628E-2</v>
      </c>
    </row>
    <row r="13" spans="1:8" s="16" customFormat="1" ht="26.25">
      <c r="A13" s="32" t="s">
        <v>20</v>
      </c>
      <c r="B13" s="267">
        <v>0</v>
      </c>
      <c r="C13" s="85">
        <f>[2]Revenue!H38</f>
        <v>0</v>
      </c>
      <c r="D13" s="85">
        <f>[2]Revenue!J38</f>
        <v>0</v>
      </c>
      <c r="E13" s="106">
        <f>[2]Revenue!I37</f>
        <v>0</v>
      </c>
      <c r="F13" s="74">
        <f t="shared" si="1"/>
        <v>0</v>
      </c>
    </row>
    <row r="14" spans="1:8" s="16" customFormat="1" ht="26.25">
      <c r="A14" s="32" t="s">
        <v>21</v>
      </c>
      <c r="B14" s="267">
        <v>0</v>
      </c>
      <c r="C14" s="85">
        <f>[2]Revenue!G38</f>
        <v>0</v>
      </c>
      <c r="D14" s="85">
        <f>[2]Revenue!H38</f>
        <v>0</v>
      </c>
      <c r="E14" s="106">
        <f>[2]Revenue!I38</f>
        <v>0</v>
      </c>
      <c r="F14" s="74">
        <f t="shared" si="1"/>
        <v>0</v>
      </c>
    </row>
    <row r="15" spans="1:8" s="16" customFormat="1" ht="26.25">
      <c r="A15" s="32" t="s">
        <v>22</v>
      </c>
      <c r="B15" s="267">
        <v>0</v>
      </c>
      <c r="C15" s="85">
        <f>[2]Revenue!G39</f>
        <v>0</v>
      </c>
      <c r="D15" s="85">
        <f>[2]Revenue!H39</f>
        <v>0</v>
      </c>
      <c r="E15" s="106">
        <f>[2]Revenue!I39</f>
        <v>0</v>
      </c>
      <c r="F15" s="74">
        <f t="shared" si="1"/>
        <v>0</v>
      </c>
    </row>
    <row r="16" spans="1:8" s="16" customFormat="1" ht="26.25">
      <c r="A16" s="32" t="s">
        <v>23</v>
      </c>
      <c r="B16" s="267">
        <v>0</v>
      </c>
      <c r="C16" s="85">
        <f>[2]Revenue!G40</f>
        <v>0</v>
      </c>
      <c r="D16" s="85">
        <f>[2]Revenue!H40</f>
        <v>0</v>
      </c>
      <c r="E16" s="106">
        <f>[2]Revenue!I40</f>
        <v>0</v>
      </c>
      <c r="F16" s="74">
        <f t="shared" si="1"/>
        <v>0</v>
      </c>
    </row>
    <row r="17" spans="1:6" s="16" customFormat="1" ht="26.25">
      <c r="A17" s="32" t="s">
        <v>24</v>
      </c>
      <c r="B17" s="267">
        <v>0</v>
      </c>
      <c r="C17" s="85">
        <f>[2]Revenue!G41</f>
        <v>0</v>
      </c>
      <c r="D17" s="85">
        <f>[2]Revenue!H41</f>
        <v>0</v>
      </c>
      <c r="E17" s="106">
        <f>[2]Revenue!I41</f>
        <v>0</v>
      </c>
      <c r="F17" s="74">
        <f t="shared" si="1"/>
        <v>0</v>
      </c>
    </row>
    <row r="18" spans="1:6" s="16" customFormat="1" ht="26.25">
      <c r="A18" s="32" t="s">
        <v>25</v>
      </c>
      <c r="B18" s="267">
        <v>0</v>
      </c>
      <c r="C18" s="85">
        <f>[2]Revenue!G42</f>
        <v>0</v>
      </c>
      <c r="D18" s="85">
        <f>[2]Revenue!H42</f>
        <v>0</v>
      </c>
      <c r="E18" s="106">
        <f>[2]Revenue!I42</f>
        <v>0</v>
      </c>
      <c r="F18" s="74">
        <f t="shared" si="1"/>
        <v>0</v>
      </c>
    </row>
    <row r="19" spans="1:6" s="16" customFormat="1" ht="26.25">
      <c r="A19" s="32" t="s">
        <v>26</v>
      </c>
      <c r="B19" s="267">
        <v>0</v>
      </c>
      <c r="C19" s="85">
        <f>[2]Revenue!G43</f>
        <v>0</v>
      </c>
      <c r="D19" s="85">
        <f>[2]Revenue!H43</f>
        <v>0</v>
      </c>
      <c r="E19" s="106">
        <f>[2]Revenue!I43</f>
        <v>0</v>
      </c>
      <c r="F19" s="74">
        <f t="shared" si="1"/>
        <v>0</v>
      </c>
    </row>
    <row r="20" spans="1:6" s="16" customFormat="1" ht="26.25">
      <c r="A20" s="32" t="s">
        <v>27</v>
      </c>
      <c r="B20" s="267">
        <v>0</v>
      </c>
      <c r="C20" s="85">
        <f>[2]Revenue!G44</f>
        <v>0</v>
      </c>
      <c r="D20" s="85">
        <f>[2]Revenue!H44</f>
        <v>0</v>
      </c>
      <c r="E20" s="106">
        <f>[2]Revenue!I44</f>
        <v>0</v>
      </c>
      <c r="F20" s="74">
        <f t="shared" si="1"/>
        <v>0</v>
      </c>
    </row>
    <row r="21" spans="1:6" s="16" customFormat="1" ht="26.25">
      <c r="A21" s="32" t="s">
        <v>28</v>
      </c>
      <c r="B21" s="267">
        <v>0</v>
      </c>
      <c r="C21" s="85">
        <f>[2]Revenue!G45</f>
        <v>0</v>
      </c>
      <c r="D21" s="85">
        <f>[2]Revenue!H45</f>
        <v>0</v>
      </c>
      <c r="E21" s="106">
        <f>[2]Revenue!I45</f>
        <v>0</v>
      </c>
      <c r="F21" s="74">
        <f t="shared" si="1"/>
        <v>0</v>
      </c>
    </row>
    <row r="22" spans="1:6" s="16" customFormat="1" ht="26.25">
      <c r="A22" s="32" t="s">
        <v>29</v>
      </c>
      <c r="B22" s="267">
        <v>0</v>
      </c>
      <c r="C22" s="85">
        <f>[2]Revenue!G46</f>
        <v>0</v>
      </c>
      <c r="D22" s="85">
        <f>[2]Revenue!H46</f>
        <v>0</v>
      </c>
      <c r="E22" s="106">
        <f>[2]Revenue!I46</f>
        <v>0</v>
      </c>
      <c r="F22" s="74">
        <f t="shared" si="1"/>
        <v>0</v>
      </c>
    </row>
    <row r="23" spans="1:6" s="16" customFormat="1" ht="26.25">
      <c r="A23" s="33" t="s">
        <v>30</v>
      </c>
      <c r="B23" s="267">
        <v>0</v>
      </c>
      <c r="C23" s="85">
        <f>[2]Revenue!G47</f>
        <v>0</v>
      </c>
      <c r="D23" s="85">
        <f>[2]Revenue!H47</f>
        <v>0</v>
      </c>
      <c r="E23" s="106">
        <f>[2]Revenue!I47</f>
        <v>0</v>
      </c>
      <c r="F23" s="74">
        <f t="shared" si="1"/>
        <v>0</v>
      </c>
    </row>
    <row r="24" spans="1:6" s="16" customFormat="1" ht="26.25">
      <c r="A24" s="33" t="s">
        <v>31</v>
      </c>
      <c r="B24" s="267">
        <v>0</v>
      </c>
      <c r="C24" s="85">
        <f>[2]Revenue!G48</f>
        <v>0</v>
      </c>
      <c r="D24" s="85">
        <f>[2]Revenue!H48</f>
        <v>0</v>
      </c>
      <c r="E24" s="106">
        <f>[2]Revenue!I48</f>
        <v>0</v>
      </c>
      <c r="F24" s="74">
        <f t="shared" si="1"/>
        <v>0</v>
      </c>
    </row>
    <row r="25" spans="1:6" s="16" customFormat="1" ht="26.25">
      <c r="A25" s="33" t="s">
        <v>32</v>
      </c>
      <c r="B25" s="267">
        <v>0</v>
      </c>
      <c r="C25" s="85">
        <f>[2]Revenue!G49</f>
        <v>0</v>
      </c>
      <c r="D25" s="85">
        <f>[2]Revenue!H49</f>
        <v>0</v>
      </c>
      <c r="E25" s="106">
        <f>[2]Revenue!I49</f>
        <v>0</v>
      </c>
      <c r="F25" s="74">
        <f t="shared" si="1"/>
        <v>0</v>
      </c>
    </row>
    <row r="26" spans="1:6" s="16" customFormat="1" ht="26.25">
      <c r="A26" s="33" t="s">
        <v>33</v>
      </c>
      <c r="B26" s="267">
        <v>0</v>
      </c>
      <c r="C26" s="85">
        <f>[2]Revenue!G50</f>
        <v>0</v>
      </c>
      <c r="D26" s="85">
        <f>[2]Revenue!H50</f>
        <v>0</v>
      </c>
      <c r="E26" s="106">
        <f>[2]Revenue!I50</f>
        <v>0</v>
      </c>
      <c r="F26" s="74">
        <f t="shared" si="1"/>
        <v>0</v>
      </c>
    </row>
    <row r="27" spans="1:6" s="16" customFormat="1" ht="26.25">
      <c r="A27" s="33" t="s">
        <v>34</v>
      </c>
      <c r="B27" s="267">
        <v>0</v>
      </c>
      <c r="C27" s="85">
        <f>[2]Revenue!G51</f>
        <v>0</v>
      </c>
      <c r="D27" s="85">
        <f>[2]Revenue!H51</f>
        <v>0</v>
      </c>
      <c r="E27" s="106">
        <f>[2]Revenue!I51</f>
        <v>0</v>
      </c>
      <c r="F27" s="74">
        <f t="shared" si="1"/>
        <v>0</v>
      </c>
    </row>
    <row r="28" spans="1:6" s="16" customFormat="1" ht="26.25">
      <c r="A28" s="33" t="s">
        <v>89</v>
      </c>
      <c r="B28" s="267">
        <v>0</v>
      </c>
      <c r="C28" s="240">
        <v>0</v>
      </c>
      <c r="D28" s="240">
        <v>0</v>
      </c>
      <c r="E28" s="29">
        <f t="shared" ref="E28" si="2">D28-C28</f>
        <v>0</v>
      </c>
      <c r="F28" s="27">
        <f t="shared" si="1"/>
        <v>0</v>
      </c>
    </row>
    <row r="29" spans="1:6" s="16" customFormat="1" ht="26.25">
      <c r="A29" s="33" t="s">
        <v>35</v>
      </c>
      <c r="B29" s="267">
        <v>0</v>
      </c>
      <c r="C29" s="85">
        <f>[2]Revenue!G52</f>
        <v>0</v>
      </c>
      <c r="D29" s="85">
        <f>[2]Revenue!H52</f>
        <v>0</v>
      </c>
      <c r="E29" s="106">
        <f>[2]Revenue!I52</f>
        <v>0</v>
      </c>
      <c r="F29" s="74">
        <f t="shared" si="1"/>
        <v>0</v>
      </c>
    </row>
    <row r="30" spans="1:6" s="16" customFormat="1" ht="26.25">
      <c r="A30" s="34" t="s">
        <v>36</v>
      </c>
      <c r="B30" s="270"/>
      <c r="C30" s="88"/>
      <c r="D30" s="88"/>
      <c r="E30" s="108"/>
      <c r="F30" s="74" t="str">
        <f t="shared" si="1"/>
        <v xml:space="preserve">  </v>
      </c>
    </row>
    <row r="31" spans="1:6" s="16" customFormat="1" ht="26.25">
      <c r="A31" s="30" t="s">
        <v>37</v>
      </c>
      <c r="B31" s="267">
        <v>0</v>
      </c>
      <c r="C31" s="85">
        <f>[2]Revenue!H86+[2]Revenue!H87</f>
        <v>0</v>
      </c>
      <c r="D31" s="85">
        <f>[2]Revenue!J86+[2]Revenue!J87</f>
        <v>0</v>
      </c>
      <c r="E31" s="106">
        <f>D31-C31</f>
        <v>0</v>
      </c>
      <c r="F31" s="74">
        <f t="shared" si="1"/>
        <v>0</v>
      </c>
    </row>
    <row r="32" spans="1:6" s="16" customFormat="1" ht="26.25">
      <c r="A32" s="35" t="s">
        <v>38</v>
      </c>
      <c r="B32" s="270"/>
      <c r="C32" s="88"/>
      <c r="D32" s="88"/>
      <c r="E32" s="108"/>
      <c r="F32" s="74" t="str">
        <f t="shared" si="1"/>
        <v xml:space="preserve">  </v>
      </c>
    </row>
    <row r="33" spans="1:12" s="16" customFormat="1" ht="26.25">
      <c r="A33" s="30" t="s">
        <v>37</v>
      </c>
      <c r="B33" s="266">
        <v>0</v>
      </c>
      <c r="C33" s="84">
        <f>[2]Revenue!H88</f>
        <v>0</v>
      </c>
      <c r="D33" s="84">
        <f>[2]Revenue!J88</f>
        <v>0</v>
      </c>
      <c r="E33" s="106">
        <f>D33-C33</f>
        <v>0</v>
      </c>
      <c r="F33" s="74">
        <f t="shared" si="1"/>
        <v>0</v>
      </c>
    </row>
    <row r="34" spans="1:12" s="16" customFormat="1" ht="26.25">
      <c r="A34" s="32" t="s">
        <v>39</v>
      </c>
      <c r="B34" s="270"/>
      <c r="C34" s="88"/>
      <c r="D34" s="88"/>
      <c r="E34" s="107"/>
      <c r="F34" s="74" t="str">
        <f>IF(ISBLANK(E34),"  ",IF(C34&gt;0,E34/C34,IF(E34&gt;0,1,0)))</f>
        <v xml:space="preserve">  </v>
      </c>
    </row>
    <row r="35" spans="1:12" s="39" customFormat="1" ht="26.25">
      <c r="A35" s="36" t="s">
        <v>40</v>
      </c>
      <c r="B35" s="271">
        <v>11567170</v>
      </c>
      <c r="C35" s="89">
        <f>C34+C33+C31+C10+C9+C8</f>
        <v>11588355</v>
      </c>
      <c r="D35" s="89">
        <f>D34+D33+D31+D10+D9+D8</f>
        <v>10322436</v>
      </c>
      <c r="E35" s="109">
        <f>D35-C35</f>
        <v>-1265919</v>
      </c>
      <c r="F35" s="75">
        <f>IF(ISBLANK(E35),"  ",IF(C35&gt;0,E35/C35,IF(E35&gt;0,1,0)))</f>
        <v>-0.10924061266676763</v>
      </c>
    </row>
    <row r="36" spans="1:12" s="16" customFormat="1" ht="26.25">
      <c r="A36" s="34" t="s">
        <v>41</v>
      </c>
      <c r="B36" s="270"/>
      <c r="C36" s="88"/>
      <c r="D36" s="88"/>
      <c r="E36" s="108"/>
      <c r="F36" s="76"/>
    </row>
    <row r="37" spans="1:12" s="16" customFormat="1" ht="26.25">
      <c r="A37" s="40" t="s">
        <v>42</v>
      </c>
      <c r="B37" s="267">
        <v>0</v>
      </c>
      <c r="C37" s="85">
        <f>[2]Revenue!H93</f>
        <v>0</v>
      </c>
      <c r="D37" s="85">
        <f>[2]Revenue!J93</f>
        <v>0</v>
      </c>
      <c r="E37" s="106">
        <f t="shared" ref="E37:E42" si="3">D37-C37</f>
        <v>0</v>
      </c>
      <c r="F37" s="74">
        <f t="shared" ref="F37:F42" si="4">IF(ISBLANK(E37),"  ",IF(C37&gt;0,E37/C37,IF(E37&gt;0,1,0)))</f>
        <v>0</v>
      </c>
    </row>
    <row r="38" spans="1:12" s="16" customFormat="1" ht="26.25">
      <c r="A38" s="41" t="s">
        <v>43</v>
      </c>
      <c r="B38" s="267">
        <v>0</v>
      </c>
      <c r="C38" s="85">
        <f>[2]Revenue!H94</f>
        <v>0</v>
      </c>
      <c r="D38" s="85">
        <f>[2]Revenue!J94</f>
        <v>0</v>
      </c>
      <c r="E38" s="107">
        <f t="shared" si="3"/>
        <v>0</v>
      </c>
      <c r="F38" s="74">
        <f t="shared" si="4"/>
        <v>0</v>
      </c>
    </row>
    <row r="39" spans="1:12" s="16" customFormat="1" ht="26.25">
      <c r="A39" s="41" t="s">
        <v>44</v>
      </c>
      <c r="B39" s="267">
        <v>1211852</v>
      </c>
      <c r="C39" s="85">
        <f>[2]Revenue!H95</f>
        <v>0</v>
      </c>
      <c r="D39" s="85">
        <f>[2]Revenue!J95</f>
        <v>0</v>
      </c>
      <c r="E39" s="107">
        <f t="shared" si="3"/>
        <v>0</v>
      </c>
      <c r="F39" s="74">
        <f t="shared" si="4"/>
        <v>0</v>
      </c>
    </row>
    <row r="40" spans="1:12" s="16" customFormat="1" ht="26.25">
      <c r="A40" s="41" t="s">
        <v>45</v>
      </c>
      <c r="B40" s="267">
        <v>0</v>
      </c>
      <c r="C40" s="85">
        <f>[2]Revenue!H96</f>
        <v>0</v>
      </c>
      <c r="D40" s="85">
        <f>[2]Revenue!J96</f>
        <v>0</v>
      </c>
      <c r="E40" s="107">
        <f t="shared" si="3"/>
        <v>0</v>
      </c>
      <c r="F40" s="74">
        <f t="shared" si="4"/>
        <v>0</v>
      </c>
    </row>
    <row r="41" spans="1:12" s="16" customFormat="1" ht="26.25">
      <c r="A41" s="42" t="s">
        <v>46</v>
      </c>
      <c r="B41" s="267">
        <v>0</v>
      </c>
      <c r="C41" s="85">
        <f>[2]Revenue!H97</f>
        <v>0</v>
      </c>
      <c r="D41" s="85">
        <f>[2]Revenue!J97</f>
        <v>0</v>
      </c>
      <c r="E41" s="107">
        <f t="shared" si="3"/>
        <v>0</v>
      </c>
      <c r="F41" s="74">
        <f t="shared" si="4"/>
        <v>0</v>
      </c>
    </row>
    <row r="42" spans="1:12" s="39" customFormat="1" ht="26.25">
      <c r="A42" s="34" t="s">
        <v>47</v>
      </c>
      <c r="B42" s="272">
        <v>1211852</v>
      </c>
      <c r="C42" s="90">
        <f t="shared" ref="C42:D42" si="5">SUM(C37:C41)</f>
        <v>0</v>
      </c>
      <c r="D42" s="90">
        <f t="shared" si="5"/>
        <v>0</v>
      </c>
      <c r="E42" s="110">
        <f t="shared" si="3"/>
        <v>0</v>
      </c>
      <c r="F42" s="75">
        <f t="shared" si="4"/>
        <v>0</v>
      </c>
      <c r="L42" s="39" t="s">
        <v>48</v>
      </c>
    </row>
    <row r="43" spans="1:12" s="16" customFormat="1" ht="26.25">
      <c r="A43" s="32" t="s">
        <v>48</v>
      </c>
      <c r="B43" s="270"/>
      <c r="C43" s="88"/>
      <c r="D43" s="88"/>
      <c r="E43" s="108"/>
      <c r="F43" s="76"/>
    </row>
    <row r="44" spans="1:12" s="39" customFormat="1" ht="26.25">
      <c r="A44" s="44" t="s">
        <v>49</v>
      </c>
      <c r="B44" s="273">
        <v>0</v>
      </c>
      <c r="C44" s="91">
        <f>[2]Revenue!H84-[2]Revenue!H82</f>
        <v>0</v>
      </c>
      <c r="D44" s="91">
        <f>[2]Revenue!J84-[2]Revenue!J82</f>
        <v>0</v>
      </c>
      <c r="E44" s="111">
        <f>D44-C44</f>
        <v>0</v>
      </c>
      <c r="F44" s="75">
        <f>IF(ISBLANK(E44),"  ",IF(C44&gt;0,E44/C44,IF(E44&gt;0,1,0)))</f>
        <v>0</v>
      </c>
    </row>
    <row r="45" spans="1:12" s="16" customFormat="1" ht="26.25">
      <c r="A45" s="32" t="s">
        <v>48</v>
      </c>
      <c r="B45" s="270"/>
      <c r="C45" s="88"/>
      <c r="D45" s="88"/>
      <c r="E45" s="108"/>
      <c r="F45" s="76"/>
    </row>
    <row r="46" spans="1:12" s="39" customFormat="1" ht="26.25">
      <c r="A46" s="44" t="s">
        <v>50</v>
      </c>
      <c r="B46" s="273">
        <v>1211852</v>
      </c>
      <c r="C46" s="91">
        <f>[2]Revenue!H100</f>
        <v>0</v>
      </c>
      <c r="D46" s="91">
        <f>[2]Revenue!J100</f>
        <v>0</v>
      </c>
      <c r="E46" s="111">
        <f>D46-C46</f>
        <v>0</v>
      </c>
      <c r="F46" s="75">
        <f>IF(ISBLANK(E46),"  ",IF(C46&gt;0,E46/C46,IF(E46&gt;0,1,0)))</f>
        <v>0</v>
      </c>
    </row>
    <row r="47" spans="1:12" s="16" customFormat="1" ht="26.25">
      <c r="A47" s="32" t="s">
        <v>48</v>
      </c>
      <c r="B47" s="270"/>
      <c r="C47" s="88"/>
      <c r="D47" s="88"/>
      <c r="E47" s="108"/>
      <c r="F47" s="76"/>
    </row>
    <row r="48" spans="1:12" s="39" customFormat="1" ht="26.25">
      <c r="A48" s="34" t="s">
        <v>51</v>
      </c>
      <c r="B48" s="272">
        <v>16972998</v>
      </c>
      <c r="C48" s="90">
        <f>[2]Revenue!H7+[2]Revenue!H18+[2]Revenue!H22+[2]Revenue!H29+[2]Revenue!H68</f>
        <v>17642471</v>
      </c>
      <c r="D48" s="90">
        <f>[2]Revenue!J7+[2]Revenue!J18+[2]Revenue!J22+[2]Revenue!J29+[2]Revenue!J68</f>
        <v>17120619</v>
      </c>
      <c r="E48" s="110">
        <f>D48-C48</f>
        <v>-521852</v>
      </c>
      <c r="F48" s="75">
        <f>IF(ISBLANK(E48),"  ",IF(C48&gt;0,E48/C48,IF(E48&gt;0,1,0)))</f>
        <v>-2.9579303261997709E-2</v>
      </c>
    </row>
    <row r="49" spans="1:6" s="16" customFormat="1" ht="26.25">
      <c r="A49" s="32" t="s">
        <v>48</v>
      </c>
      <c r="B49" s="270"/>
      <c r="C49" s="88"/>
      <c r="D49" s="88"/>
      <c r="E49" s="108"/>
      <c r="F49" s="76"/>
    </row>
    <row r="50" spans="1:6" s="39" customFormat="1" ht="26.25">
      <c r="A50" s="46" t="s">
        <v>52</v>
      </c>
      <c r="B50" s="274">
        <v>0</v>
      </c>
      <c r="C50" s="92">
        <f>[2]Revenue!H60</f>
        <v>0</v>
      </c>
      <c r="D50" s="92">
        <f>[2]Revenue!J60</f>
        <v>0</v>
      </c>
      <c r="E50" s="112">
        <f>D50-C50</f>
        <v>0</v>
      </c>
      <c r="F50" s="75">
        <f>IF(ISBLANK(E50),"  ",IF(C50&gt;0,E50/C50,IF(E50&gt;0,1,0)))</f>
        <v>0</v>
      </c>
    </row>
    <row r="51" spans="1:6" s="16" customFormat="1" ht="26.25">
      <c r="A51" s="34"/>
      <c r="B51" s="266"/>
      <c r="C51" s="84"/>
      <c r="D51" s="84"/>
      <c r="E51" s="105"/>
      <c r="F51" s="77"/>
    </row>
    <row r="52" spans="1:6" s="39" customFormat="1" ht="26.25">
      <c r="A52" s="34" t="s">
        <v>53</v>
      </c>
      <c r="B52" s="272">
        <v>0</v>
      </c>
      <c r="C52" s="90">
        <f>[2]Revenue!H32</f>
        <v>0</v>
      </c>
      <c r="D52" s="90">
        <f>[2]Revenue!J32</f>
        <v>0</v>
      </c>
      <c r="E52" s="112">
        <f>D52-C52</f>
        <v>0</v>
      </c>
      <c r="F52" s="75">
        <f>IF(ISBLANK(E52),"  ",IF(C52&gt;0,E52/C52,IF(E52&gt;0,1,0)))</f>
        <v>0</v>
      </c>
    </row>
    <row r="53" spans="1:6" s="16" customFormat="1" ht="26.25">
      <c r="A53" s="32"/>
      <c r="B53" s="270"/>
      <c r="C53" s="88"/>
      <c r="D53" s="88"/>
      <c r="E53" s="108"/>
      <c r="F53" s="76"/>
    </row>
    <row r="54" spans="1:6" s="39" customFormat="1" ht="26.25">
      <c r="A54" s="49" t="s">
        <v>54</v>
      </c>
      <c r="B54" s="272">
        <v>28540168</v>
      </c>
      <c r="C54" s="90">
        <f t="shared" ref="C54:D54" si="6">C50+C48+C46+C44+C35-C42</f>
        <v>29230826</v>
      </c>
      <c r="D54" s="90">
        <f t="shared" si="6"/>
        <v>27443055</v>
      </c>
      <c r="E54" s="110">
        <f>D54-C54</f>
        <v>-1787771</v>
      </c>
      <c r="F54" s="75">
        <f>IF(ISBLANK(E54),"  ",IF(C54&gt;0,E54/C54,IF(E54&gt;0,1,0)))</f>
        <v>-6.1160468062038342E-2</v>
      </c>
    </row>
    <row r="55" spans="1:6" s="16" customFormat="1" ht="26.25">
      <c r="A55" s="50"/>
      <c r="B55" s="270"/>
      <c r="C55" s="88"/>
      <c r="D55" s="88"/>
      <c r="E55" s="108"/>
      <c r="F55" s="76" t="s">
        <v>48</v>
      </c>
    </row>
    <row r="56" spans="1:6" s="16" customFormat="1" ht="26.25">
      <c r="A56" s="51"/>
      <c r="B56" s="266"/>
      <c r="C56" s="84"/>
      <c r="D56" s="84"/>
      <c r="E56" s="105"/>
      <c r="F56" s="78" t="s">
        <v>48</v>
      </c>
    </row>
    <row r="57" spans="1:6" s="16" customFormat="1" ht="26.25">
      <c r="A57" s="49" t="s">
        <v>55</v>
      </c>
      <c r="B57" s="266"/>
      <c r="C57" s="84"/>
      <c r="D57" s="84"/>
      <c r="E57" s="105"/>
      <c r="F57" s="78"/>
    </row>
    <row r="58" spans="1:6" s="16" customFormat="1" ht="26.25">
      <c r="A58" s="30" t="s">
        <v>56</v>
      </c>
      <c r="B58" s="266">
        <v>11947056.43</v>
      </c>
      <c r="C58" s="84">
        <f>[2]Instruction!H44</f>
        <v>12693763</v>
      </c>
      <c r="D58" s="84">
        <f>[2]Instruction!J44</f>
        <v>11302348</v>
      </c>
      <c r="E58" s="105">
        <f t="shared" ref="E58:E71" si="7">D58-C58</f>
        <v>-1391415</v>
      </c>
      <c r="F58" s="74">
        <f t="shared" ref="F58:F71" si="8">IF(ISBLANK(E58),"  ",IF(C58&gt;0,E58/C58,IF(E58&gt;0,1,0)))</f>
        <v>-0.10961406794817266</v>
      </c>
    </row>
    <row r="59" spans="1:6" s="16" customFormat="1" ht="26.25">
      <c r="A59" s="32" t="s">
        <v>57</v>
      </c>
      <c r="B59" s="270">
        <v>0</v>
      </c>
      <c r="C59" s="88">
        <f>[2]Research!H44</f>
        <v>0</v>
      </c>
      <c r="D59" s="88">
        <f>[2]Research!J44</f>
        <v>0</v>
      </c>
      <c r="E59" s="108">
        <f t="shared" si="7"/>
        <v>0</v>
      </c>
      <c r="F59" s="74">
        <f t="shared" si="8"/>
        <v>0</v>
      </c>
    </row>
    <row r="60" spans="1:6" s="16" customFormat="1" ht="26.25">
      <c r="A60" s="32" t="s">
        <v>58</v>
      </c>
      <c r="B60" s="270">
        <v>0</v>
      </c>
      <c r="C60" s="88">
        <f>'[2]Public Service'!H44</f>
        <v>0</v>
      </c>
      <c r="D60" s="88">
        <f>'[2]Public Service'!J44</f>
        <v>0</v>
      </c>
      <c r="E60" s="108">
        <f t="shared" si="7"/>
        <v>0</v>
      </c>
      <c r="F60" s="74">
        <f t="shared" si="8"/>
        <v>0</v>
      </c>
    </row>
    <row r="61" spans="1:6" s="16" customFormat="1" ht="26.25">
      <c r="A61" s="32" t="s">
        <v>59</v>
      </c>
      <c r="B61" s="270">
        <v>4200270</v>
      </c>
      <c r="C61" s="88">
        <f>'[2]Academic Supp'!H44</f>
        <v>4112230</v>
      </c>
      <c r="D61" s="88">
        <f>'[2]Academic Supp'!J44</f>
        <v>3845364</v>
      </c>
      <c r="E61" s="108">
        <f t="shared" si="7"/>
        <v>-266866</v>
      </c>
      <c r="F61" s="74">
        <f t="shared" si="8"/>
        <v>-6.4895689200263604E-2</v>
      </c>
    </row>
    <row r="62" spans="1:6" s="16" customFormat="1" ht="26.25">
      <c r="A62" s="32" t="s">
        <v>60</v>
      </c>
      <c r="B62" s="270">
        <v>2710901.5700000003</v>
      </c>
      <c r="C62" s="88">
        <f>'[2]Student Services'!H44</f>
        <v>2440848</v>
      </c>
      <c r="D62" s="88">
        <f>'[2]Student Services'!J44</f>
        <v>3124648</v>
      </c>
      <c r="E62" s="108">
        <f t="shared" si="7"/>
        <v>683800</v>
      </c>
      <c r="F62" s="74">
        <f t="shared" si="8"/>
        <v>0.28014853854070387</v>
      </c>
    </row>
    <row r="63" spans="1:6" s="16" customFormat="1" ht="26.25">
      <c r="A63" s="32" t="s">
        <v>61</v>
      </c>
      <c r="B63" s="270">
        <v>4818251</v>
      </c>
      <c r="C63" s="88">
        <f>'[2]Institutional Supp'!H44</f>
        <v>4922013</v>
      </c>
      <c r="D63" s="88">
        <f>'[2]Institutional Supp'!J44</f>
        <v>4545361</v>
      </c>
      <c r="E63" s="108">
        <f t="shared" si="7"/>
        <v>-376652</v>
      </c>
      <c r="F63" s="74">
        <f t="shared" si="8"/>
        <v>-7.6523975048420234E-2</v>
      </c>
    </row>
    <row r="64" spans="1:6" s="16" customFormat="1" ht="26.25">
      <c r="A64" s="32" t="s">
        <v>62</v>
      </c>
      <c r="B64" s="270">
        <v>269682</v>
      </c>
      <c r="C64" s="88">
        <f>[2]Scholarships!H44</f>
        <v>185000</v>
      </c>
      <c r="D64" s="88">
        <f>[2]Scholarships!J44</f>
        <v>185000</v>
      </c>
      <c r="E64" s="108">
        <f t="shared" si="7"/>
        <v>0</v>
      </c>
      <c r="F64" s="74">
        <f t="shared" si="8"/>
        <v>0</v>
      </c>
    </row>
    <row r="65" spans="1:8" s="16" customFormat="1" ht="26.25">
      <c r="A65" s="32" t="s">
        <v>63</v>
      </c>
      <c r="B65" s="270">
        <v>3821945</v>
      </c>
      <c r="C65" s="88">
        <f>'[2]OP&amp;M'!H44</f>
        <v>4119804</v>
      </c>
      <c r="D65" s="88">
        <f>'[2]OP&amp;M'!J44</f>
        <v>3683166</v>
      </c>
      <c r="E65" s="108">
        <f t="shared" si="7"/>
        <v>-436638</v>
      </c>
      <c r="F65" s="74">
        <f t="shared" si="8"/>
        <v>-0.10598513909885034</v>
      </c>
    </row>
    <row r="66" spans="1:8" s="39" customFormat="1" ht="26.25">
      <c r="A66" s="52" t="s">
        <v>64</v>
      </c>
      <c r="B66" s="271">
        <v>27768106</v>
      </c>
      <c r="C66" s="89">
        <f>SUM(C58:C65)</f>
        <v>28473658</v>
      </c>
      <c r="D66" s="89">
        <f>SUM(D58:D65)</f>
        <v>26685887</v>
      </c>
      <c r="E66" s="109">
        <f t="shared" si="7"/>
        <v>-1787771</v>
      </c>
      <c r="F66" s="75">
        <f t="shared" si="8"/>
        <v>-6.2786839681785875E-2</v>
      </c>
    </row>
    <row r="67" spans="1:8" s="16" customFormat="1" ht="26.25">
      <c r="A67" s="32" t="s">
        <v>65</v>
      </c>
      <c r="B67" s="270">
        <v>0</v>
      </c>
      <c r="C67" s="88">
        <f>[2]Hospitals!H44</f>
        <v>0</v>
      </c>
      <c r="D67" s="88">
        <f>[2]Hospitals!J44</f>
        <v>0</v>
      </c>
      <c r="E67" s="108">
        <f t="shared" si="7"/>
        <v>0</v>
      </c>
      <c r="F67" s="74">
        <f t="shared" si="8"/>
        <v>0</v>
      </c>
    </row>
    <row r="68" spans="1:8" s="16" customFormat="1" ht="26.25">
      <c r="A68" s="32" t="s">
        <v>66</v>
      </c>
      <c r="B68" s="270">
        <v>772062</v>
      </c>
      <c r="C68" s="88">
        <f>[2]Transfers!H44</f>
        <v>757168</v>
      </c>
      <c r="D68" s="88">
        <f>[2]Transfers!J44</f>
        <v>757168</v>
      </c>
      <c r="E68" s="108">
        <f t="shared" si="7"/>
        <v>0</v>
      </c>
      <c r="F68" s="74">
        <f t="shared" si="8"/>
        <v>0</v>
      </c>
    </row>
    <row r="69" spans="1:8" s="16" customFormat="1" ht="26.25">
      <c r="A69" s="32" t="s">
        <v>67</v>
      </c>
      <c r="B69" s="270">
        <v>0</v>
      </c>
      <c r="C69" s="88">
        <f>[2]Athletics!V21+[2]Athletics!V23-[2]Athletics!AB40</f>
        <v>0</v>
      </c>
      <c r="D69" s="88">
        <f>[2]Athletics!W21+[2]Athletics!W23-[2]Athletics!AC40</f>
        <v>0</v>
      </c>
      <c r="E69" s="108">
        <f t="shared" si="7"/>
        <v>0</v>
      </c>
      <c r="F69" s="74">
        <f t="shared" si="8"/>
        <v>0</v>
      </c>
    </row>
    <row r="70" spans="1:8" s="16" customFormat="1" ht="26.25">
      <c r="A70" s="32" t="s">
        <v>68</v>
      </c>
      <c r="B70" s="270">
        <v>0</v>
      </c>
      <c r="C70" s="88">
        <f>[2]Other!H44</f>
        <v>0</v>
      </c>
      <c r="D70" s="88">
        <f>[2]Other!J44</f>
        <v>0</v>
      </c>
      <c r="E70" s="108">
        <f t="shared" si="7"/>
        <v>0</v>
      </c>
      <c r="F70" s="74">
        <f t="shared" si="8"/>
        <v>0</v>
      </c>
      <c r="H70" s="128"/>
    </row>
    <row r="71" spans="1:8" s="39" customFormat="1" ht="26.25">
      <c r="A71" s="53" t="s">
        <v>69</v>
      </c>
      <c r="B71" s="275">
        <v>28540168</v>
      </c>
      <c r="C71" s="93">
        <f>C70+C69+C68+C67+C66</f>
        <v>29230826</v>
      </c>
      <c r="D71" s="93">
        <f>D70+D69+D68+D67+D66</f>
        <v>27443055</v>
      </c>
      <c r="E71" s="113">
        <f t="shared" si="7"/>
        <v>-1787771</v>
      </c>
      <c r="F71" s="75">
        <f t="shared" si="8"/>
        <v>-6.1160468062038342E-2</v>
      </c>
    </row>
    <row r="72" spans="1:8" s="16" customFormat="1" ht="26.25">
      <c r="A72" s="51"/>
      <c r="B72" s="266"/>
      <c r="C72" s="84"/>
      <c r="D72" s="84"/>
      <c r="E72" s="105"/>
      <c r="F72" s="78"/>
    </row>
    <row r="73" spans="1:8" s="16" customFormat="1" ht="26.25">
      <c r="A73" s="49" t="s">
        <v>70</v>
      </c>
      <c r="B73" s="266"/>
      <c r="C73" s="84"/>
      <c r="D73" s="84"/>
      <c r="E73" s="105"/>
      <c r="F73" s="78"/>
    </row>
    <row r="74" spans="1:8" s="16" customFormat="1" ht="26.25">
      <c r="A74" s="30" t="s">
        <v>71</v>
      </c>
      <c r="B74" s="267">
        <v>18511389</v>
      </c>
      <c r="C74" s="85">
        <f>[2]Instruction!H7+[2]Research!H7+'[2]Public Service'!H7+'[2]Academic Supp'!H7+'[2]Student Services'!H7+'[2]Institutional Supp'!H7+[2]Scholarships!H7+'[2]OP&amp;M'!H7+[2]Hospitals!H7+[2]Transfers!H7+[2]Other!H7</f>
        <v>19560127</v>
      </c>
      <c r="D74" s="85">
        <f>[2]Instruction!J7+[2]Research!J7+'[2]Public Service'!J7+'[2]Academic Supp'!J7+'[2]Student Services'!J7+'[2]Institutional Supp'!J7+[2]Scholarships!J7+'[2]OP&amp;M'!J7+[2]Hospitals!J7+[2]Transfers!J7+[2]Other!J7</f>
        <v>18580589</v>
      </c>
      <c r="E74" s="105">
        <f t="shared" ref="E74:E92" si="9">D74-C74</f>
        <v>-979538</v>
      </c>
      <c r="F74" s="74">
        <f t="shared" ref="F74:F92" si="10">IF(ISBLANK(E74),"  ",IF(C74&gt;0,E74/C74,IF(E74&gt;0,1,0)))</f>
        <v>-5.0078304706303797E-2</v>
      </c>
    </row>
    <row r="75" spans="1:8" s="16" customFormat="1" ht="26.25">
      <c r="A75" s="32" t="s">
        <v>72</v>
      </c>
      <c r="B75" s="268">
        <v>0</v>
      </c>
      <c r="C75" s="85">
        <f>[2]Instruction!H8+[2]Research!H8+'[2]Public Service'!H8+'[2]Academic Supp'!H8+'[2]Student Services'!H8+'[2]Institutional Supp'!H8+[2]Scholarships!H8+'[2]OP&amp;M'!H8+[2]Hospitals!H8+[2]Transfers!H8+[2]Other!H8</f>
        <v>0</v>
      </c>
      <c r="D75" s="85">
        <f>[2]Instruction!J8+[2]Research!J8+'[2]Public Service'!J8+'[2]Academic Supp'!J8+'[2]Student Services'!J8+'[2]Institutional Supp'!J8+[2]Scholarships!J8+'[2]OP&amp;M'!J8+[2]Hospitals!J8+[2]Transfers!J8+[2]Other!J8</f>
        <v>0</v>
      </c>
      <c r="E75" s="108">
        <f t="shared" si="9"/>
        <v>0</v>
      </c>
      <c r="F75" s="74">
        <f t="shared" si="10"/>
        <v>0</v>
      </c>
    </row>
    <row r="76" spans="1:8" s="16" customFormat="1" ht="26.25">
      <c r="A76" s="32" t="s">
        <v>73</v>
      </c>
      <c r="B76" s="266">
        <v>5324768</v>
      </c>
      <c r="C76" s="85">
        <f>[2]Instruction!H9+[2]Research!H9+'[2]Public Service'!H9+'[2]Academic Supp'!H9+'[2]Student Services'!H9+'[2]Institutional Supp'!H9+[2]Scholarships!H9+'[2]OP&amp;M'!H9+[2]Hospitals!H9+[2]Transfers!H9+[2]Other!H9</f>
        <v>5014420</v>
      </c>
      <c r="D76" s="85">
        <f>[2]Instruction!J9+[2]Research!J9+'[2]Public Service'!J9+'[2]Academic Supp'!J9+'[2]Student Services'!J9+'[2]Institutional Supp'!J9+[2]Scholarships!J9+'[2]OP&amp;M'!J9+[2]Hospitals!J9+[2]Transfers!J9+[2]Other!J9</f>
        <v>4504938</v>
      </c>
      <c r="E76" s="108">
        <f t="shared" si="9"/>
        <v>-509482</v>
      </c>
      <c r="F76" s="74">
        <f t="shared" si="10"/>
        <v>-0.10160337586400819</v>
      </c>
    </row>
    <row r="77" spans="1:8" s="39" customFormat="1" ht="26.25">
      <c r="A77" s="52" t="s">
        <v>74</v>
      </c>
      <c r="B77" s="275">
        <v>23836157</v>
      </c>
      <c r="C77" s="93">
        <f>SUM(C74:C76)</f>
        <v>24574547</v>
      </c>
      <c r="D77" s="93">
        <f>SUM(D74:D76)</f>
        <v>23085527</v>
      </c>
      <c r="E77" s="109">
        <f t="shared" si="9"/>
        <v>-1489020</v>
      </c>
      <c r="F77" s="75">
        <f t="shared" si="10"/>
        <v>-6.0591961267892347E-2</v>
      </c>
    </row>
    <row r="78" spans="1:8" s="16" customFormat="1" ht="26.25">
      <c r="A78" s="32" t="s">
        <v>75</v>
      </c>
      <c r="B78" s="268">
        <v>102288</v>
      </c>
      <c r="C78" s="86">
        <f>[2]Instruction!H12+[2]Research!H12+'[2]Public Service'!H12+'[2]Academic Supp'!H12+'[2]Student Services'!H12+'[2]Institutional Supp'!H12+[2]Scholarships!H12+'[2]OP&amp;M'!H12+[2]Hospitals!H12+[2]Transfers!H12+[2]Other!H12</f>
        <v>95772</v>
      </c>
      <c r="D78" s="86">
        <f>[2]Instruction!J12+[2]Research!J12+'[2]Public Service'!J12+'[2]Academic Supp'!J12+'[2]Student Services'!J12+'[2]Institutional Supp'!J12+[2]Scholarships!J12+'[2]OP&amp;M'!J12+[2]Hospitals!J12+[2]Transfers!J12+[2]Other!J12</f>
        <v>109015</v>
      </c>
      <c r="E78" s="108">
        <f t="shared" si="9"/>
        <v>13243</v>
      </c>
      <c r="F78" s="74">
        <f t="shared" si="10"/>
        <v>0.13827632293363404</v>
      </c>
    </row>
    <row r="79" spans="1:8" s="16" customFormat="1" ht="26.25">
      <c r="A79" s="32" t="s">
        <v>76</v>
      </c>
      <c r="B79" s="267">
        <v>2820478</v>
      </c>
      <c r="C79" s="85">
        <f>[2]Instruction!H14+[2]Research!H14+'[2]Public Service'!H14+'[2]Academic Supp'!H14+'[2]Student Services'!H14+'[2]Institutional Supp'!H14+[2]Scholarships!H14+'[2]OP&amp;M'!H14+[2]Hospitals!H14+[2]Transfers!H14+[2]Other!H14</f>
        <v>3121199</v>
      </c>
      <c r="D79" s="85">
        <f>[2]Instruction!J14+[2]Research!J14+'[2]Public Service'!J14+'[2]Academic Supp'!J14+'[2]Student Services'!J14+'[2]Institutional Supp'!J14+[2]Scholarships!J14+'[2]OP&amp;M'!J14+[2]Hospitals!J14+[2]Transfers!J14+[2]Other!J14</f>
        <v>2840805</v>
      </c>
      <c r="E79" s="108">
        <f t="shared" si="9"/>
        <v>-280394</v>
      </c>
      <c r="F79" s="74">
        <f t="shared" si="10"/>
        <v>-8.9835348531125375E-2</v>
      </c>
    </row>
    <row r="80" spans="1:8" s="16" customFormat="1" ht="26.25">
      <c r="A80" s="32" t="s">
        <v>77</v>
      </c>
      <c r="B80" s="266">
        <v>305243</v>
      </c>
      <c r="C80" s="84">
        <f>[2]Instruction!H16+[2]Research!H16+'[2]Public Service'!H16+'[2]Academic Supp'!H16+'[2]Student Services'!H16+'[2]Institutional Supp'!H16+[2]Scholarships!H16+'[2]OP&amp;M'!H16+[2]Hospitals!H16+[2]Transfers!H16+[2]Other!H16</f>
        <v>222840</v>
      </c>
      <c r="D80" s="84">
        <f>[2]Instruction!J16+[2]Research!J16+'[2]Public Service'!J16+'[2]Academic Supp'!J16+'[2]Student Services'!J16+'[2]Institutional Supp'!J16+[2]Scholarships!J16+'[2]OP&amp;M'!J16+[2]Hospitals!J16+[2]Transfers!J16+[2]Other!J16</f>
        <v>261240</v>
      </c>
      <c r="E80" s="108">
        <f t="shared" si="9"/>
        <v>38400</v>
      </c>
      <c r="F80" s="74">
        <f t="shared" si="10"/>
        <v>0.1723209477652127</v>
      </c>
    </row>
    <row r="81" spans="1:8" s="39" customFormat="1" ht="26.25">
      <c r="A81" s="35" t="s">
        <v>78</v>
      </c>
      <c r="B81" s="275">
        <v>3228009</v>
      </c>
      <c r="C81" s="93">
        <f>SUM(C78:C80)</f>
        <v>3439811</v>
      </c>
      <c r="D81" s="93">
        <f>SUM(D78:D80)</f>
        <v>3211060</v>
      </c>
      <c r="E81" s="109">
        <f t="shared" si="9"/>
        <v>-228751</v>
      </c>
      <c r="F81" s="75">
        <f t="shared" si="10"/>
        <v>-6.6501037411648492E-2</v>
      </c>
    </row>
    <row r="82" spans="1:8" s="16" customFormat="1" ht="26.25">
      <c r="A82" s="32" t="s">
        <v>79</v>
      </c>
      <c r="B82" s="266">
        <v>140580</v>
      </c>
      <c r="C82" s="84">
        <f>[2]Instruction!H27+[2]Research!H27+'[2]Public Service'!H27+'[2]Academic Supp'!H27+'[2]Student Services'!H27+'[2]Institutional Supp'!H27+[2]Scholarships!H27+'[2]OP&amp;M'!H27+[2]Hospitals!H27+[2]Transfers!H27+[2]Other!H27</f>
        <v>83000</v>
      </c>
      <c r="D82" s="84">
        <f>[2]Instruction!J27+[2]Research!J27+'[2]Public Service'!J27+'[2]Academic Supp'!J27+'[2]Student Services'!J27+'[2]Institutional Supp'!J27+[2]Scholarships!J27+'[2]OP&amp;M'!J27+[2]Hospitals!J27+[2]Transfers!J27++[2]Other!J27</f>
        <v>25000</v>
      </c>
      <c r="E82" s="108">
        <f t="shared" si="9"/>
        <v>-58000</v>
      </c>
      <c r="F82" s="74">
        <f t="shared" si="10"/>
        <v>-0.6987951807228916</v>
      </c>
    </row>
    <row r="83" spans="1:8" s="16" customFormat="1" ht="26.25">
      <c r="A83" s="32" t="s">
        <v>80</v>
      </c>
      <c r="B83" s="270">
        <v>399384</v>
      </c>
      <c r="C83" s="88">
        <f>[2]Instruction!H29+[2]Research!H29+'[2]Public Service'!H29+'[2]Academic Supp'!H29+'[2]Student Services'!H29+'[2]Institutional Supp'!H29+[2]Scholarships!H29+'[2]OP&amp;M'!H29+[2]Hospitals!H29+[2]Transfers!H29+[2]Other!H29+[2]Athletics!V21+[2]Athletics!V23-[2]Athletics!AB40</f>
        <v>371300</v>
      </c>
      <c r="D83" s="88">
        <f>[2]Instruction!J29+[2]Research!J29+'[2]Public Service'!J29+'[2]Academic Supp'!J29+'[2]Student Services'!J29+'[2]Institutional Supp'!J29+[2]Scholarships!J29+'[2]OP&amp;M'!J29+[2]Hospitals!J29+[2]Transfers!J29+[2]Other!J29+[2]Athletics!W21+[2]Athletics!W23-[2]Athletics!AC40</f>
        <v>336300</v>
      </c>
      <c r="E83" s="108">
        <f t="shared" si="9"/>
        <v>-35000</v>
      </c>
      <c r="F83" s="74">
        <f t="shared" si="10"/>
        <v>-9.4263398868839207E-2</v>
      </c>
    </row>
    <row r="84" spans="1:8" s="16" customFormat="1" ht="26.25">
      <c r="A84" s="32" t="s">
        <v>81</v>
      </c>
      <c r="B84" s="270">
        <v>0</v>
      </c>
      <c r="C84" s="88">
        <f>[2]Instruction!H37+[2]Research!H37+'[2]Public Service'!H37+'[2]Academic Supp'!H37+'[2]Student Services'!H37+'[2]Institutional Supp'!H37+[2]Scholarships!H37+'[2]OP&amp;M'!H37+[2]Hospitals!H37+[2]Transfers!H37+[2]Other!H37</f>
        <v>0</v>
      </c>
      <c r="D84" s="88">
        <f>[2]Instruction!J37+[2]Research!J37+'[2]Public Service'!J37+'[2]Academic Supp'!J37+'[2]Student Services'!J37+'[2]Institutional Supp'!J37+[2]Scholarships!J37+'[2]OP&amp;M'!J37+[2]Hospitals!J37+[2]Transfers!J37+[2]Other!J37</f>
        <v>0</v>
      </c>
      <c r="E84" s="108">
        <f t="shared" si="9"/>
        <v>0</v>
      </c>
      <c r="F84" s="74">
        <f t="shared" si="10"/>
        <v>0</v>
      </c>
    </row>
    <row r="85" spans="1:8" s="16" customFormat="1" ht="26.25">
      <c r="A85" s="32" t="s">
        <v>82</v>
      </c>
      <c r="B85" s="270">
        <v>796960</v>
      </c>
      <c r="C85" s="88">
        <f>[2]Instruction!H39+[2]Research!H39+'[2]Public Service'!H39+'[2]Academic Supp'!H39+'[2]Student Services'!H39+'[2]Institutional Supp'!H39+[2]Scholarships!H39+'[2]OP&amp;M'!H39+[2]Hospitals!H39+[2]Transfers!H39+[2]Other!H39</f>
        <v>757168</v>
      </c>
      <c r="D85" s="88">
        <f>[2]Instruction!J39+[2]Research!J39+'[2]Public Service'!J39+'[2]Academic Supp'!J39+'[2]Student Services'!J39+'[2]Institutional Supp'!J39+[2]Scholarships!J39+'[2]OP&amp;M'!J39+[2]Hospitals!J39+[2]Transfers!J39+[2]Other!J39</f>
        <v>757168</v>
      </c>
      <c r="E85" s="108">
        <f t="shared" si="9"/>
        <v>0</v>
      </c>
      <c r="F85" s="74">
        <f t="shared" si="10"/>
        <v>0</v>
      </c>
    </row>
    <row r="86" spans="1:8" s="39" customFormat="1" ht="26.25">
      <c r="A86" s="35" t="s">
        <v>83</v>
      </c>
      <c r="B86" s="271">
        <v>1336924</v>
      </c>
      <c r="C86" s="89">
        <f>SUM(C82:C85)</f>
        <v>1211468</v>
      </c>
      <c r="D86" s="89">
        <f>SUM(D82:D85)</f>
        <v>1118468</v>
      </c>
      <c r="E86" s="109">
        <f t="shared" si="9"/>
        <v>-93000</v>
      </c>
      <c r="F86" s="75">
        <f t="shared" si="10"/>
        <v>-7.6766369396467762E-2</v>
      </c>
    </row>
    <row r="87" spans="1:8" s="16" customFormat="1" ht="26.25">
      <c r="A87" s="32" t="s">
        <v>84</v>
      </c>
      <c r="B87" s="270">
        <v>139078</v>
      </c>
      <c r="C87" s="88">
        <f>[2]Instruction!H32+[2]Instruction!H34+[2]Research!H32+[2]Research!H34+'[2]Public Service'!H32+'[2]Public Service'!H34+'[2]Academic Supp'!H32+'[2]Academic Supp'!H34+'[2]Student Services'!H32+'[2]Student Services'!H34+'[2]Institutional Supp'!H32+'[2]Institutional Supp'!H34+[2]Scholarships!H32+[2]Scholarships!H34+'[2]OP&amp;M'!H32+'[2]OP&amp;M'!H34+[2]Hospitals!H32+[2]Hospitals!H34+[2]Transfers!H32+[2]Transfers!H34+[2]Other!H32+[2]Other!H34</f>
        <v>5000</v>
      </c>
      <c r="D87" s="88">
        <f>[2]Instruction!J32+[2]Instruction!J34+[2]Research!J32+[2]Research!J34+'[2]Public Service'!J32+'[2]Public Service'!J34+'[2]Academic Supp'!J32+'[2]Academic Supp'!J34+'[2]Student Services'!J32+'[2]Student Services'!J34+'[2]Institutional Supp'!J32+'[2]Institutional Supp'!J34+[2]Scholarships!J32+[2]Scholarships!J34+'[2]OP&amp;M'!J32+'[2]OP&amp;M'!J34+[2]Hospitals!J32+[2]Hospitals!J34+[2]Transfers!J32+[2]Transfers!J34+[2]Other!J32+[2]Other!J34</f>
        <v>28000</v>
      </c>
      <c r="E87" s="108">
        <f t="shared" si="9"/>
        <v>23000</v>
      </c>
      <c r="F87" s="74">
        <f t="shared" si="10"/>
        <v>4.5999999999999996</v>
      </c>
    </row>
    <row r="88" spans="1:8" s="16" customFormat="1" ht="26.25">
      <c r="A88" s="32" t="s">
        <v>85</v>
      </c>
      <c r="B88" s="270">
        <v>0</v>
      </c>
      <c r="C88" s="88">
        <f>[2]Instruction!H31+[2]Research!H31+'[2]Public Service'!H31+'[2]Academic Supp'!H31+'[2]Student Services'!H31+'[2]Institutional Supp'!H31+[2]Scholarships!H31+'[2]OP&amp;M'!H31+[2]Hospitals!H31+[2]Transfers!H31+[2]Other!H31</f>
        <v>0</v>
      </c>
      <c r="D88" s="88">
        <f>[2]Instruction!J31+[2]Research!J31+'[2]Public Service'!J31+'[2]Academic Supp'!J31+'[2]Student Services'!J31+'[2]Institutional Supp'!J31+[2]Scholarships!J31+'[2]OP&amp;M'!J31+[2]Hospitals!J31+[2]Transfers!J31+[2]Other!J31</f>
        <v>0</v>
      </c>
      <c r="E88" s="108">
        <f t="shared" si="9"/>
        <v>0</v>
      </c>
      <c r="F88" s="74">
        <f t="shared" si="10"/>
        <v>0</v>
      </c>
    </row>
    <row r="89" spans="1:8" s="16" customFormat="1" ht="26.25">
      <c r="A89" s="41" t="s">
        <v>86</v>
      </c>
      <c r="B89" s="270">
        <v>0</v>
      </c>
      <c r="C89" s="88">
        <f>[2]Instruction!H33+[2]Research!H33+'[2]Public Service'!H33+'[2]Academic Supp'!H33+'[2]Student Services'!H33+'[2]Institutional Supp'!H33+[2]Scholarships!H33+'[2]OP&amp;M'!H33+[2]Hospitals!H33+[2]Transfers!H33+[2]Other!H33</f>
        <v>0</v>
      </c>
      <c r="D89" s="88">
        <f>[2]Instruction!J33+[2]Research!J33+'[2]Public Service'!J33+'[2]Academic Supp'!J33+'[2]Student Services'!J33+'[2]Institutional Supp'!J33+[2]Scholarships!J33+'[2]OP&amp;M'!J33+[2]Hospitals!J33+[2]Transfers!J33++[2]Other!J33</f>
        <v>0</v>
      </c>
      <c r="E89" s="108">
        <f t="shared" si="9"/>
        <v>0</v>
      </c>
      <c r="F89" s="74">
        <f t="shared" si="10"/>
        <v>0</v>
      </c>
    </row>
    <row r="90" spans="1:8" s="39" customFormat="1" ht="26.25">
      <c r="A90" s="55" t="s">
        <v>87</v>
      </c>
      <c r="B90" s="275">
        <v>139078</v>
      </c>
      <c r="C90" s="93">
        <f>SUM(C87:C89)</f>
        <v>5000</v>
      </c>
      <c r="D90" s="93">
        <f>SUM(D87:D89)</f>
        <v>28000</v>
      </c>
      <c r="E90" s="113">
        <f t="shared" si="9"/>
        <v>23000</v>
      </c>
      <c r="F90" s="75">
        <f t="shared" si="10"/>
        <v>4.5999999999999996</v>
      </c>
    </row>
    <row r="91" spans="1:8" s="16" customFormat="1" ht="26.25">
      <c r="A91" s="41" t="s">
        <v>88</v>
      </c>
      <c r="B91" s="270">
        <v>0</v>
      </c>
      <c r="C91" s="88">
        <f>[2]Instruction!H42+[2]Research!H42+'[2]Public Service'!H42+'[2]Academic Supp'!H42+'[2]Student Services'!H41+'[2]Institutional Supp'!H41+[2]Scholarships!H41+'[2]OP&amp;M'!H41+[2]Hospitals!H41+[2]Transfers!H41+[2]Other!H41</f>
        <v>0</v>
      </c>
      <c r="D91" s="86">
        <f>[2]Instruction!J42+[2]Research!J42+'[2]Public Service'!J42+'[2]Academic Supp'!J42+'[2]Student Services'!J41+'[2]Institutional Supp'!J41+[2]Scholarships!J41+'[2]OP&amp;M'!J41+[2]Hospitals!J41+[2]Transfers!J41+[2]Other!J41</f>
        <v>0</v>
      </c>
      <c r="E91" s="108">
        <f t="shared" si="9"/>
        <v>0</v>
      </c>
      <c r="F91" s="74">
        <f t="shared" si="10"/>
        <v>0</v>
      </c>
    </row>
    <row r="92" spans="1:8" s="39" customFormat="1" ht="27" thickBot="1">
      <c r="A92" s="56" t="s">
        <v>69</v>
      </c>
      <c r="B92" s="276">
        <v>28540168</v>
      </c>
      <c r="C92" s="94">
        <f t="shared" ref="C92:D92" si="11">C90+C86+C81+C77+C91</f>
        <v>29230826</v>
      </c>
      <c r="D92" s="95">
        <f t="shared" si="11"/>
        <v>27443055</v>
      </c>
      <c r="E92" s="114">
        <f t="shared" si="9"/>
        <v>-1787771</v>
      </c>
      <c r="F92" s="79">
        <f t="shared" si="10"/>
        <v>-6.1160468062038342E-2</v>
      </c>
    </row>
    <row r="93" spans="1:8" s="64" customFormat="1" ht="31.5">
      <c r="A93" s="60"/>
      <c r="B93" s="277"/>
      <c r="C93" s="96"/>
      <c r="D93" s="96"/>
      <c r="E93" s="115"/>
      <c r="F93" s="124" t="s">
        <v>48</v>
      </c>
      <c r="G93" s="63"/>
      <c r="H93" s="63"/>
    </row>
    <row r="94" spans="1:8" s="64" customFormat="1" ht="31.5">
      <c r="A94" s="65"/>
      <c r="B94" s="278"/>
      <c r="C94" s="97"/>
      <c r="D94" s="97"/>
      <c r="E94" s="116"/>
      <c r="F94" s="125"/>
      <c r="G94" s="63"/>
      <c r="H94" s="63"/>
    </row>
    <row r="95" spans="1:8" s="64" customFormat="1" ht="31.5">
      <c r="A95" s="65"/>
      <c r="B95" s="278"/>
      <c r="C95" s="97"/>
      <c r="D95" s="97"/>
      <c r="E95" s="116"/>
      <c r="F95" s="125"/>
      <c r="G95" s="63"/>
      <c r="H95" s="63"/>
    </row>
    <row r="96" spans="1:8">
      <c r="A96" s="68" t="s">
        <v>48</v>
      </c>
      <c r="B96" s="251"/>
      <c r="C96" s="98"/>
      <c r="D96" s="98"/>
      <c r="E96" s="117"/>
      <c r="F96" s="126"/>
    </row>
  </sheetData>
  <pageMargins left="0.7" right="0.7" top="0.75" bottom="0.75" header="0.3" footer="0.3"/>
  <pageSetup scale="28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topLeftCell="A37" zoomScale="70" zoomScaleNormal="70" workbookViewId="0">
      <selection activeCell="B13" sqref="B13"/>
    </sheetView>
  </sheetViews>
  <sheetFormatPr defaultRowHeight="15.75"/>
  <cols>
    <col min="1" max="1" width="121.140625" style="71" customWidth="1"/>
    <col min="2" max="2" width="32.7109375" style="72" customWidth="1"/>
    <col min="3" max="5" width="32.85546875" style="72" customWidth="1"/>
    <col min="6" max="6" width="25.5703125" style="73" customWidth="1"/>
    <col min="7" max="7" width="30.28515625" style="71" customWidth="1"/>
    <col min="8" max="8" width="25.140625" style="71" customWidth="1"/>
    <col min="9" max="16384" width="9.140625" style="71"/>
  </cols>
  <sheetData>
    <row r="1" spans="1:8" s="7" customFormat="1" ht="46.5">
      <c r="A1" s="1" t="s">
        <v>0</v>
      </c>
      <c r="B1" s="2"/>
      <c r="C1" s="4" t="s">
        <v>1</v>
      </c>
      <c r="D1" s="5" t="s">
        <v>93</v>
      </c>
      <c r="E1" s="6"/>
      <c r="H1" s="3"/>
    </row>
    <row r="2" spans="1:8" s="7" customFormat="1" ht="46.5">
      <c r="A2" s="1" t="s">
        <v>2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3</v>
      </c>
      <c r="B3" s="10"/>
      <c r="C3" s="10"/>
      <c r="D3" s="10"/>
      <c r="E3" s="10"/>
      <c r="F3" s="11"/>
      <c r="G3" s="3"/>
      <c r="H3" s="3"/>
    </row>
    <row r="4" spans="1:8" s="16" customFormat="1" ht="27" thickTop="1">
      <c r="A4" s="12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20" customFormat="1" ht="52.5">
      <c r="A5" s="17"/>
      <c r="B5" s="18" t="s">
        <v>9</v>
      </c>
      <c r="C5" s="18" t="s">
        <v>9</v>
      </c>
      <c r="D5" s="18" t="s">
        <v>10</v>
      </c>
      <c r="E5" s="18" t="s">
        <v>11</v>
      </c>
      <c r="F5" s="19" t="s">
        <v>12</v>
      </c>
    </row>
    <row r="6" spans="1:8" s="16" customFormat="1" ht="26.25">
      <c r="A6" s="21" t="s">
        <v>13</v>
      </c>
      <c r="B6" s="22"/>
      <c r="C6" s="22"/>
      <c r="D6" s="22"/>
      <c r="E6" s="22"/>
      <c r="F6" s="23"/>
    </row>
    <row r="7" spans="1:8" s="16" customFormat="1" ht="26.25">
      <c r="A7" s="21" t="s">
        <v>14</v>
      </c>
      <c r="B7" s="22"/>
      <c r="C7" s="22"/>
      <c r="D7" s="22"/>
      <c r="E7" s="22"/>
      <c r="F7" s="24"/>
    </row>
    <row r="8" spans="1:8" s="16" customFormat="1" ht="26.25">
      <c r="A8" s="25" t="s">
        <v>15</v>
      </c>
      <c r="B8" s="255">
        <v>9020568.9900000002</v>
      </c>
      <c r="C8" s="26">
        <v>9020568.9900000002</v>
      </c>
      <c r="D8" s="26">
        <v>8093056</v>
      </c>
      <c r="E8" s="26">
        <f t="shared" ref="E8:E29" si="0">D8-C8</f>
        <v>-927512.99000000022</v>
      </c>
      <c r="F8" s="27">
        <f t="shared" ref="F8:F29" si="1">IF(ISBLANK(E8),"  ",IF(C8&gt;0,E8/C8,IF(E8&gt;0,1,0)))</f>
        <v>-0.10282200502298916</v>
      </c>
    </row>
    <row r="9" spans="1:8" s="16" customFormat="1" ht="26.25">
      <c r="A9" s="25" t="s">
        <v>16</v>
      </c>
      <c r="B9" s="255">
        <v>0</v>
      </c>
      <c r="C9" s="26">
        <v>0</v>
      </c>
      <c r="D9" s="26">
        <v>0</v>
      </c>
      <c r="E9" s="26">
        <f t="shared" si="0"/>
        <v>0</v>
      </c>
      <c r="F9" s="27">
        <f t="shared" si="1"/>
        <v>0</v>
      </c>
    </row>
    <row r="10" spans="1:8" s="16" customFormat="1" ht="26.25">
      <c r="A10" s="28" t="s">
        <v>17</v>
      </c>
      <c r="B10" s="256">
        <v>365152.52</v>
      </c>
      <c r="C10" s="29">
        <v>382386</v>
      </c>
      <c r="D10" s="29">
        <v>389699</v>
      </c>
      <c r="E10" s="29">
        <f t="shared" si="0"/>
        <v>7313</v>
      </c>
      <c r="F10" s="27">
        <f t="shared" si="1"/>
        <v>1.9124654145287745E-2</v>
      </c>
    </row>
    <row r="11" spans="1:8" s="16" customFormat="1" ht="26.25">
      <c r="A11" s="30" t="s">
        <v>18</v>
      </c>
      <c r="B11" s="257">
        <v>0</v>
      </c>
      <c r="C11" s="31">
        <v>0</v>
      </c>
      <c r="D11" s="31">
        <v>0</v>
      </c>
      <c r="E11" s="29">
        <f t="shared" si="0"/>
        <v>0</v>
      </c>
      <c r="F11" s="27">
        <f t="shared" si="1"/>
        <v>0</v>
      </c>
    </row>
    <row r="12" spans="1:8" s="16" customFormat="1" ht="26.25">
      <c r="A12" s="32" t="s">
        <v>19</v>
      </c>
      <c r="B12" s="257">
        <v>365152.52</v>
      </c>
      <c r="C12" s="31">
        <v>382386</v>
      </c>
      <c r="D12" s="31">
        <v>389699</v>
      </c>
      <c r="E12" s="29">
        <f t="shared" si="0"/>
        <v>7313</v>
      </c>
      <c r="F12" s="27">
        <f t="shared" si="1"/>
        <v>1.9124654145287745E-2</v>
      </c>
    </row>
    <row r="13" spans="1:8" s="16" customFormat="1" ht="26.25">
      <c r="A13" s="32" t="s">
        <v>20</v>
      </c>
      <c r="B13" s="257">
        <v>0</v>
      </c>
      <c r="C13" s="31">
        <v>0</v>
      </c>
      <c r="D13" s="31">
        <v>0</v>
      </c>
      <c r="E13" s="29">
        <f t="shared" si="0"/>
        <v>0</v>
      </c>
      <c r="F13" s="27">
        <f t="shared" si="1"/>
        <v>0</v>
      </c>
    </row>
    <row r="14" spans="1:8" s="16" customFormat="1" ht="26.25">
      <c r="A14" s="32" t="s">
        <v>21</v>
      </c>
      <c r="B14" s="257">
        <v>0</v>
      </c>
      <c r="C14" s="31">
        <v>0</v>
      </c>
      <c r="D14" s="31">
        <v>0</v>
      </c>
      <c r="E14" s="29">
        <f t="shared" si="0"/>
        <v>0</v>
      </c>
      <c r="F14" s="27">
        <f t="shared" si="1"/>
        <v>0</v>
      </c>
    </row>
    <row r="15" spans="1:8" s="16" customFormat="1" ht="26.25">
      <c r="A15" s="32" t="s">
        <v>22</v>
      </c>
      <c r="B15" s="257">
        <v>0</v>
      </c>
      <c r="C15" s="31">
        <v>0</v>
      </c>
      <c r="D15" s="31">
        <v>0</v>
      </c>
      <c r="E15" s="29">
        <f t="shared" si="0"/>
        <v>0</v>
      </c>
      <c r="F15" s="27">
        <f t="shared" si="1"/>
        <v>0</v>
      </c>
    </row>
    <row r="16" spans="1:8" s="16" customFormat="1" ht="26.25">
      <c r="A16" s="32" t="s">
        <v>23</v>
      </c>
      <c r="B16" s="257">
        <v>0</v>
      </c>
      <c r="C16" s="31">
        <v>0</v>
      </c>
      <c r="D16" s="31">
        <v>0</v>
      </c>
      <c r="E16" s="29">
        <f t="shared" si="0"/>
        <v>0</v>
      </c>
      <c r="F16" s="27">
        <f t="shared" si="1"/>
        <v>0</v>
      </c>
    </row>
    <row r="17" spans="1:6" s="16" customFormat="1" ht="26.25">
      <c r="A17" s="32" t="s">
        <v>24</v>
      </c>
      <c r="B17" s="257">
        <v>0</v>
      </c>
      <c r="C17" s="31">
        <v>0</v>
      </c>
      <c r="D17" s="31">
        <v>0</v>
      </c>
      <c r="E17" s="29">
        <f t="shared" si="0"/>
        <v>0</v>
      </c>
      <c r="F17" s="27">
        <f t="shared" si="1"/>
        <v>0</v>
      </c>
    </row>
    <row r="18" spans="1:6" s="16" customFormat="1" ht="26.25">
      <c r="A18" s="32" t="s">
        <v>25</v>
      </c>
      <c r="B18" s="257">
        <v>0</v>
      </c>
      <c r="C18" s="31">
        <v>0</v>
      </c>
      <c r="D18" s="31">
        <v>0</v>
      </c>
      <c r="E18" s="29">
        <f t="shared" si="0"/>
        <v>0</v>
      </c>
      <c r="F18" s="27">
        <f t="shared" si="1"/>
        <v>0</v>
      </c>
    </row>
    <row r="19" spans="1:6" s="16" customFormat="1" ht="26.25">
      <c r="A19" s="32" t="s">
        <v>26</v>
      </c>
      <c r="B19" s="257">
        <v>0</v>
      </c>
      <c r="C19" s="31">
        <v>0</v>
      </c>
      <c r="D19" s="31">
        <v>0</v>
      </c>
      <c r="E19" s="29">
        <f t="shared" si="0"/>
        <v>0</v>
      </c>
      <c r="F19" s="27">
        <f t="shared" si="1"/>
        <v>0</v>
      </c>
    </row>
    <row r="20" spans="1:6" s="16" customFormat="1" ht="26.25">
      <c r="A20" s="32" t="s">
        <v>27</v>
      </c>
      <c r="B20" s="257">
        <v>0</v>
      </c>
      <c r="C20" s="31">
        <v>0</v>
      </c>
      <c r="D20" s="31">
        <v>0</v>
      </c>
      <c r="E20" s="29">
        <f t="shared" si="0"/>
        <v>0</v>
      </c>
      <c r="F20" s="27">
        <f t="shared" si="1"/>
        <v>0</v>
      </c>
    </row>
    <row r="21" spans="1:6" s="16" customFormat="1" ht="26.25">
      <c r="A21" s="32" t="s">
        <v>28</v>
      </c>
      <c r="B21" s="257">
        <v>0</v>
      </c>
      <c r="C21" s="31">
        <v>0</v>
      </c>
      <c r="D21" s="31">
        <v>0</v>
      </c>
      <c r="E21" s="29">
        <f t="shared" si="0"/>
        <v>0</v>
      </c>
      <c r="F21" s="27">
        <f t="shared" si="1"/>
        <v>0</v>
      </c>
    </row>
    <row r="22" spans="1:6" s="16" customFormat="1" ht="26.25">
      <c r="A22" s="32" t="s">
        <v>29</v>
      </c>
      <c r="B22" s="257">
        <v>0</v>
      </c>
      <c r="C22" s="31">
        <v>0</v>
      </c>
      <c r="D22" s="31">
        <v>0</v>
      </c>
      <c r="E22" s="29">
        <f t="shared" si="0"/>
        <v>0</v>
      </c>
      <c r="F22" s="27">
        <f t="shared" si="1"/>
        <v>0</v>
      </c>
    </row>
    <row r="23" spans="1:6" s="16" customFormat="1" ht="26.25">
      <c r="A23" s="33" t="s">
        <v>30</v>
      </c>
      <c r="B23" s="257">
        <v>0</v>
      </c>
      <c r="C23" s="31">
        <v>0</v>
      </c>
      <c r="D23" s="31">
        <v>0</v>
      </c>
      <c r="E23" s="29">
        <f t="shared" si="0"/>
        <v>0</v>
      </c>
      <c r="F23" s="27">
        <f t="shared" si="1"/>
        <v>0</v>
      </c>
    </row>
    <row r="24" spans="1:6" s="16" customFormat="1" ht="26.25">
      <c r="A24" s="33" t="s">
        <v>31</v>
      </c>
      <c r="B24" s="257">
        <v>0</v>
      </c>
      <c r="C24" s="31">
        <v>0</v>
      </c>
      <c r="D24" s="31">
        <v>0</v>
      </c>
      <c r="E24" s="29">
        <f t="shared" si="0"/>
        <v>0</v>
      </c>
      <c r="F24" s="27">
        <f t="shared" si="1"/>
        <v>0</v>
      </c>
    </row>
    <row r="25" spans="1:6" s="16" customFormat="1" ht="26.25">
      <c r="A25" s="33" t="s">
        <v>32</v>
      </c>
      <c r="B25" s="257">
        <v>0</v>
      </c>
      <c r="C25" s="31">
        <v>0</v>
      </c>
      <c r="D25" s="31">
        <v>0</v>
      </c>
      <c r="E25" s="29">
        <f t="shared" si="0"/>
        <v>0</v>
      </c>
      <c r="F25" s="27">
        <f t="shared" si="1"/>
        <v>0</v>
      </c>
    </row>
    <row r="26" spans="1:6" s="16" customFormat="1" ht="26.25">
      <c r="A26" s="33" t="s">
        <v>33</v>
      </c>
      <c r="B26" s="257">
        <v>0</v>
      </c>
      <c r="C26" s="31">
        <v>0</v>
      </c>
      <c r="D26" s="31">
        <v>0</v>
      </c>
      <c r="E26" s="29">
        <f t="shared" si="0"/>
        <v>0</v>
      </c>
      <c r="F26" s="27">
        <f t="shared" si="1"/>
        <v>0</v>
      </c>
    </row>
    <row r="27" spans="1:6" s="16" customFormat="1" ht="26.25">
      <c r="A27" s="33" t="s">
        <v>34</v>
      </c>
      <c r="B27" s="257">
        <v>0</v>
      </c>
      <c r="C27" s="31">
        <v>0</v>
      </c>
      <c r="D27" s="31">
        <v>0</v>
      </c>
      <c r="E27" s="29">
        <f t="shared" si="0"/>
        <v>0</v>
      </c>
      <c r="F27" s="27">
        <f t="shared" si="1"/>
        <v>0</v>
      </c>
    </row>
    <row r="28" spans="1:6" s="16" customFormat="1" ht="26.25">
      <c r="A28" s="33" t="s">
        <v>89</v>
      </c>
      <c r="B28" s="257">
        <v>0</v>
      </c>
      <c r="C28" s="31">
        <v>0</v>
      </c>
      <c r="D28" s="31">
        <v>0</v>
      </c>
      <c r="E28" s="29"/>
      <c r="F28" s="27"/>
    </row>
    <row r="29" spans="1:6" s="16" customFormat="1" ht="26.25">
      <c r="A29" s="33" t="s">
        <v>35</v>
      </c>
      <c r="B29" s="257">
        <v>0</v>
      </c>
      <c r="C29" s="31">
        <v>0</v>
      </c>
      <c r="D29" s="31">
        <v>0</v>
      </c>
      <c r="E29" s="29">
        <f t="shared" si="0"/>
        <v>0</v>
      </c>
      <c r="F29" s="27">
        <f t="shared" si="1"/>
        <v>0</v>
      </c>
    </row>
    <row r="30" spans="1:6" s="16" customFormat="1" ht="26.25">
      <c r="A30" s="34" t="s">
        <v>36</v>
      </c>
      <c r="B30" s="257"/>
      <c r="C30" s="31"/>
      <c r="D30" s="31"/>
      <c r="E30" s="31"/>
      <c r="F30" s="23"/>
    </row>
    <row r="31" spans="1:6" s="16" customFormat="1" ht="26.25">
      <c r="A31" s="30" t="s">
        <v>37</v>
      </c>
      <c r="B31" s="255">
        <v>0</v>
      </c>
      <c r="C31" s="26">
        <v>0</v>
      </c>
      <c r="D31" s="26">
        <v>0</v>
      </c>
      <c r="E31" s="26">
        <f>D31-C31</f>
        <v>0</v>
      </c>
      <c r="F31" s="27">
        <f>IF(ISBLANK(E31),"  ",IF(C31&gt;0,E31/C31,IF(E31&gt;0,1,0)))</f>
        <v>0</v>
      </c>
    </row>
    <row r="32" spans="1:6" s="16" customFormat="1" ht="26.25">
      <c r="A32" s="35" t="s">
        <v>38</v>
      </c>
      <c r="B32" s="257"/>
      <c r="C32" s="31"/>
      <c r="D32" s="31"/>
      <c r="E32" s="31"/>
      <c r="F32" s="23"/>
    </row>
    <row r="33" spans="1:12" s="16" customFormat="1" ht="26.25">
      <c r="A33" s="30" t="s">
        <v>37</v>
      </c>
      <c r="B33" s="254">
        <v>0</v>
      </c>
      <c r="C33" s="22">
        <v>0</v>
      </c>
      <c r="D33" s="22">
        <v>0</v>
      </c>
      <c r="E33" s="26">
        <f>D33-C33</f>
        <v>0</v>
      </c>
      <c r="F33" s="27">
        <f>IF(ISBLANK(E33),"  ",IF(C33&gt;0,E33/C33,IF(E33&gt;0,1,0)))</f>
        <v>0</v>
      </c>
    </row>
    <row r="34" spans="1:12" s="16" customFormat="1" ht="26.25">
      <c r="A34" s="32" t="s">
        <v>39</v>
      </c>
      <c r="B34" s="257"/>
      <c r="C34" s="31"/>
      <c r="D34" s="31"/>
      <c r="E34" s="29"/>
      <c r="F34" s="27" t="str">
        <f>IF(ISBLANK(E34),"  ",IF(C34&gt;0,E34/C34,IF(E34&gt;0,1,0)))</f>
        <v xml:space="preserve">  </v>
      </c>
    </row>
    <row r="35" spans="1:12" s="39" customFormat="1" ht="26.25">
      <c r="A35" s="36" t="s">
        <v>40</v>
      </c>
      <c r="B35" s="258">
        <v>9385721.5099999998</v>
      </c>
      <c r="C35" s="37">
        <v>9402954.9900000002</v>
      </c>
      <c r="D35" s="37">
        <v>8482755</v>
      </c>
      <c r="E35" s="37">
        <f>D35-C35</f>
        <v>-920199.99000000022</v>
      </c>
      <c r="F35" s="38">
        <f>IF(ISBLANK(E35),"  ",IF(C35&gt;0,E35/C35,IF(E35&gt;0,1,0)))</f>
        <v>-9.7862851728911682E-2</v>
      </c>
    </row>
    <row r="36" spans="1:12" s="16" customFormat="1" ht="26.25">
      <c r="A36" s="34" t="s">
        <v>41</v>
      </c>
      <c r="B36" s="257"/>
      <c r="C36" s="31"/>
      <c r="D36" s="31"/>
      <c r="E36" s="31"/>
      <c r="F36" s="23"/>
    </row>
    <row r="37" spans="1:12" s="16" customFormat="1" ht="26.25">
      <c r="A37" s="40" t="s">
        <v>42</v>
      </c>
      <c r="B37" s="255">
        <v>0</v>
      </c>
      <c r="C37" s="26">
        <v>0</v>
      </c>
      <c r="D37" s="26">
        <v>0</v>
      </c>
      <c r="E37" s="26">
        <f t="shared" ref="E37:E42" si="2">D37-C37</f>
        <v>0</v>
      </c>
      <c r="F37" s="27">
        <f t="shared" ref="F37:F42" si="3">IF(ISBLANK(E37),"  ",IF(C37&gt;0,E37/C37,IF(E37&gt;0,1,0)))</f>
        <v>0</v>
      </c>
    </row>
    <row r="38" spans="1:12" s="16" customFormat="1" ht="26.25">
      <c r="A38" s="41" t="s">
        <v>43</v>
      </c>
      <c r="B38" s="255">
        <v>0</v>
      </c>
      <c r="C38" s="26">
        <v>0</v>
      </c>
      <c r="D38" s="26">
        <v>0</v>
      </c>
      <c r="E38" s="29">
        <f t="shared" si="2"/>
        <v>0</v>
      </c>
      <c r="F38" s="27">
        <f t="shared" si="3"/>
        <v>0</v>
      </c>
    </row>
    <row r="39" spans="1:12" s="16" customFormat="1" ht="26.25">
      <c r="A39" s="41" t="s">
        <v>44</v>
      </c>
      <c r="B39" s="255">
        <v>935515</v>
      </c>
      <c r="C39" s="26">
        <v>0</v>
      </c>
      <c r="D39" s="26">
        <v>0</v>
      </c>
      <c r="E39" s="29">
        <f t="shared" si="2"/>
        <v>0</v>
      </c>
      <c r="F39" s="27">
        <f t="shared" si="3"/>
        <v>0</v>
      </c>
    </row>
    <row r="40" spans="1:12" s="16" customFormat="1" ht="26.25">
      <c r="A40" s="41" t="s">
        <v>45</v>
      </c>
      <c r="B40" s="255">
        <v>0</v>
      </c>
      <c r="C40" s="26">
        <v>0</v>
      </c>
      <c r="D40" s="26">
        <v>0</v>
      </c>
      <c r="E40" s="29">
        <f t="shared" si="2"/>
        <v>0</v>
      </c>
      <c r="F40" s="27">
        <f t="shared" si="3"/>
        <v>0</v>
      </c>
    </row>
    <row r="41" spans="1:12" s="16" customFormat="1" ht="26.25">
      <c r="A41" s="42" t="s">
        <v>46</v>
      </c>
      <c r="B41" s="255">
        <v>0</v>
      </c>
      <c r="C41" s="26">
        <v>0</v>
      </c>
      <c r="D41" s="26">
        <v>0</v>
      </c>
      <c r="E41" s="29">
        <f t="shared" si="2"/>
        <v>0</v>
      </c>
      <c r="F41" s="27">
        <f t="shared" si="3"/>
        <v>0</v>
      </c>
    </row>
    <row r="42" spans="1:12" s="39" customFormat="1" ht="26.25">
      <c r="A42" s="34" t="s">
        <v>47</v>
      </c>
      <c r="B42" s="259">
        <v>935515</v>
      </c>
      <c r="C42" s="43">
        <v>0</v>
      </c>
      <c r="D42" s="43">
        <v>0</v>
      </c>
      <c r="E42" s="43">
        <f t="shared" si="2"/>
        <v>0</v>
      </c>
      <c r="F42" s="38">
        <f t="shared" si="3"/>
        <v>0</v>
      </c>
      <c r="L42" s="39" t="s">
        <v>48</v>
      </c>
    </row>
    <row r="43" spans="1:12" s="16" customFormat="1" ht="26.25">
      <c r="A43" s="32" t="s">
        <v>48</v>
      </c>
      <c r="B43" s="257"/>
      <c r="C43" s="31"/>
      <c r="D43" s="31"/>
      <c r="E43" s="31"/>
      <c r="F43" s="23"/>
    </row>
    <row r="44" spans="1:12" s="39" customFormat="1" ht="26.25">
      <c r="A44" s="44" t="s">
        <v>49</v>
      </c>
      <c r="B44" s="260">
        <v>0</v>
      </c>
      <c r="C44" s="45">
        <v>0</v>
      </c>
      <c r="D44" s="45">
        <v>0</v>
      </c>
      <c r="E44" s="45">
        <f>D44-C44</f>
        <v>0</v>
      </c>
      <c r="F44" s="38">
        <f>IF(ISBLANK(E44),"  ",IF(C44&gt;0,E44/C44,IF(E44&gt;0,1,0)))</f>
        <v>0</v>
      </c>
    </row>
    <row r="45" spans="1:12" s="16" customFormat="1" ht="26.25">
      <c r="A45" s="32" t="s">
        <v>48</v>
      </c>
      <c r="B45" s="257"/>
      <c r="C45" s="31"/>
      <c r="D45" s="31"/>
      <c r="E45" s="31"/>
      <c r="F45" s="23"/>
    </row>
    <row r="46" spans="1:12" s="39" customFormat="1" ht="26.25">
      <c r="A46" s="44" t="s">
        <v>50</v>
      </c>
      <c r="B46" s="260">
        <v>935515</v>
      </c>
      <c r="C46" s="45">
        <v>0</v>
      </c>
      <c r="D46" s="45">
        <v>0</v>
      </c>
      <c r="E46" s="45">
        <f>D46-C46</f>
        <v>0</v>
      </c>
      <c r="F46" s="38">
        <f>IF(ISBLANK(E46),"  ",IF(C46&gt;0,E46/C46,IF(E46&gt;0,1,0)))</f>
        <v>0</v>
      </c>
    </row>
    <row r="47" spans="1:12" s="16" customFormat="1" ht="26.25">
      <c r="A47" s="32" t="s">
        <v>48</v>
      </c>
      <c r="B47" s="257"/>
      <c r="C47" s="31"/>
      <c r="D47" s="31"/>
      <c r="E47" s="31"/>
      <c r="F47" s="23"/>
    </row>
    <row r="48" spans="1:12" s="39" customFormat="1" ht="26.25">
      <c r="A48" s="34" t="s">
        <v>51</v>
      </c>
      <c r="B48" s="259">
        <v>16519476.02</v>
      </c>
      <c r="C48" s="43">
        <v>16519476.16</v>
      </c>
      <c r="D48" s="43">
        <v>17709905.32</v>
      </c>
      <c r="E48" s="43">
        <f>D48-C48</f>
        <v>1190429.1600000001</v>
      </c>
      <c r="F48" s="38">
        <f>IF(ISBLANK(E48),"  ",IF(C48&gt;0,E48/C48,IF(E48&gt;0,1,0)))</f>
        <v>7.206216156432893E-2</v>
      </c>
    </row>
    <row r="49" spans="1:6" s="16" customFormat="1" ht="26.25">
      <c r="A49" s="32" t="s">
        <v>48</v>
      </c>
      <c r="B49" s="257"/>
      <c r="C49" s="31"/>
      <c r="D49" s="31"/>
      <c r="E49" s="31"/>
      <c r="F49" s="23"/>
    </row>
    <row r="50" spans="1:6" s="39" customFormat="1" ht="26.25">
      <c r="A50" s="46" t="s">
        <v>52</v>
      </c>
      <c r="B50" s="261">
        <v>0</v>
      </c>
      <c r="C50" s="47">
        <v>0</v>
      </c>
      <c r="D50" s="47">
        <v>0</v>
      </c>
      <c r="E50" s="47">
        <f>D50-C50</f>
        <v>0</v>
      </c>
      <c r="F50" s="38">
        <f>IF(ISBLANK(E50),"  ",IF(C50&gt;0,E50/C50,IF(E50&gt;0,1,0)))</f>
        <v>0</v>
      </c>
    </row>
    <row r="51" spans="1:6" s="16" customFormat="1" ht="26.25">
      <c r="A51" s="34"/>
      <c r="B51" s="254"/>
      <c r="C51" s="22"/>
      <c r="D51" s="22"/>
      <c r="E51" s="22"/>
      <c r="F51" s="48"/>
    </row>
    <row r="52" spans="1:6" s="39" customFormat="1" ht="26.25">
      <c r="A52" s="34" t="s">
        <v>53</v>
      </c>
      <c r="B52" s="259">
        <v>0</v>
      </c>
      <c r="C52" s="43">
        <v>0</v>
      </c>
      <c r="D52" s="43">
        <v>0</v>
      </c>
      <c r="E52" s="47">
        <f>D52-C52</f>
        <v>0</v>
      </c>
      <c r="F52" s="38">
        <f>IF(ISBLANK(E52),"  ",IF(C52&gt;0,E52/C52,IF(E52&gt;0,1,0)))</f>
        <v>0</v>
      </c>
    </row>
    <row r="53" spans="1:6" s="16" customFormat="1" ht="26.25">
      <c r="A53" s="32"/>
      <c r="B53" s="257"/>
      <c r="C53" s="31"/>
      <c r="D53" s="31"/>
      <c r="E53" s="31"/>
      <c r="F53" s="23"/>
    </row>
    <row r="54" spans="1:6" s="39" customFormat="1" ht="26.25">
      <c r="A54" s="49" t="s">
        <v>54</v>
      </c>
      <c r="B54" s="259">
        <v>25905197.530000001</v>
      </c>
      <c r="C54" s="43">
        <v>25922431.149999999</v>
      </c>
      <c r="D54" s="43">
        <v>26192660.32</v>
      </c>
      <c r="E54" s="43">
        <f>D54-C54</f>
        <v>270229.17000000179</v>
      </c>
      <c r="F54" s="38">
        <f>IF(ISBLANK(E54),"  ",IF(C54&gt;0,E54/C54,IF(E54&gt;0,1,0)))</f>
        <v>1.0424530339624484E-2</v>
      </c>
    </row>
    <row r="55" spans="1:6" s="16" customFormat="1" ht="26.25">
      <c r="A55" s="50"/>
      <c r="B55" s="257"/>
      <c r="C55" s="31"/>
      <c r="D55" s="31"/>
      <c r="E55" s="31"/>
      <c r="F55" s="23" t="s">
        <v>48</v>
      </c>
    </row>
    <row r="56" spans="1:6" s="16" customFormat="1" ht="26.25">
      <c r="A56" s="51"/>
      <c r="B56" s="254"/>
      <c r="C56" s="22"/>
      <c r="D56" s="22"/>
      <c r="E56" s="22"/>
      <c r="F56" s="24" t="s">
        <v>48</v>
      </c>
    </row>
    <row r="57" spans="1:6" s="16" customFormat="1" ht="26.25">
      <c r="A57" s="49" t="s">
        <v>55</v>
      </c>
      <c r="B57" s="254"/>
      <c r="C57" s="22"/>
      <c r="D57" s="22"/>
      <c r="E57" s="22"/>
      <c r="F57" s="24"/>
    </row>
    <row r="58" spans="1:6" s="16" customFormat="1" ht="26.25">
      <c r="A58" s="30" t="s">
        <v>56</v>
      </c>
      <c r="B58" s="254">
        <v>13777741.790000001</v>
      </c>
      <c r="C58" s="22">
        <v>13777742.470000001</v>
      </c>
      <c r="D58" s="22">
        <v>14285736</v>
      </c>
      <c r="E58" s="22">
        <f t="shared" ref="E58:E71" si="4">D58-C58</f>
        <v>507993.52999999933</v>
      </c>
      <c r="F58" s="27">
        <f t="shared" ref="F58:F71" si="5">IF(ISBLANK(E58),"  ",IF(C58&gt;0,E58/C58,IF(E58&gt;0,1,0)))</f>
        <v>3.6870592632001729E-2</v>
      </c>
    </row>
    <row r="59" spans="1:6" s="16" customFormat="1" ht="26.25">
      <c r="A59" s="32" t="s">
        <v>57</v>
      </c>
      <c r="B59" s="257">
        <v>0</v>
      </c>
      <c r="C59" s="31">
        <v>0</v>
      </c>
      <c r="D59" s="31">
        <v>0</v>
      </c>
      <c r="E59" s="31">
        <f t="shared" si="4"/>
        <v>0</v>
      </c>
      <c r="F59" s="27">
        <f t="shared" si="5"/>
        <v>0</v>
      </c>
    </row>
    <row r="60" spans="1:6" s="16" customFormat="1" ht="26.25">
      <c r="A60" s="32" t="s">
        <v>58</v>
      </c>
      <c r="B60" s="257">
        <v>292965.02999999997</v>
      </c>
      <c r="C60" s="31">
        <v>292965</v>
      </c>
      <c r="D60" s="31">
        <v>210319</v>
      </c>
      <c r="E60" s="31">
        <f t="shared" si="4"/>
        <v>-82646</v>
      </c>
      <c r="F60" s="27">
        <f t="shared" si="5"/>
        <v>-0.28210195757172357</v>
      </c>
    </row>
    <row r="61" spans="1:6" s="16" customFormat="1" ht="26.25">
      <c r="A61" s="32" t="s">
        <v>59</v>
      </c>
      <c r="B61" s="257">
        <v>1478212.88</v>
      </c>
      <c r="C61" s="31">
        <v>1478213</v>
      </c>
      <c r="D61" s="31">
        <v>1354973</v>
      </c>
      <c r="E61" s="31">
        <f t="shared" si="4"/>
        <v>-123240</v>
      </c>
      <c r="F61" s="27">
        <f t="shared" si="5"/>
        <v>-8.3370935041161193E-2</v>
      </c>
    </row>
    <row r="62" spans="1:6" s="16" customFormat="1" ht="26.25">
      <c r="A62" s="32" t="s">
        <v>60</v>
      </c>
      <c r="B62" s="257">
        <v>1820013.8699999999</v>
      </c>
      <c r="C62" s="31">
        <v>1820014</v>
      </c>
      <c r="D62" s="31">
        <v>2031092</v>
      </c>
      <c r="E62" s="31">
        <f t="shared" si="4"/>
        <v>211078</v>
      </c>
      <c r="F62" s="27">
        <f t="shared" si="5"/>
        <v>0.11597603095360805</v>
      </c>
    </row>
    <row r="63" spans="1:6" s="16" customFormat="1" ht="26.25">
      <c r="A63" s="32" t="s">
        <v>61</v>
      </c>
      <c r="B63" s="257">
        <v>4960604.37</v>
      </c>
      <c r="C63" s="31">
        <v>4977837</v>
      </c>
      <c r="D63" s="31">
        <v>4542111</v>
      </c>
      <c r="E63" s="31">
        <f t="shared" si="4"/>
        <v>-435726</v>
      </c>
      <c r="F63" s="27">
        <f t="shared" si="5"/>
        <v>-8.7533199660816532E-2</v>
      </c>
    </row>
    <row r="64" spans="1:6" s="16" customFormat="1" ht="26.25">
      <c r="A64" s="32" t="s">
        <v>62</v>
      </c>
      <c r="B64" s="257">
        <v>1030709.93</v>
      </c>
      <c r="C64" s="31">
        <v>1030710</v>
      </c>
      <c r="D64" s="31">
        <v>500000</v>
      </c>
      <c r="E64" s="31">
        <f t="shared" si="4"/>
        <v>-530710</v>
      </c>
      <c r="F64" s="27">
        <f t="shared" si="5"/>
        <v>-0.51489749784129391</v>
      </c>
    </row>
    <row r="65" spans="1:6" s="16" customFormat="1" ht="26.25">
      <c r="A65" s="32" t="s">
        <v>63</v>
      </c>
      <c r="B65" s="257">
        <v>1895132.8700000003</v>
      </c>
      <c r="C65" s="31">
        <v>1895133</v>
      </c>
      <c r="D65" s="31">
        <v>2507015</v>
      </c>
      <c r="E65" s="31">
        <f t="shared" si="4"/>
        <v>611882</v>
      </c>
      <c r="F65" s="27">
        <f t="shared" si="5"/>
        <v>0.3228702154413437</v>
      </c>
    </row>
    <row r="66" spans="1:6" s="39" customFormat="1" ht="26.25">
      <c r="A66" s="52" t="s">
        <v>64</v>
      </c>
      <c r="B66" s="258">
        <v>25255380.740000002</v>
      </c>
      <c r="C66" s="37">
        <v>25272614.469999999</v>
      </c>
      <c r="D66" s="37">
        <v>25431246</v>
      </c>
      <c r="E66" s="37">
        <f t="shared" si="4"/>
        <v>158631.53000000119</v>
      </c>
      <c r="F66" s="38">
        <f t="shared" si="5"/>
        <v>6.2768151743186548E-3</v>
      </c>
    </row>
    <row r="67" spans="1:6" s="16" customFormat="1" ht="26.25">
      <c r="A67" s="32" t="s">
        <v>65</v>
      </c>
      <c r="B67" s="257">
        <v>0</v>
      </c>
      <c r="C67" s="31">
        <v>0</v>
      </c>
      <c r="D67" s="31">
        <v>0</v>
      </c>
      <c r="E67" s="31">
        <f t="shared" si="4"/>
        <v>0</v>
      </c>
      <c r="F67" s="27">
        <f t="shared" si="5"/>
        <v>0</v>
      </c>
    </row>
    <row r="68" spans="1:6" s="16" customFormat="1" ht="26.25">
      <c r="A68" s="32" t="s">
        <v>66</v>
      </c>
      <c r="B68" s="257">
        <v>574728</v>
      </c>
      <c r="C68" s="31">
        <v>574728</v>
      </c>
      <c r="D68" s="31">
        <v>761414</v>
      </c>
      <c r="E68" s="31">
        <f t="shared" si="4"/>
        <v>186686</v>
      </c>
      <c r="F68" s="27">
        <f t="shared" si="5"/>
        <v>0.32482496067705069</v>
      </c>
    </row>
    <row r="69" spans="1:6" s="16" customFormat="1" ht="26.25">
      <c r="A69" s="32" t="s">
        <v>67</v>
      </c>
      <c r="B69" s="257">
        <v>75088.86</v>
      </c>
      <c r="C69" s="31">
        <v>75088.86</v>
      </c>
      <c r="D69" s="31">
        <v>0</v>
      </c>
      <c r="E69" s="31">
        <f t="shared" si="4"/>
        <v>-75088.86</v>
      </c>
      <c r="F69" s="27">
        <f t="shared" si="5"/>
        <v>-1</v>
      </c>
    </row>
    <row r="70" spans="1:6" s="16" customFormat="1" ht="26.25">
      <c r="A70" s="32" t="s">
        <v>68</v>
      </c>
      <c r="B70" s="257">
        <v>0</v>
      </c>
      <c r="C70" s="31">
        <v>0</v>
      </c>
      <c r="D70" s="31">
        <v>0</v>
      </c>
      <c r="E70" s="31">
        <f t="shared" si="4"/>
        <v>0</v>
      </c>
      <c r="F70" s="27">
        <f t="shared" si="5"/>
        <v>0</v>
      </c>
    </row>
    <row r="71" spans="1:6" s="39" customFormat="1" ht="26.25">
      <c r="A71" s="53" t="s">
        <v>69</v>
      </c>
      <c r="B71" s="262">
        <v>25905197.600000001</v>
      </c>
      <c r="C71" s="54">
        <v>25922431.329999998</v>
      </c>
      <c r="D71" s="54">
        <v>26192660</v>
      </c>
      <c r="E71" s="54">
        <f t="shared" si="4"/>
        <v>270228.67000000179</v>
      </c>
      <c r="F71" s="38">
        <f t="shared" si="5"/>
        <v>1.0424510978924514E-2</v>
      </c>
    </row>
    <row r="72" spans="1:6" s="16" customFormat="1" ht="26.25">
      <c r="A72" s="51"/>
      <c r="B72" s="254"/>
      <c r="C72" s="22"/>
      <c r="D72" s="22"/>
      <c r="E72" s="22"/>
      <c r="F72" s="24"/>
    </row>
    <row r="73" spans="1:6" s="16" customFormat="1" ht="26.25">
      <c r="A73" s="49" t="s">
        <v>70</v>
      </c>
      <c r="B73" s="254"/>
      <c r="C73" s="22"/>
      <c r="D73" s="22"/>
      <c r="E73" s="22"/>
      <c r="F73" s="24"/>
    </row>
    <row r="74" spans="1:6" s="16" customFormat="1" ht="26.25">
      <c r="A74" s="30" t="s">
        <v>71</v>
      </c>
      <c r="B74" s="255">
        <v>14612053.700000001</v>
      </c>
      <c r="C74" s="26">
        <v>14612052.470000001</v>
      </c>
      <c r="D74" s="26">
        <v>16148141</v>
      </c>
      <c r="E74" s="22">
        <f t="shared" ref="E74:E92" si="6">D74-C74</f>
        <v>1536088.5299999993</v>
      </c>
      <c r="F74" s="27">
        <f t="shared" ref="F74:F92" si="7">IF(ISBLANK(E74),"  ",IF(C74&gt;0,E74/C74,IF(E74&gt;0,1,0)))</f>
        <v>0.10512476143606397</v>
      </c>
    </row>
    <row r="75" spans="1:6" s="16" customFormat="1" ht="26.25">
      <c r="A75" s="32" t="s">
        <v>72</v>
      </c>
      <c r="B75" s="256">
        <v>1501740.5699999998</v>
      </c>
      <c r="C75" s="26">
        <v>1501741</v>
      </c>
      <c r="D75" s="26">
        <v>701927</v>
      </c>
      <c r="E75" s="31">
        <f t="shared" si="6"/>
        <v>-799814</v>
      </c>
      <c r="F75" s="27">
        <f t="shared" si="7"/>
        <v>-0.53259117251243726</v>
      </c>
    </row>
    <row r="76" spans="1:6" s="16" customFormat="1" ht="26.25">
      <c r="A76" s="32" t="s">
        <v>73</v>
      </c>
      <c r="B76" s="254">
        <v>5300853.12</v>
      </c>
      <c r="C76" s="26">
        <v>5300853</v>
      </c>
      <c r="D76" s="26">
        <v>5059383</v>
      </c>
      <c r="E76" s="31">
        <f t="shared" si="6"/>
        <v>-241470</v>
      </c>
      <c r="F76" s="27">
        <f t="shared" si="7"/>
        <v>-4.5553045896575516E-2</v>
      </c>
    </row>
    <row r="77" spans="1:6" s="39" customFormat="1" ht="26.25">
      <c r="A77" s="52" t="s">
        <v>74</v>
      </c>
      <c r="B77" s="262">
        <v>21414647.390000001</v>
      </c>
      <c r="C77" s="54">
        <v>21414646.469999999</v>
      </c>
      <c r="D77" s="54">
        <v>21909451</v>
      </c>
      <c r="E77" s="37">
        <f t="shared" si="6"/>
        <v>494804.53000000119</v>
      </c>
      <c r="F77" s="38">
        <f t="shared" si="7"/>
        <v>2.3105893001464116E-2</v>
      </c>
    </row>
    <row r="78" spans="1:6" s="16" customFormat="1" ht="26.25">
      <c r="A78" s="32" t="s">
        <v>75</v>
      </c>
      <c r="B78" s="256">
        <v>124949.47</v>
      </c>
      <c r="C78" s="29">
        <v>124951</v>
      </c>
      <c r="D78" s="29">
        <v>57700</v>
      </c>
      <c r="E78" s="31">
        <f t="shared" si="6"/>
        <v>-67251</v>
      </c>
      <c r="F78" s="27">
        <f t="shared" si="7"/>
        <v>-0.53821898184088157</v>
      </c>
    </row>
    <row r="79" spans="1:6" s="16" customFormat="1" ht="26.25">
      <c r="A79" s="32" t="s">
        <v>76</v>
      </c>
      <c r="B79" s="255">
        <v>1756927.2000000002</v>
      </c>
      <c r="C79" s="26">
        <v>1370731</v>
      </c>
      <c r="D79" s="26">
        <v>1974395</v>
      </c>
      <c r="E79" s="31">
        <f t="shared" si="6"/>
        <v>603664</v>
      </c>
      <c r="F79" s="27">
        <f t="shared" si="7"/>
        <v>0.4403956720902934</v>
      </c>
    </row>
    <row r="80" spans="1:6" s="16" customFormat="1" ht="26.25">
      <c r="A80" s="32" t="s">
        <v>77</v>
      </c>
      <c r="B80" s="254">
        <v>507818.14</v>
      </c>
      <c r="C80" s="22">
        <v>507818</v>
      </c>
      <c r="D80" s="22">
        <v>318200</v>
      </c>
      <c r="E80" s="31">
        <f t="shared" si="6"/>
        <v>-189618</v>
      </c>
      <c r="F80" s="27">
        <f t="shared" si="7"/>
        <v>-0.3733975558172416</v>
      </c>
    </row>
    <row r="81" spans="1:8" s="39" customFormat="1" ht="26.25">
      <c r="A81" s="35" t="s">
        <v>78</v>
      </c>
      <c r="B81" s="262">
        <v>2389694.81</v>
      </c>
      <c r="C81" s="54">
        <v>2003500</v>
      </c>
      <c r="D81" s="54">
        <v>2350295</v>
      </c>
      <c r="E81" s="37">
        <f t="shared" si="6"/>
        <v>346795</v>
      </c>
      <c r="F81" s="38">
        <f t="shared" si="7"/>
        <v>0.17309458447716497</v>
      </c>
    </row>
    <row r="82" spans="1:8" s="16" customFormat="1" ht="26.25">
      <c r="A82" s="32" t="s">
        <v>79</v>
      </c>
      <c r="B82" s="254">
        <v>439198.8</v>
      </c>
      <c r="C82" s="22">
        <v>267898</v>
      </c>
      <c r="D82" s="22">
        <v>656500</v>
      </c>
      <c r="E82" s="31">
        <f t="shared" si="6"/>
        <v>388602</v>
      </c>
      <c r="F82" s="27">
        <f t="shared" si="7"/>
        <v>1.4505595413179644</v>
      </c>
    </row>
    <row r="83" spans="1:8" s="16" customFormat="1" ht="26.25">
      <c r="A83" s="32" t="s">
        <v>80</v>
      </c>
      <c r="B83" s="257">
        <v>1431174.2300000002</v>
      </c>
      <c r="C83" s="31">
        <v>1431173.6400000001</v>
      </c>
      <c r="D83" s="31">
        <v>500000</v>
      </c>
      <c r="E83" s="31">
        <f t="shared" si="6"/>
        <v>-931173.64000000013</v>
      </c>
      <c r="F83" s="27">
        <f t="shared" si="7"/>
        <v>-0.65063638259855039</v>
      </c>
    </row>
    <row r="84" spans="1:8" s="16" customFormat="1" ht="26.25">
      <c r="A84" s="32" t="s">
        <v>81</v>
      </c>
      <c r="B84" s="257">
        <v>0</v>
      </c>
      <c r="C84" s="31">
        <v>0</v>
      </c>
      <c r="D84" s="31">
        <v>0</v>
      </c>
      <c r="E84" s="31">
        <f t="shared" si="6"/>
        <v>0</v>
      </c>
      <c r="F84" s="27">
        <f t="shared" si="7"/>
        <v>0</v>
      </c>
    </row>
    <row r="85" spans="1:8" s="16" customFormat="1" ht="26.25">
      <c r="A85" s="32" t="s">
        <v>82</v>
      </c>
      <c r="B85" s="257">
        <v>75089</v>
      </c>
      <c r="C85" s="31">
        <v>649817</v>
      </c>
      <c r="D85" s="31">
        <v>761414</v>
      </c>
      <c r="E85" s="31">
        <f t="shared" si="6"/>
        <v>111597</v>
      </c>
      <c r="F85" s="27">
        <f t="shared" si="7"/>
        <v>0.17173604260891911</v>
      </c>
    </row>
    <row r="86" spans="1:8" s="39" customFormat="1" ht="26.25">
      <c r="A86" s="35" t="s">
        <v>83</v>
      </c>
      <c r="B86" s="258">
        <v>1945462.0300000003</v>
      </c>
      <c r="C86" s="37">
        <v>2348888.64</v>
      </c>
      <c r="D86" s="37">
        <v>1917914</v>
      </c>
      <c r="E86" s="37">
        <f t="shared" si="6"/>
        <v>-430974.64000000013</v>
      </c>
      <c r="F86" s="38">
        <f t="shared" si="7"/>
        <v>-0.18348023514643935</v>
      </c>
    </row>
    <row r="87" spans="1:8" s="16" customFormat="1" ht="26.25">
      <c r="A87" s="32" t="s">
        <v>84</v>
      </c>
      <c r="B87" s="257">
        <v>149187.26</v>
      </c>
      <c r="C87" s="31">
        <v>149189</v>
      </c>
      <c r="D87" s="31">
        <v>0</v>
      </c>
      <c r="E87" s="31">
        <f t="shared" si="6"/>
        <v>-149189</v>
      </c>
      <c r="F87" s="27">
        <f t="shared" si="7"/>
        <v>-1</v>
      </c>
    </row>
    <row r="88" spans="1:8" s="16" customFormat="1" ht="26.25">
      <c r="A88" s="32" t="s">
        <v>85</v>
      </c>
      <c r="B88" s="257">
        <v>6206.89</v>
      </c>
      <c r="C88" s="31">
        <v>6207</v>
      </c>
      <c r="D88" s="31">
        <v>15000</v>
      </c>
      <c r="E88" s="31">
        <f t="shared" si="6"/>
        <v>8793</v>
      </c>
      <c r="F88" s="27">
        <f t="shared" si="7"/>
        <v>1.4166263895601741</v>
      </c>
    </row>
    <row r="89" spans="1:8" s="16" customFormat="1" ht="26.25">
      <c r="A89" s="41" t="s">
        <v>86</v>
      </c>
      <c r="B89" s="257">
        <v>0</v>
      </c>
      <c r="C89" s="31">
        <v>0</v>
      </c>
      <c r="D89" s="31">
        <v>0</v>
      </c>
      <c r="E89" s="31">
        <f t="shared" si="6"/>
        <v>0</v>
      </c>
      <c r="F89" s="27">
        <f t="shared" si="7"/>
        <v>0</v>
      </c>
    </row>
    <row r="90" spans="1:8" s="39" customFormat="1" ht="26.25">
      <c r="A90" s="55" t="s">
        <v>87</v>
      </c>
      <c r="B90" s="262">
        <v>155394.15000000002</v>
      </c>
      <c r="C90" s="54">
        <v>155396</v>
      </c>
      <c r="D90" s="54">
        <v>15000</v>
      </c>
      <c r="E90" s="54">
        <f t="shared" si="6"/>
        <v>-140396</v>
      </c>
      <c r="F90" s="38">
        <f t="shared" si="7"/>
        <v>-0.90347241885248009</v>
      </c>
    </row>
    <row r="91" spans="1:8" s="16" customFormat="1" ht="26.25">
      <c r="A91" s="41" t="s">
        <v>88</v>
      </c>
      <c r="B91" s="257">
        <v>0</v>
      </c>
      <c r="C91" s="31">
        <v>0</v>
      </c>
      <c r="D91" s="29">
        <v>0</v>
      </c>
      <c r="E91" s="31">
        <f t="shared" si="6"/>
        <v>0</v>
      </c>
      <c r="F91" s="27">
        <f t="shared" si="7"/>
        <v>0</v>
      </c>
    </row>
    <row r="92" spans="1:8" s="39" customFormat="1" ht="27" thickBot="1">
      <c r="A92" s="56" t="s">
        <v>69</v>
      </c>
      <c r="B92" s="263">
        <v>25905198.380000003</v>
      </c>
      <c r="C92" s="57">
        <v>25922431.109999999</v>
      </c>
      <c r="D92" s="58">
        <v>26192660</v>
      </c>
      <c r="E92" s="57">
        <f t="shared" si="6"/>
        <v>270228.8900000006</v>
      </c>
      <c r="F92" s="59">
        <f t="shared" si="7"/>
        <v>1.0424519554254131E-2</v>
      </c>
    </row>
    <row r="93" spans="1:8" s="64" customFormat="1" ht="31.5">
      <c r="A93" s="60"/>
      <c r="B93" s="61"/>
      <c r="C93" s="61"/>
      <c r="D93" s="61"/>
      <c r="E93" s="61"/>
      <c r="F93" s="62" t="s">
        <v>48</v>
      </c>
      <c r="G93" s="63"/>
      <c r="H93" s="63"/>
    </row>
    <row r="94" spans="1:8">
      <c r="A94" s="68" t="s">
        <v>48</v>
      </c>
      <c r="B94" s="69"/>
      <c r="C94" s="69"/>
      <c r="D94" s="69"/>
      <c r="E94" s="69"/>
      <c r="F94" s="70"/>
    </row>
  </sheetData>
  <pageMargins left="0.7" right="0.7" top="0.75" bottom="0.75" header="0.3" footer="0.3"/>
  <pageSetup scale="27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topLeftCell="A46" zoomScale="60" zoomScaleNormal="60" workbookViewId="0">
      <selection activeCell="J21" sqref="J21"/>
    </sheetView>
  </sheetViews>
  <sheetFormatPr defaultRowHeight="15.75"/>
  <cols>
    <col min="1" max="1" width="121.140625" style="157" customWidth="1"/>
    <col min="2" max="2" width="32.7109375" style="72" customWidth="1"/>
    <col min="3" max="5" width="32.85546875" style="158" customWidth="1"/>
    <col min="6" max="6" width="25.5703125" style="159" customWidth="1"/>
    <col min="7" max="7" width="30.28515625" style="157" customWidth="1"/>
    <col min="8" max="8" width="25.140625" style="157" customWidth="1"/>
    <col min="9" max="16384" width="9.140625" style="157"/>
  </cols>
  <sheetData>
    <row r="1" spans="1:8" s="133" customFormat="1" ht="46.5">
      <c r="A1" s="1" t="s">
        <v>0</v>
      </c>
      <c r="B1" s="2"/>
      <c r="C1" s="4" t="s">
        <v>1</v>
      </c>
      <c r="D1" s="131" t="s">
        <v>94</v>
      </c>
      <c r="E1" s="132"/>
      <c r="H1" s="130"/>
    </row>
    <row r="2" spans="1:8" s="133" customFormat="1" ht="46.5">
      <c r="A2" s="1" t="s">
        <v>2</v>
      </c>
      <c r="B2" s="2"/>
      <c r="C2" s="129"/>
      <c r="D2" s="129"/>
      <c r="E2" s="129"/>
      <c r="F2" s="134"/>
      <c r="G2" s="130"/>
      <c r="H2" s="130"/>
    </row>
    <row r="3" spans="1:8" s="133" customFormat="1" ht="47.25" thickBot="1">
      <c r="A3" s="9" t="s">
        <v>3</v>
      </c>
      <c r="B3" s="10"/>
      <c r="C3" s="135"/>
      <c r="D3" s="135"/>
      <c r="E3" s="135"/>
      <c r="F3" s="136"/>
      <c r="G3" s="130"/>
      <c r="H3" s="130"/>
    </row>
    <row r="4" spans="1:8" s="39" customFormat="1" ht="27" thickTop="1">
      <c r="A4" s="12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138" customFormat="1" ht="52.5">
      <c r="A5" s="137"/>
      <c r="B5" s="18" t="s">
        <v>9</v>
      </c>
      <c r="C5" s="18" t="s">
        <v>9</v>
      </c>
      <c r="D5" s="18" t="s">
        <v>10</v>
      </c>
      <c r="E5" s="18" t="s">
        <v>11</v>
      </c>
      <c r="F5" s="19" t="s">
        <v>12</v>
      </c>
    </row>
    <row r="6" spans="1:8" s="39" customFormat="1" ht="26.25">
      <c r="A6" s="21" t="s">
        <v>13</v>
      </c>
      <c r="B6" s="22"/>
      <c r="C6" s="43"/>
      <c r="D6" s="43"/>
      <c r="E6" s="43"/>
      <c r="F6" s="139"/>
    </row>
    <row r="7" spans="1:8" s="39" customFormat="1" ht="26.25">
      <c r="A7" s="21" t="s">
        <v>14</v>
      </c>
      <c r="B7" s="22"/>
      <c r="C7" s="43"/>
      <c r="D7" s="43"/>
      <c r="E7" s="43"/>
      <c r="F7" s="140"/>
    </row>
    <row r="8" spans="1:8" s="39" customFormat="1" ht="26.25">
      <c r="A8" s="141" t="s">
        <v>15</v>
      </c>
      <c r="B8" s="260">
        <v>30242333.100000001</v>
      </c>
      <c r="C8" s="45">
        <v>30242333</v>
      </c>
      <c r="D8" s="45">
        <v>28341866</v>
      </c>
      <c r="E8" s="45">
        <v>-1900467</v>
      </c>
      <c r="F8" s="38">
        <v>-6.2841282780663782E-2</v>
      </c>
    </row>
    <row r="9" spans="1:8" s="39" customFormat="1" ht="26.25">
      <c r="A9" s="141" t="s">
        <v>16</v>
      </c>
      <c r="B9" s="260">
        <v>0</v>
      </c>
      <c r="C9" s="45">
        <v>0</v>
      </c>
      <c r="D9" s="45">
        <v>0</v>
      </c>
      <c r="E9" s="45">
        <v>0</v>
      </c>
      <c r="F9" s="38">
        <v>0</v>
      </c>
    </row>
    <row r="10" spans="1:8" s="39" customFormat="1" ht="26.25">
      <c r="A10" s="142" t="s">
        <v>17</v>
      </c>
      <c r="B10" s="262">
        <v>2693880.8200000003</v>
      </c>
      <c r="C10" s="54">
        <v>2751832</v>
      </c>
      <c r="D10" s="54">
        <v>1663899</v>
      </c>
      <c r="E10" s="54">
        <v>-1087933</v>
      </c>
      <c r="F10" s="38">
        <v>-0.39534862593355991</v>
      </c>
    </row>
    <row r="11" spans="1:8" s="39" customFormat="1" ht="26.25">
      <c r="A11" s="34" t="s">
        <v>18</v>
      </c>
      <c r="B11" s="258">
        <v>0</v>
      </c>
      <c r="C11" s="37">
        <v>0</v>
      </c>
      <c r="D11" s="37">
        <v>0</v>
      </c>
      <c r="E11" s="54">
        <v>0</v>
      </c>
      <c r="F11" s="38">
        <v>0</v>
      </c>
    </row>
    <row r="12" spans="1:8" s="39" customFormat="1" ht="26.25">
      <c r="A12" s="35" t="s">
        <v>19</v>
      </c>
      <c r="B12" s="258">
        <v>1227900.82</v>
      </c>
      <c r="C12" s="37">
        <v>1285852</v>
      </c>
      <c r="D12" s="37">
        <v>1310442</v>
      </c>
      <c r="E12" s="54">
        <v>24590</v>
      </c>
      <c r="F12" s="38">
        <v>1.9123507215449368E-2</v>
      </c>
    </row>
    <row r="13" spans="1:8" s="39" customFormat="1" ht="26.25">
      <c r="A13" s="35" t="s">
        <v>20</v>
      </c>
      <c r="B13" s="258">
        <v>0</v>
      </c>
      <c r="C13" s="37">
        <v>0</v>
      </c>
      <c r="D13" s="37">
        <v>0</v>
      </c>
      <c r="E13" s="54">
        <v>0</v>
      </c>
      <c r="F13" s="38">
        <v>0</v>
      </c>
    </row>
    <row r="14" spans="1:8" s="39" customFormat="1" ht="26.25">
      <c r="A14" s="35" t="s">
        <v>21</v>
      </c>
      <c r="B14" s="258">
        <v>0</v>
      </c>
      <c r="C14" s="37">
        <v>0</v>
      </c>
      <c r="D14" s="37">
        <v>0</v>
      </c>
      <c r="E14" s="54">
        <v>0</v>
      </c>
      <c r="F14" s="38">
        <v>0</v>
      </c>
    </row>
    <row r="15" spans="1:8" s="39" customFormat="1" ht="26.25">
      <c r="A15" s="35" t="s">
        <v>22</v>
      </c>
      <c r="B15" s="258">
        <v>0</v>
      </c>
      <c r="C15" s="37">
        <v>0</v>
      </c>
      <c r="D15" s="37">
        <v>0</v>
      </c>
      <c r="E15" s="54">
        <v>0</v>
      </c>
      <c r="F15" s="38">
        <v>0</v>
      </c>
    </row>
    <row r="16" spans="1:8" s="39" customFormat="1" ht="26.25">
      <c r="A16" s="35" t="s">
        <v>23</v>
      </c>
      <c r="B16" s="258">
        <v>0</v>
      </c>
      <c r="C16" s="37">
        <v>0</v>
      </c>
      <c r="D16" s="37">
        <v>0</v>
      </c>
      <c r="E16" s="54">
        <v>0</v>
      </c>
      <c r="F16" s="38">
        <v>0</v>
      </c>
    </row>
    <row r="17" spans="1:6" s="39" customFormat="1" ht="26.25">
      <c r="A17" s="35" t="s">
        <v>24</v>
      </c>
      <c r="B17" s="258">
        <v>0</v>
      </c>
      <c r="C17" s="37">
        <v>0</v>
      </c>
      <c r="D17" s="37">
        <v>0</v>
      </c>
      <c r="E17" s="54">
        <v>0</v>
      </c>
      <c r="F17" s="38">
        <v>0</v>
      </c>
    </row>
    <row r="18" spans="1:6" s="39" customFormat="1" ht="26.25">
      <c r="A18" s="35" t="s">
        <v>25</v>
      </c>
      <c r="B18" s="258">
        <v>0</v>
      </c>
      <c r="C18" s="37">
        <v>0</v>
      </c>
      <c r="D18" s="37">
        <v>0</v>
      </c>
      <c r="E18" s="54">
        <v>0</v>
      </c>
      <c r="F18" s="38">
        <v>0</v>
      </c>
    </row>
    <row r="19" spans="1:6" s="39" customFormat="1" ht="26.25">
      <c r="A19" s="35" t="s">
        <v>26</v>
      </c>
      <c r="B19" s="258">
        <v>0</v>
      </c>
      <c r="C19" s="37">
        <v>0</v>
      </c>
      <c r="D19" s="37">
        <v>0</v>
      </c>
      <c r="E19" s="54">
        <v>0</v>
      </c>
      <c r="F19" s="38">
        <v>0</v>
      </c>
    </row>
    <row r="20" spans="1:6" s="39" customFormat="1" ht="26.25">
      <c r="A20" s="35" t="s">
        <v>27</v>
      </c>
      <c r="B20" s="258">
        <v>0</v>
      </c>
      <c r="C20" s="37">
        <v>0</v>
      </c>
      <c r="D20" s="37">
        <v>0</v>
      </c>
      <c r="E20" s="54">
        <v>0</v>
      </c>
      <c r="F20" s="38">
        <v>0</v>
      </c>
    </row>
    <row r="21" spans="1:6" s="39" customFormat="1" ht="26.25">
      <c r="A21" s="35" t="s">
        <v>28</v>
      </c>
      <c r="B21" s="258">
        <v>0</v>
      </c>
      <c r="C21" s="37">
        <v>0</v>
      </c>
      <c r="D21" s="37">
        <v>0</v>
      </c>
      <c r="E21" s="54">
        <v>0</v>
      </c>
      <c r="F21" s="38">
        <v>0</v>
      </c>
    </row>
    <row r="22" spans="1:6" s="39" customFormat="1" ht="26.25">
      <c r="A22" s="35" t="s">
        <v>29</v>
      </c>
      <c r="B22" s="258">
        <v>0</v>
      </c>
      <c r="C22" s="37">
        <v>0</v>
      </c>
      <c r="D22" s="37">
        <v>0</v>
      </c>
      <c r="E22" s="54">
        <v>0</v>
      </c>
      <c r="F22" s="38">
        <v>0</v>
      </c>
    </row>
    <row r="23" spans="1:6" s="39" customFormat="1" ht="26.25">
      <c r="A23" s="36" t="s">
        <v>30</v>
      </c>
      <c r="B23" s="258">
        <v>0</v>
      </c>
      <c r="C23" s="37">
        <v>0</v>
      </c>
      <c r="D23" s="37">
        <v>0</v>
      </c>
      <c r="E23" s="54">
        <v>0</v>
      </c>
      <c r="F23" s="38">
        <v>0</v>
      </c>
    </row>
    <row r="24" spans="1:6" s="39" customFormat="1" ht="26.25">
      <c r="A24" s="36" t="s">
        <v>31</v>
      </c>
      <c r="B24" s="258">
        <v>0</v>
      </c>
      <c r="C24" s="37">
        <v>0</v>
      </c>
      <c r="D24" s="37">
        <v>0</v>
      </c>
      <c r="E24" s="54">
        <v>0</v>
      </c>
      <c r="F24" s="38">
        <v>0</v>
      </c>
    </row>
    <row r="25" spans="1:6" s="39" customFormat="1" ht="26.25">
      <c r="A25" s="36" t="s">
        <v>32</v>
      </c>
      <c r="B25" s="258">
        <v>0</v>
      </c>
      <c r="C25" s="37">
        <v>0</v>
      </c>
      <c r="D25" s="37">
        <v>0</v>
      </c>
      <c r="E25" s="54">
        <v>0</v>
      </c>
      <c r="F25" s="38">
        <v>0</v>
      </c>
    </row>
    <row r="26" spans="1:6" s="39" customFormat="1" ht="26.25">
      <c r="A26" s="143" t="s">
        <v>33</v>
      </c>
      <c r="B26" s="258">
        <v>1465980</v>
      </c>
      <c r="C26" s="37">
        <v>1465980</v>
      </c>
      <c r="D26" s="37">
        <v>353457</v>
      </c>
      <c r="E26" s="54">
        <v>-1112523</v>
      </c>
      <c r="F26" s="38">
        <v>-0.75889370932754885</v>
      </c>
    </row>
    <row r="27" spans="1:6" s="39" customFormat="1" ht="26.25">
      <c r="A27" s="143" t="s">
        <v>34</v>
      </c>
      <c r="B27" s="280">
        <v>0</v>
      </c>
      <c r="C27" s="37">
        <v>0</v>
      </c>
      <c r="D27" s="37">
        <v>0</v>
      </c>
      <c r="E27" s="54">
        <v>0</v>
      </c>
      <c r="F27" s="38">
        <v>0</v>
      </c>
    </row>
    <row r="28" spans="1:6" s="16" customFormat="1" ht="26.25">
      <c r="A28" s="33" t="s">
        <v>89</v>
      </c>
      <c r="B28" s="280">
        <v>0</v>
      </c>
      <c r="C28" s="31">
        <v>0</v>
      </c>
      <c r="D28" s="31">
        <v>0</v>
      </c>
      <c r="E28" s="29">
        <f t="shared" ref="E28" si="0">D28-C28</f>
        <v>0</v>
      </c>
      <c r="F28" s="27">
        <f t="shared" ref="F28" si="1">IF(ISBLANK(E28),"  ",IF(C28&gt;0,E28/C28,IF(E28&gt;0,1,0)))</f>
        <v>0</v>
      </c>
    </row>
    <row r="29" spans="1:6" s="39" customFormat="1" ht="26.25">
      <c r="A29" s="143" t="s">
        <v>35</v>
      </c>
      <c r="B29" s="280">
        <v>0</v>
      </c>
      <c r="C29" s="37">
        <v>0</v>
      </c>
      <c r="D29" s="37">
        <v>0</v>
      </c>
      <c r="E29" s="54">
        <v>0</v>
      </c>
      <c r="F29" s="38">
        <v>0</v>
      </c>
    </row>
    <row r="30" spans="1:6" s="39" customFormat="1" ht="26.25">
      <c r="A30" s="144" t="s">
        <v>36</v>
      </c>
      <c r="B30" s="280"/>
      <c r="C30" s="37"/>
      <c r="D30" s="37"/>
      <c r="E30" s="37"/>
      <c r="F30" s="139"/>
    </row>
    <row r="31" spans="1:6" s="39" customFormat="1" ht="26.25">
      <c r="A31" s="144" t="s">
        <v>37</v>
      </c>
      <c r="B31" s="281">
        <v>0</v>
      </c>
      <c r="C31" s="45">
        <v>0</v>
      </c>
      <c r="D31" s="45">
        <v>0</v>
      </c>
      <c r="E31" s="45">
        <v>0</v>
      </c>
      <c r="F31" s="38">
        <v>0</v>
      </c>
    </row>
    <row r="32" spans="1:6" s="39" customFormat="1" ht="26.25">
      <c r="A32" s="145" t="s">
        <v>38</v>
      </c>
      <c r="B32" s="280"/>
      <c r="C32" s="37"/>
      <c r="D32" s="37"/>
      <c r="E32" s="37"/>
      <c r="F32" s="139"/>
    </row>
    <row r="33" spans="1:12" s="39" customFormat="1" ht="26.25">
      <c r="A33" s="144" t="s">
        <v>37</v>
      </c>
      <c r="B33" s="282">
        <v>0</v>
      </c>
      <c r="C33" s="43">
        <v>0</v>
      </c>
      <c r="D33" s="43">
        <v>0</v>
      </c>
      <c r="E33" s="45">
        <v>0</v>
      </c>
      <c r="F33" s="38">
        <v>0</v>
      </c>
    </row>
    <row r="34" spans="1:12" s="39" customFormat="1" ht="26.25">
      <c r="A34" s="145" t="s">
        <v>39</v>
      </c>
      <c r="B34" s="280"/>
      <c r="C34" s="37"/>
      <c r="D34" s="37"/>
      <c r="E34" s="54"/>
      <c r="F34" s="38" t="s">
        <v>91</v>
      </c>
    </row>
    <row r="35" spans="1:12" s="39" customFormat="1" ht="26.25">
      <c r="A35" s="143" t="s">
        <v>40</v>
      </c>
      <c r="B35" s="280">
        <v>32936213.920000002</v>
      </c>
      <c r="C35" s="37">
        <v>32994165</v>
      </c>
      <c r="D35" s="37">
        <v>30005765</v>
      </c>
      <c r="E35" s="37">
        <v>-2988400</v>
      </c>
      <c r="F35" s="38">
        <v>-9.0573590815224453E-2</v>
      </c>
    </row>
    <row r="36" spans="1:12" s="39" customFormat="1" ht="26.25">
      <c r="A36" s="144" t="s">
        <v>41</v>
      </c>
      <c r="B36" s="280"/>
      <c r="C36" s="37"/>
      <c r="D36" s="37"/>
      <c r="E36" s="37"/>
      <c r="F36" s="139"/>
    </row>
    <row r="37" spans="1:12" s="39" customFormat="1" ht="26.25">
      <c r="A37" s="146" t="s">
        <v>42</v>
      </c>
      <c r="B37" s="281">
        <v>0</v>
      </c>
      <c r="C37" s="45">
        <v>0</v>
      </c>
      <c r="D37" s="45">
        <v>0</v>
      </c>
      <c r="E37" s="45">
        <v>0</v>
      </c>
      <c r="F37" s="38">
        <v>0</v>
      </c>
    </row>
    <row r="38" spans="1:12" s="39" customFormat="1" ht="26.25">
      <c r="A38" s="147" t="s">
        <v>43</v>
      </c>
      <c r="B38" s="281">
        <v>0</v>
      </c>
      <c r="C38" s="45">
        <v>0</v>
      </c>
      <c r="D38" s="45">
        <v>0</v>
      </c>
      <c r="E38" s="54">
        <v>0</v>
      </c>
      <c r="F38" s="38">
        <v>0</v>
      </c>
    </row>
    <row r="39" spans="1:12" s="39" customFormat="1" ht="26.25">
      <c r="A39" s="55" t="s">
        <v>44</v>
      </c>
      <c r="B39" s="260">
        <v>0</v>
      </c>
      <c r="C39" s="45">
        <v>0</v>
      </c>
      <c r="D39" s="45">
        <v>0</v>
      </c>
      <c r="E39" s="54">
        <v>0</v>
      </c>
      <c r="F39" s="38">
        <v>0</v>
      </c>
    </row>
    <row r="40" spans="1:12" s="39" customFormat="1" ht="26.25">
      <c r="A40" s="55" t="s">
        <v>45</v>
      </c>
      <c r="B40" s="260">
        <v>0</v>
      </c>
      <c r="C40" s="45">
        <v>0</v>
      </c>
      <c r="D40" s="45">
        <v>0</v>
      </c>
      <c r="E40" s="54">
        <v>0</v>
      </c>
      <c r="F40" s="38">
        <v>0</v>
      </c>
    </row>
    <row r="41" spans="1:12" s="39" customFormat="1" ht="26.25">
      <c r="A41" s="46" t="s">
        <v>46</v>
      </c>
      <c r="B41" s="260">
        <v>0</v>
      </c>
      <c r="C41" s="45">
        <v>0</v>
      </c>
      <c r="D41" s="45">
        <v>0</v>
      </c>
      <c r="E41" s="54">
        <v>0</v>
      </c>
      <c r="F41" s="38">
        <v>0</v>
      </c>
    </row>
    <row r="42" spans="1:12" s="39" customFormat="1" ht="26.25">
      <c r="A42" s="34" t="s">
        <v>47</v>
      </c>
      <c r="B42" s="259">
        <v>0</v>
      </c>
      <c r="C42" s="43">
        <v>0</v>
      </c>
      <c r="D42" s="43">
        <v>0</v>
      </c>
      <c r="E42" s="43">
        <v>0</v>
      </c>
      <c r="F42" s="38">
        <v>0</v>
      </c>
      <c r="L42" s="39" t="s">
        <v>48</v>
      </c>
    </row>
    <row r="43" spans="1:12" s="39" customFormat="1" ht="26.25">
      <c r="A43" s="35" t="s">
        <v>48</v>
      </c>
      <c r="B43" s="258"/>
      <c r="C43" s="37"/>
      <c r="D43" s="37"/>
      <c r="E43" s="37"/>
      <c r="F43" s="139"/>
    </row>
    <row r="44" spans="1:12" s="39" customFormat="1" ht="26.25">
      <c r="A44" s="44" t="s">
        <v>49</v>
      </c>
      <c r="B44" s="260">
        <v>0</v>
      </c>
      <c r="C44" s="45">
        <v>0</v>
      </c>
      <c r="D44" s="45">
        <v>0</v>
      </c>
      <c r="E44" s="45">
        <v>0</v>
      </c>
      <c r="F44" s="38">
        <v>0</v>
      </c>
    </row>
    <row r="45" spans="1:12" s="39" customFormat="1" ht="26.25">
      <c r="A45" s="35" t="s">
        <v>48</v>
      </c>
      <c r="B45" s="258"/>
      <c r="C45" s="37"/>
      <c r="D45" s="37"/>
      <c r="E45" s="37"/>
      <c r="F45" s="139"/>
    </row>
    <row r="46" spans="1:12" s="39" customFormat="1" ht="26.25">
      <c r="A46" s="44" t="s">
        <v>50</v>
      </c>
      <c r="B46" s="260">
        <v>1366528</v>
      </c>
      <c r="C46" s="45">
        <v>0</v>
      </c>
      <c r="D46" s="45">
        <v>0</v>
      </c>
      <c r="E46" s="45">
        <v>0</v>
      </c>
      <c r="F46" s="38">
        <v>0</v>
      </c>
    </row>
    <row r="47" spans="1:12" s="39" customFormat="1" ht="26.25">
      <c r="A47" s="35" t="s">
        <v>48</v>
      </c>
      <c r="B47" s="258"/>
      <c r="C47" s="37"/>
      <c r="D47" s="37"/>
      <c r="E47" s="37"/>
      <c r="F47" s="139"/>
    </row>
    <row r="48" spans="1:12" s="39" customFormat="1" ht="26.25">
      <c r="A48" s="34" t="s">
        <v>51</v>
      </c>
      <c r="B48" s="259">
        <v>50209149.379999995</v>
      </c>
      <c r="C48" s="43">
        <v>55914476</v>
      </c>
      <c r="D48" s="43">
        <v>59678415</v>
      </c>
      <c r="E48" s="43">
        <v>3763939</v>
      </c>
      <c r="F48" s="38">
        <v>6.7316002389077201E-2</v>
      </c>
    </row>
    <row r="49" spans="1:8" s="39" customFormat="1" ht="26.25">
      <c r="A49" s="35" t="s">
        <v>48</v>
      </c>
      <c r="B49" s="258"/>
      <c r="C49" s="37"/>
      <c r="D49" s="37"/>
      <c r="E49" s="37"/>
      <c r="F49" s="139"/>
    </row>
    <row r="50" spans="1:8" s="39" customFormat="1" ht="26.25">
      <c r="A50" s="46" t="s">
        <v>52</v>
      </c>
      <c r="B50" s="261">
        <v>0</v>
      </c>
      <c r="C50" s="47">
        <v>0</v>
      </c>
      <c r="D50" s="47">
        <v>0</v>
      </c>
      <c r="E50" s="47">
        <v>0</v>
      </c>
      <c r="F50" s="38">
        <v>0</v>
      </c>
    </row>
    <row r="51" spans="1:8" s="39" customFormat="1" ht="26.25">
      <c r="A51" s="34"/>
      <c r="B51" s="259"/>
      <c r="C51" s="43"/>
      <c r="D51" s="43"/>
      <c r="E51" s="43"/>
      <c r="F51" s="148"/>
      <c r="H51" s="39" t="s">
        <v>48</v>
      </c>
    </row>
    <row r="52" spans="1:8" s="39" customFormat="1" ht="26.25">
      <c r="A52" s="34" t="s">
        <v>53</v>
      </c>
      <c r="B52" s="259">
        <v>0</v>
      </c>
      <c r="C52" s="43">
        <v>0</v>
      </c>
      <c r="D52" s="43">
        <v>0</v>
      </c>
      <c r="E52" s="47">
        <v>0</v>
      </c>
      <c r="F52" s="38">
        <v>0</v>
      </c>
    </row>
    <row r="53" spans="1:8" s="39" customFormat="1" ht="26.25">
      <c r="A53" s="35"/>
      <c r="B53" s="258"/>
      <c r="C53" s="37"/>
      <c r="D53" s="37"/>
      <c r="E53" s="37"/>
      <c r="F53" s="139"/>
    </row>
    <row r="54" spans="1:8" s="39" customFormat="1" ht="26.25">
      <c r="A54" s="49" t="s">
        <v>54</v>
      </c>
      <c r="B54" s="259">
        <v>84511891.299999997</v>
      </c>
      <c r="C54" s="43">
        <v>88908641</v>
      </c>
      <c r="D54" s="43">
        <v>89684180</v>
      </c>
      <c r="E54" s="43">
        <v>775539</v>
      </c>
      <c r="F54" s="38">
        <v>8.7228754289473392E-3</v>
      </c>
    </row>
    <row r="55" spans="1:8" s="39" customFormat="1" ht="26.25">
      <c r="A55" s="52"/>
      <c r="B55" s="258"/>
      <c r="C55" s="37"/>
      <c r="D55" s="37"/>
      <c r="E55" s="37"/>
      <c r="F55" s="139" t="s">
        <v>48</v>
      </c>
    </row>
    <row r="56" spans="1:8" s="39" customFormat="1" ht="26.25">
      <c r="A56" s="49"/>
      <c r="B56" s="259"/>
      <c r="C56" s="43"/>
      <c r="D56" s="43"/>
      <c r="E56" s="43"/>
      <c r="F56" s="140" t="s">
        <v>48</v>
      </c>
    </row>
    <row r="57" spans="1:8" s="39" customFormat="1" ht="26.25">
      <c r="A57" s="49" t="s">
        <v>55</v>
      </c>
      <c r="B57" s="259"/>
      <c r="C57" s="43"/>
      <c r="D57" s="43"/>
      <c r="E57" s="43"/>
      <c r="F57" s="140"/>
    </row>
    <row r="58" spans="1:8" s="39" customFormat="1" ht="26.25">
      <c r="A58" s="34" t="s">
        <v>56</v>
      </c>
      <c r="B58" s="259">
        <v>43759394.520000003</v>
      </c>
      <c r="C58" s="43">
        <v>44622539</v>
      </c>
      <c r="D58" s="43">
        <v>46163793</v>
      </c>
      <c r="E58" s="43">
        <v>1541254</v>
      </c>
      <c r="F58" s="38">
        <v>3.4539809579190464E-2</v>
      </c>
    </row>
    <row r="59" spans="1:8" s="39" customFormat="1" ht="26.25">
      <c r="A59" s="35" t="s">
        <v>57</v>
      </c>
      <c r="B59" s="258">
        <v>0</v>
      </c>
      <c r="C59" s="37">
        <v>0</v>
      </c>
      <c r="D59" s="37">
        <v>0</v>
      </c>
      <c r="E59" s="37">
        <v>0</v>
      </c>
      <c r="F59" s="38">
        <v>0</v>
      </c>
    </row>
    <row r="60" spans="1:8" s="39" customFormat="1" ht="26.25">
      <c r="A60" s="35" t="s">
        <v>58</v>
      </c>
      <c r="B60" s="258">
        <v>0</v>
      </c>
      <c r="C60" s="37">
        <v>0</v>
      </c>
      <c r="D60" s="37">
        <v>0</v>
      </c>
      <c r="E60" s="37">
        <v>0</v>
      </c>
      <c r="F60" s="38">
        <v>0</v>
      </c>
    </row>
    <row r="61" spans="1:8" s="39" customFormat="1" ht="26.25">
      <c r="A61" s="35" t="s">
        <v>59</v>
      </c>
      <c r="B61" s="258">
        <v>9369269.6600000001</v>
      </c>
      <c r="C61" s="37">
        <v>10655802</v>
      </c>
      <c r="D61" s="37">
        <v>10496153</v>
      </c>
      <c r="E61" s="37">
        <v>-159649</v>
      </c>
      <c r="F61" s="38">
        <v>-1.4982354214164264E-2</v>
      </c>
    </row>
    <row r="62" spans="1:8" s="39" customFormat="1" ht="26.25">
      <c r="A62" s="35" t="s">
        <v>60</v>
      </c>
      <c r="B62" s="258">
        <v>4953802.5</v>
      </c>
      <c r="C62" s="37">
        <v>5974875</v>
      </c>
      <c r="D62" s="37">
        <v>6198324</v>
      </c>
      <c r="E62" s="37">
        <v>223449</v>
      </c>
      <c r="F62" s="38">
        <v>3.7398104562856964E-2</v>
      </c>
    </row>
    <row r="63" spans="1:8" s="39" customFormat="1" ht="26.25">
      <c r="A63" s="35" t="s">
        <v>61</v>
      </c>
      <c r="B63" s="258">
        <v>12493854.310000001</v>
      </c>
      <c r="C63" s="37">
        <v>13001172</v>
      </c>
      <c r="D63" s="37">
        <v>12439963</v>
      </c>
      <c r="E63" s="37">
        <v>-561209</v>
      </c>
      <c r="F63" s="38">
        <v>-4.316603149316077E-2</v>
      </c>
    </row>
    <row r="64" spans="1:8" s="39" customFormat="1" ht="26.25">
      <c r="A64" s="35" t="s">
        <v>62</v>
      </c>
      <c r="B64" s="258">
        <v>2272448</v>
      </c>
      <c r="C64" s="37">
        <v>2568674</v>
      </c>
      <c r="D64" s="37">
        <v>2313310</v>
      </c>
      <c r="E64" s="37">
        <v>-255364</v>
      </c>
      <c r="F64" s="38">
        <v>-9.9414717476799308E-2</v>
      </c>
    </row>
    <row r="65" spans="1:6" s="39" customFormat="1" ht="26.25">
      <c r="A65" s="35" t="s">
        <v>63</v>
      </c>
      <c r="B65" s="258">
        <v>9415179.3599999994</v>
      </c>
      <c r="C65" s="37">
        <v>11392328</v>
      </c>
      <c r="D65" s="37">
        <v>9479128</v>
      </c>
      <c r="E65" s="37">
        <v>-1913200</v>
      </c>
      <c r="F65" s="38">
        <v>-0.16793758044887752</v>
      </c>
    </row>
    <row r="66" spans="1:6" s="39" customFormat="1" ht="26.25">
      <c r="A66" s="52" t="s">
        <v>64</v>
      </c>
      <c r="B66" s="258">
        <v>82263948.350000009</v>
      </c>
      <c r="C66" s="37">
        <v>88215390</v>
      </c>
      <c r="D66" s="37">
        <v>87090671</v>
      </c>
      <c r="E66" s="37">
        <v>-1124719</v>
      </c>
      <c r="F66" s="38">
        <v>-1.2749691408721312E-2</v>
      </c>
    </row>
    <row r="67" spans="1:6" s="39" customFormat="1" ht="26.25">
      <c r="A67" s="35" t="s">
        <v>65</v>
      </c>
      <c r="B67" s="258">
        <v>0</v>
      </c>
      <c r="C67" s="37">
        <v>0</v>
      </c>
      <c r="D67" s="37">
        <v>0</v>
      </c>
      <c r="E67" s="37">
        <v>0</v>
      </c>
      <c r="F67" s="38">
        <v>0</v>
      </c>
    </row>
    <row r="68" spans="1:6" s="39" customFormat="1" ht="26.25">
      <c r="A68" s="35" t="s">
        <v>66</v>
      </c>
      <c r="B68" s="258">
        <v>0</v>
      </c>
      <c r="C68" s="37">
        <v>0</v>
      </c>
      <c r="D68" s="37">
        <v>1540045</v>
      </c>
      <c r="E68" s="37">
        <v>1540045</v>
      </c>
      <c r="F68" s="38">
        <v>1</v>
      </c>
    </row>
    <row r="69" spans="1:6" s="39" customFormat="1" ht="26.25">
      <c r="A69" s="35" t="s">
        <v>67</v>
      </c>
      <c r="B69" s="258">
        <v>801570.79</v>
      </c>
      <c r="C69" s="37">
        <v>693253</v>
      </c>
      <c r="D69" s="37">
        <v>700000</v>
      </c>
      <c r="E69" s="37">
        <v>6747</v>
      </c>
      <c r="F69" s="38">
        <v>9.732377645679139E-3</v>
      </c>
    </row>
    <row r="70" spans="1:6" s="39" customFormat="1" ht="26.25">
      <c r="A70" s="35" t="s">
        <v>68</v>
      </c>
      <c r="B70" s="258">
        <v>1446372</v>
      </c>
      <c r="C70" s="37">
        <v>0</v>
      </c>
      <c r="D70" s="37">
        <v>353457</v>
      </c>
      <c r="E70" s="37">
        <v>353457</v>
      </c>
      <c r="F70" s="38">
        <v>1</v>
      </c>
    </row>
    <row r="71" spans="1:6" s="39" customFormat="1" ht="26.25">
      <c r="A71" s="53" t="s">
        <v>69</v>
      </c>
      <c r="B71" s="262">
        <v>84511891.140000015</v>
      </c>
      <c r="C71" s="54">
        <v>88908641</v>
      </c>
      <c r="D71" s="54">
        <v>89684180</v>
      </c>
      <c r="E71" s="54">
        <v>775539</v>
      </c>
      <c r="F71" s="38">
        <v>8.7228754289473392E-3</v>
      </c>
    </row>
    <row r="72" spans="1:6" s="39" customFormat="1" ht="26.25">
      <c r="A72" s="49"/>
      <c r="B72" s="259"/>
      <c r="C72" s="43"/>
      <c r="D72" s="43"/>
      <c r="E72" s="43"/>
      <c r="F72" s="140"/>
    </row>
    <row r="73" spans="1:6" s="39" customFormat="1" ht="26.25">
      <c r="A73" s="49" t="s">
        <v>70</v>
      </c>
      <c r="B73" s="259"/>
      <c r="C73" s="43"/>
      <c r="D73" s="43"/>
      <c r="E73" s="43"/>
      <c r="F73" s="140"/>
    </row>
    <row r="74" spans="1:6" s="39" customFormat="1" ht="26.25">
      <c r="A74" s="34" t="s">
        <v>71</v>
      </c>
      <c r="B74" s="260">
        <v>47904265</v>
      </c>
      <c r="C74" s="45">
        <v>51106654</v>
      </c>
      <c r="D74" s="45">
        <v>51592895</v>
      </c>
      <c r="E74" s="43">
        <v>486241</v>
      </c>
      <c r="F74" s="38">
        <v>9.5142405527076767E-3</v>
      </c>
    </row>
    <row r="75" spans="1:6" s="39" customFormat="1" ht="26.25">
      <c r="A75" s="35" t="s">
        <v>72</v>
      </c>
      <c r="B75" s="262">
        <v>0</v>
      </c>
      <c r="C75" s="45">
        <v>25000</v>
      </c>
      <c r="D75" s="45">
        <v>0</v>
      </c>
      <c r="E75" s="37">
        <v>-25000</v>
      </c>
      <c r="F75" s="38">
        <v>-1</v>
      </c>
    </row>
    <row r="76" spans="1:6" s="39" customFormat="1" ht="26.25">
      <c r="A76" s="35" t="s">
        <v>73</v>
      </c>
      <c r="B76" s="259">
        <v>18079547</v>
      </c>
      <c r="C76" s="45">
        <v>17894001</v>
      </c>
      <c r="D76" s="45">
        <v>18584899</v>
      </c>
      <c r="E76" s="37">
        <v>690898</v>
      </c>
      <c r="F76" s="38">
        <v>3.8610593572672762E-2</v>
      </c>
    </row>
    <row r="77" spans="1:6" s="39" customFormat="1" ht="26.25">
      <c r="A77" s="52" t="s">
        <v>74</v>
      </c>
      <c r="B77" s="262">
        <v>65983812</v>
      </c>
      <c r="C77" s="54">
        <v>69025655</v>
      </c>
      <c r="D77" s="54">
        <v>70177794</v>
      </c>
      <c r="E77" s="37">
        <v>1152139</v>
      </c>
      <c r="F77" s="38">
        <v>1.6691460588095831E-2</v>
      </c>
    </row>
    <row r="78" spans="1:6" s="39" customFormat="1" ht="26.25">
      <c r="A78" s="35" t="s">
        <v>75</v>
      </c>
      <c r="B78" s="262">
        <v>128542</v>
      </c>
      <c r="C78" s="54">
        <v>321311</v>
      </c>
      <c r="D78" s="54">
        <v>321311</v>
      </c>
      <c r="E78" s="37">
        <v>0</v>
      </c>
      <c r="F78" s="38">
        <v>0</v>
      </c>
    </row>
    <row r="79" spans="1:6" s="39" customFormat="1" ht="26.25">
      <c r="A79" s="35" t="s">
        <v>76</v>
      </c>
      <c r="B79" s="260">
        <v>10869073</v>
      </c>
      <c r="C79" s="45">
        <v>10406324</v>
      </c>
      <c r="D79" s="45">
        <v>12126648</v>
      </c>
      <c r="E79" s="37">
        <v>1720324</v>
      </c>
      <c r="F79" s="38">
        <v>0.16531524484534596</v>
      </c>
    </row>
    <row r="80" spans="1:6" s="39" customFormat="1" ht="26.25">
      <c r="A80" s="35" t="s">
        <v>77</v>
      </c>
      <c r="B80" s="259">
        <v>536318</v>
      </c>
      <c r="C80" s="43">
        <v>1618879</v>
      </c>
      <c r="D80" s="43">
        <v>1431318</v>
      </c>
      <c r="E80" s="37">
        <v>-187561</v>
      </c>
      <c r="F80" s="38">
        <v>-0.11585856632892266</v>
      </c>
    </row>
    <row r="81" spans="1:8" s="39" customFormat="1" ht="26.25">
      <c r="A81" s="35" t="s">
        <v>78</v>
      </c>
      <c r="B81" s="262">
        <v>11533933</v>
      </c>
      <c r="C81" s="54">
        <v>12346514</v>
      </c>
      <c r="D81" s="54">
        <v>13879277</v>
      </c>
      <c r="E81" s="37">
        <v>1532763</v>
      </c>
      <c r="F81" s="38">
        <v>0.12414540654957343</v>
      </c>
    </row>
    <row r="82" spans="1:8" s="39" customFormat="1" ht="26.25">
      <c r="A82" s="35" t="s">
        <v>79</v>
      </c>
      <c r="B82" s="259">
        <v>1001401.35</v>
      </c>
      <c r="C82" s="43">
        <v>1014655</v>
      </c>
      <c r="D82" s="43">
        <v>939855</v>
      </c>
      <c r="E82" s="37">
        <v>-74800</v>
      </c>
      <c r="F82" s="38">
        <v>-7.3719638694925857E-2</v>
      </c>
    </row>
    <row r="83" spans="1:8" s="39" customFormat="1" ht="26.25">
      <c r="A83" s="35" t="s">
        <v>80</v>
      </c>
      <c r="B83" s="258">
        <v>5620162.79</v>
      </c>
      <c r="C83" s="37">
        <v>5083347</v>
      </c>
      <c r="D83" s="37">
        <v>3394767</v>
      </c>
      <c r="E83" s="37">
        <v>-1688580</v>
      </c>
      <c r="F83" s="38">
        <v>-0.33217877906033172</v>
      </c>
    </row>
    <row r="84" spans="1:8" s="39" customFormat="1" ht="26.25">
      <c r="A84" s="35" t="s">
        <v>81</v>
      </c>
      <c r="B84" s="258">
        <v>0</v>
      </c>
      <c r="C84" s="37">
        <v>0</v>
      </c>
      <c r="D84" s="37">
        <v>0</v>
      </c>
      <c r="E84" s="37">
        <v>0</v>
      </c>
      <c r="F84" s="38">
        <v>0</v>
      </c>
    </row>
    <row r="85" spans="1:8" s="39" customFormat="1" ht="26.25">
      <c r="A85" s="35" t="s">
        <v>82</v>
      </c>
      <c r="B85" s="258">
        <v>0</v>
      </c>
      <c r="C85" s="37">
        <v>0</v>
      </c>
      <c r="D85" s="37">
        <v>0</v>
      </c>
      <c r="E85" s="37">
        <v>0</v>
      </c>
      <c r="F85" s="38">
        <v>0</v>
      </c>
    </row>
    <row r="86" spans="1:8" s="39" customFormat="1" ht="26.25">
      <c r="A86" s="35" t="s">
        <v>83</v>
      </c>
      <c r="B86" s="258">
        <v>6621564.1399999997</v>
      </c>
      <c r="C86" s="37">
        <v>6098002</v>
      </c>
      <c r="D86" s="37">
        <v>4334622</v>
      </c>
      <c r="E86" s="37">
        <v>-1763380</v>
      </c>
      <c r="F86" s="38">
        <v>-0.28917340466598734</v>
      </c>
    </row>
    <row r="87" spans="1:8" s="39" customFormat="1" ht="26.25">
      <c r="A87" s="35" t="s">
        <v>84</v>
      </c>
      <c r="B87" s="258">
        <v>258083</v>
      </c>
      <c r="C87" s="37">
        <v>477972</v>
      </c>
      <c r="D87" s="37">
        <v>411680</v>
      </c>
      <c r="E87" s="37">
        <v>-66292</v>
      </c>
      <c r="F87" s="38">
        <v>-0.13869431682190589</v>
      </c>
    </row>
    <row r="88" spans="1:8" s="39" customFormat="1" ht="26.25">
      <c r="A88" s="35" t="s">
        <v>85</v>
      </c>
      <c r="B88" s="258">
        <v>213</v>
      </c>
      <c r="C88" s="37">
        <v>379700</v>
      </c>
      <c r="D88" s="37">
        <v>350000</v>
      </c>
      <c r="E88" s="37">
        <v>-29700</v>
      </c>
      <c r="F88" s="38">
        <v>-7.8219647089807748E-2</v>
      </c>
    </row>
    <row r="89" spans="1:8" s="39" customFormat="1" ht="26.25">
      <c r="A89" s="55" t="s">
        <v>86</v>
      </c>
      <c r="B89" s="258">
        <v>114286</v>
      </c>
      <c r="C89" s="37">
        <v>580800</v>
      </c>
      <c r="D89" s="37">
        <v>530800</v>
      </c>
      <c r="E89" s="37">
        <v>-50000</v>
      </c>
      <c r="F89" s="38">
        <v>-8.6088154269972447E-2</v>
      </c>
    </row>
    <row r="90" spans="1:8" s="39" customFormat="1" ht="26.25">
      <c r="A90" s="55" t="s">
        <v>87</v>
      </c>
      <c r="B90" s="262">
        <v>372582</v>
      </c>
      <c r="C90" s="54">
        <v>1438472</v>
      </c>
      <c r="D90" s="54">
        <v>1292480</v>
      </c>
      <c r="E90" s="54">
        <v>-145992</v>
      </c>
      <c r="F90" s="38">
        <v>-0.10149102658932534</v>
      </c>
    </row>
    <row r="91" spans="1:8" s="39" customFormat="1" ht="26.25">
      <c r="A91" s="55" t="s">
        <v>88</v>
      </c>
      <c r="B91" s="258">
        <v>0</v>
      </c>
      <c r="C91" s="37">
        <v>0</v>
      </c>
      <c r="D91" s="54">
        <v>0</v>
      </c>
      <c r="E91" s="37">
        <v>0</v>
      </c>
      <c r="F91" s="38">
        <v>0</v>
      </c>
    </row>
    <row r="92" spans="1:8" s="39" customFormat="1" ht="27" thickBot="1">
      <c r="A92" s="56" t="s">
        <v>69</v>
      </c>
      <c r="B92" s="263">
        <v>84511891.140000001</v>
      </c>
      <c r="C92" s="57">
        <v>88908641</v>
      </c>
      <c r="D92" s="58">
        <v>89684180</v>
      </c>
      <c r="E92" s="57">
        <v>775539</v>
      </c>
      <c r="F92" s="59">
        <v>8.7228754289473392E-3</v>
      </c>
    </row>
    <row r="93" spans="1:8" s="153" customFormat="1" ht="31.5">
      <c r="A93" s="149"/>
      <c r="B93" s="61"/>
      <c r="C93" s="150"/>
      <c r="D93" s="150"/>
      <c r="E93" s="150"/>
      <c r="F93" s="151" t="s">
        <v>48</v>
      </c>
      <c r="G93" s="152"/>
      <c r="H93" s="152"/>
    </row>
    <row r="94" spans="1:8">
      <c r="A94" s="154" t="s">
        <v>48</v>
      </c>
      <c r="B94" s="69"/>
      <c r="C94" s="155"/>
      <c r="D94" s="155"/>
      <c r="E94" s="155"/>
      <c r="F94" s="156"/>
    </row>
  </sheetData>
  <pageMargins left="0.7" right="0.7" top="0.75" bottom="0.75" header="0.3" footer="0.3"/>
  <pageSetup scale="27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topLeftCell="A25" zoomScale="60" zoomScaleNormal="60" workbookViewId="0">
      <selection activeCell="I15" sqref="I15"/>
    </sheetView>
  </sheetViews>
  <sheetFormatPr defaultRowHeight="15.75"/>
  <cols>
    <col min="1" max="1" width="121.140625" style="71" customWidth="1"/>
    <col min="2" max="2" width="32.7109375" style="72" customWidth="1"/>
    <col min="3" max="5" width="32.85546875" style="72" customWidth="1"/>
    <col min="6" max="6" width="25.5703125" style="73" customWidth="1"/>
    <col min="7" max="7" width="30.28515625" style="71" customWidth="1"/>
    <col min="8" max="8" width="25.140625" style="71" customWidth="1"/>
    <col min="9" max="16384" width="9.140625" style="71"/>
  </cols>
  <sheetData>
    <row r="1" spans="1:8" s="7" customFormat="1" ht="46.5">
      <c r="A1" s="1" t="s">
        <v>0</v>
      </c>
      <c r="B1" s="2"/>
      <c r="C1" s="4" t="s">
        <v>1</v>
      </c>
      <c r="D1" s="5" t="s">
        <v>96</v>
      </c>
      <c r="E1" s="6"/>
      <c r="H1" s="3"/>
    </row>
    <row r="2" spans="1:8" s="7" customFormat="1" ht="46.5">
      <c r="A2" s="1" t="s">
        <v>2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3</v>
      </c>
      <c r="B3" s="10"/>
      <c r="C3" s="10"/>
      <c r="D3" s="10"/>
      <c r="E3" s="10"/>
      <c r="F3" s="11"/>
      <c r="G3" s="3"/>
      <c r="H3" s="3"/>
    </row>
    <row r="4" spans="1:8" s="16" customFormat="1" ht="27" thickTop="1">
      <c r="A4" s="12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20" customFormat="1" ht="52.5">
      <c r="A5" s="17"/>
      <c r="B5" s="18" t="s">
        <v>9</v>
      </c>
      <c r="C5" s="18" t="s">
        <v>95</v>
      </c>
      <c r="D5" s="18" t="s">
        <v>10</v>
      </c>
      <c r="E5" s="18" t="s">
        <v>11</v>
      </c>
      <c r="F5" s="19" t="s">
        <v>12</v>
      </c>
    </row>
    <row r="6" spans="1:8" s="16" customFormat="1" ht="26.25">
      <c r="A6" s="21" t="s">
        <v>13</v>
      </c>
      <c r="B6" s="22"/>
      <c r="C6" s="22"/>
      <c r="D6" s="22"/>
      <c r="E6" s="22"/>
      <c r="F6" s="23"/>
    </row>
    <row r="7" spans="1:8" s="16" customFormat="1" ht="26.25">
      <c r="A7" s="21" t="s">
        <v>14</v>
      </c>
      <c r="B7" s="22"/>
      <c r="C7" s="22"/>
      <c r="D7" s="22"/>
      <c r="E7" s="22"/>
      <c r="F7" s="24"/>
    </row>
    <row r="8" spans="1:8" s="16" customFormat="1" ht="26.25">
      <c r="A8" s="25" t="s">
        <v>15</v>
      </c>
      <c r="B8" s="255">
        <v>3133208</v>
      </c>
      <c r="C8" s="26">
        <v>3133208</v>
      </c>
      <c r="D8" s="26">
        <v>2917523</v>
      </c>
      <c r="E8" s="26">
        <v>-215685</v>
      </c>
      <c r="F8" s="27">
        <v>-6.8838391833545676E-2</v>
      </c>
    </row>
    <row r="9" spans="1:8" s="16" customFormat="1" ht="26.25">
      <c r="A9" s="25" t="s">
        <v>16</v>
      </c>
      <c r="B9" s="255">
        <v>0</v>
      </c>
      <c r="C9" s="26">
        <v>0</v>
      </c>
      <c r="D9" s="26">
        <v>0</v>
      </c>
      <c r="E9" s="26">
        <v>0</v>
      </c>
      <c r="F9" s="27">
        <v>0</v>
      </c>
    </row>
    <row r="10" spans="1:8" s="16" customFormat="1" ht="26.25">
      <c r="A10" s="28" t="s">
        <v>17</v>
      </c>
      <c r="B10" s="256">
        <v>126175</v>
      </c>
      <c r="C10" s="29">
        <v>132130</v>
      </c>
      <c r="D10" s="29">
        <v>134657</v>
      </c>
      <c r="E10" s="29">
        <v>2527</v>
      </c>
      <c r="F10" s="27">
        <v>1.9125104064179218E-2</v>
      </c>
    </row>
    <row r="11" spans="1:8" s="16" customFormat="1" ht="26.25">
      <c r="A11" s="30" t="s">
        <v>18</v>
      </c>
      <c r="B11" s="257">
        <v>0</v>
      </c>
      <c r="C11" s="31">
        <v>0</v>
      </c>
      <c r="D11" s="31">
        <v>0</v>
      </c>
      <c r="E11" s="29">
        <v>0</v>
      </c>
      <c r="F11" s="27">
        <v>0</v>
      </c>
    </row>
    <row r="12" spans="1:8" s="16" customFormat="1" ht="26.25">
      <c r="A12" s="32" t="s">
        <v>19</v>
      </c>
      <c r="B12" s="257">
        <v>126175</v>
      </c>
      <c r="C12" s="31">
        <v>132130</v>
      </c>
      <c r="D12" s="31">
        <v>134657</v>
      </c>
      <c r="E12" s="29">
        <v>2527</v>
      </c>
      <c r="F12" s="27">
        <v>1.9125104064179218E-2</v>
      </c>
    </row>
    <row r="13" spans="1:8" s="16" customFormat="1" ht="26.25">
      <c r="A13" s="32" t="s">
        <v>20</v>
      </c>
      <c r="B13" s="257">
        <v>0</v>
      </c>
      <c r="C13" s="31">
        <v>0</v>
      </c>
      <c r="D13" s="31">
        <v>0</v>
      </c>
      <c r="E13" s="29">
        <v>0</v>
      </c>
      <c r="F13" s="27">
        <v>0</v>
      </c>
    </row>
    <row r="14" spans="1:8" s="16" customFormat="1" ht="26.25">
      <c r="A14" s="32" t="s">
        <v>21</v>
      </c>
      <c r="B14" s="257">
        <v>0</v>
      </c>
      <c r="C14" s="31">
        <v>0</v>
      </c>
      <c r="D14" s="31">
        <v>0</v>
      </c>
      <c r="E14" s="29">
        <v>0</v>
      </c>
      <c r="F14" s="27">
        <v>0</v>
      </c>
    </row>
    <row r="15" spans="1:8" s="16" customFormat="1" ht="26.25">
      <c r="A15" s="32" t="s">
        <v>22</v>
      </c>
      <c r="B15" s="257">
        <v>0</v>
      </c>
      <c r="C15" s="31">
        <v>0</v>
      </c>
      <c r="D15" s="31">
        <v>0</v>
      </c>
      <c r="E15" s="29">
        <v>0</v>
      </c>
      <c r="F15" s="27">
        <v>0</v>
      </c>
    </row>
    <row r="16" spans="1:8" s="16" customFormat="1" ht="26.25">
      <c r="A16" s="32" t="s">
        <v>23</v>
      </c>
      <c r="B16" s="257">
        <v>0</v>
      </c>
      <c r="C16" s="31">
        <v>0</v>
      </c>
      <c r="D16" s="31">
        <v>0</v>
      </c>
      <c r="E16" s="29">
        <v>0</v>
      </c>
      <c r="F16" s="27">
        <v>0</v>
      </c>
    </row>
    <row r="17" spans="1:6" s="16" customFormat="1" ht="26.25">
      <c r="A17" s="32" t="s">
        <v>24</v>
      </c>
      <c r="B17" s="257">
        <v>0</v>
      </c>
      <c r="C17" s="31">
        <v>0</v>
      </c>
      <c r="D17" s="31">
        <v>0</v>
      </c>
      <c r="E17" s="29">
        <v>0</v>
      </c>
      <c r="F17" s="27">
        <v>0</v>
      </c>
    </row>
    <row r="18" spans="1:6" s="16" customFormat="1" ht="26.25">
      <c r="A18" s="32" t="s">
        <v>25</v>
      </c>
      <c r="B18" s="257">
        <v>0</v>
      </c>
      <c r="C18" s="31">
        <v>0</v>
      </c>
      <c r="D18" s="31">
        <v>0</v>
      </c>
      <c r="E18" s="29">
        <v>0</v>
      </c>
      <c r="F18" s="27">
        <v>0</v>
      </c>
    </row>
    <row r="19" spans="1:6" s="16" customFormat="1" ht="26.25">
      <c r="A19" s="32" t="s">
        <v>26</v>
      </c>
      <c r="B19" s="257">
        <v>0</v>
      </c>
      <c r="C19" s="31">
        <v>0</v>
      </c>
      <c r="D19" s="31">
        <v>0</v>
      </c>
      <c r="E19" s="29">
        <v>0</v>
      </c>
      <c r="F19" s="27">
        <v>0</v>
      </c>
    </row>
    <row r="20" spans="1:6" s="16" customFormat="1" ht="26.25">
      <c r="A20" s="32" t="s">
        <v>27</v>
      </c>
      <c r="B20" s="257">
        <v>0</v>
      </c>
      <c r="C20" s="31">
        <v>0</v>
      </c>
      <c r="D20" s="31">
        <v>0</v>
      </c>
      <c r="E20" s="29">
        <v>0</v>
      </c>
      <c r="F20" s="27">
        <v>0</v>
      </c>
    </row>
    <row r="21" spans="1:6" s="16" customFormat="1" ht="26.25">
      <c r="A21" s="32" t="s">
        <v>28</v>
      </c>
      <c r="B21" s="257">
        <v>0</v>
      </c>
      <c r="C21" s="31">
        <v>0</v>
      </c>
      <c r="D21" s="31">
        <v>0</v>
      </c>
      <c r="E21" s="29">
        <v>0</v>
      </c>
      <c r="F21" s="27">
        <v>0</v>
      </c>
    </row>
    <row r="22" spans="1:6" s="16" customFormat="1" ht="26.25">
      <c r="A22" s="32" t="s">
        <v>29</v>
      </c>
      <c r="B22" s="257">
        <v>0</v>
      </c>
      <c r="C22" s="31">
        <v>0</v>
      </c>
      <c r="D22" s="31">
        <v>0</v>
      </c>
      <c r="E22" s="29">
        <v>0</v>
      </c>
      <c r="F22" s="27">
        <v>0</v>
      </c>
    </row>
    <row r="23" spans="1:6" s="16" customFormat="1" ht="26.25">
      <c r="A23" s="33" t="s">
        <v>30</v>
      </c>
      <c r="B23" s="257">
        <v>0</v>
      </c>
      <c r="C23" s="31">
        <v>0</v>
      </c>
      <c r="D23" s="31">
        <v>0</v>
      </c>
      <c r="E23" s="29">
        <v>0</v>
      </c>
      <c r="F23" s="27">
        <v>0</v>
      </c>
    </row>
    <row r="24" spans="1:6" s="16" customFormat="1" ht="26.25">
      <c r="A24" s="33" t="s">
        <v>31</v>
      </c>
      <c r="B24" s="257">
        <v>0</v>
      </c>
      <c r="C24" s="31">
        <v>0</v>
      </c>
      <c r="D24" s="31">
        <v>0</v>
      </c>
      <c r="E24" s="29">
        <v>0</v>
      </c>
      <c r="F24" s="27">
        <v>0</v>
      </c>
    </row>
    <row r="25" spans="1:6" s="16" customFormat="1" ht="26.25">
      <c r="A25" s="33" t="s">
        <v>32</v>
      </c>
      <c r="B25" s="257">
        <v>0</v>
      </c>
      <c r="C25" s="31">
        <v>0</v>
      </c>
      <c r="D25" s="31">
        <v>0</v>
      </c>
      <c r="E25" s="29">
        <v>0</v>
      </c>
      <c r="F25" s="27">
        <v>0</v>
      </c>
    </row>
    <row r="26" spans="1:6" s="16" customFormat="1" ht="26.25">
      <c r="A26" s="33" t="s">
        <v>33</v>
      </c>
      <c r="B26" s="257">
        <v>0</v>
      </c>
      <c r="C26" s="31">
        <v>0</v>
      </c>
      <c r="D26" s="31">
        <v>0</v>
      </c>
      <c r="E26" s="29">
        <v>0</v>
      </c>
      <c r="F26" s="27">
        <v>0</v>
      </c>
    </row>
    <row r="27" spans="1:6" s="16" customFormat="1" ht="26.25">
      <c r="A27" s="33" t="s">
        <v>34</v>
      </c>
      <c r="B27" s="257">
        <v>0</v>
      </c>
      <c r="C27" s="31">
        <v>0</v>
      </c>
      <c r="D27" s="31">
        <v>0</v>
      </c>
      <c r="E27" s="29">
        <v>0</v>
      </c>
      <c r="F27" s="27">
        <v>0</v>
      </c>
    </row>
    <row r="28" spans="1:6" s="16" customFormat="1" ht="26.25">
      <c r="A28" s="33" t="s">
        <v>89</v>
      </c>
      <c r="B28" s="257">
        <v>0</v>
      </c>
      <c r="C28" s="31">
        <v>0</v>
      </c>
      <c r="D28" s="31">
        <v>0</v>
      </c>
      <c r="E28" s="29">
        <f t="shared" ref="E28" si="0">D28-C28</f>
        <v>0</v>
      </c>
      <c r="F28" s="27">
        <f t="shared" ref="F28" si="1">IF(ISBLANK(E28),"  ",IF(C28&gt;0,E28/C28,IF(E28&gt;0,1,0)))</f>
        <v>0</v>
      </c>
    </row>
    <row r="29" spans="1:6" s="16" customFormat="1" ht="26.25">
      <c r="A29" s="33" t="s">
        <v>35</v>
      </c>
      <c r="B29" s="257">
        <v>0</v>
      </c>
      <c r="C29" s="31">
        <v>0</v>
      </c>
      <c r="D29" s="31">
        <v>0</v>
      </c>
      <c r="E29" s="29">
        <v>0</v>
      </c>
      <c r="F29" s="27">
        <v>0</v>
      </c>
    </row>
    <row r="30" spans="1:6" s="16" customFormat="1" ht="26.25">
      <c r="A30" s="34" t="s">
        <v>36</v>
      </c>
      <c r="B30" s="257"/>
      <c r="C30" s="31"/>
      <c r="D30" s="31"/>
      <c r="E30" s="31"/>
      <c r="F30" s="23"/>
    </row>
    <row r="31" spans="1:6" s="16" customFormat="1" ht="26.25">
      <c r="A31" s="30" t="s">
        <v>37</v>
      </c>
      <c r="B31" s="255">
        <v>0</v>
      </c>
      <c r="C31" s="26">
        <v>0</v>
      </c>
      <c r="D31" s="26">
        <v>0</v>
      </c>
      <c r="E31" s="26">
        <v>0</v>
      </c>
      <c r="F31" s="27">
        <v>0</v>
      </c>
    </row>
    <row r="32" spans="1:6" s="16" customFormat="1" ht="26.25">
      <c r="A32" s="35" t="s">
        <v>38</v>
      </c>
      <c r="B32" s="257"/>
      <c r="C32" s="31"/>
      <c r="D32" s="31"/>
      <c r="E32" s="31"/>
      <c r="F32" s="23"/>
    </row>
    <row r="33" spans="1:12" s="16" customFormat="1" ht="26.25">
      <c r="A33" s="30" t="s">
        <v>37</v>
      </c>
      <c r="B33" s="254">
        <v>0</v>
      </c>
      <c r="C33" s="22">
        <v>0</v>
      </c>
      <c r="D33" s="22">
        <v>0</v>
      </c>
      <c r="E33" s="26">
        <v>0</v>
      </c>
      <c r="F33" s="27">
        <v>0</v>
      </c>
    </row>
    <row r="34" spans="1:12" s="16" customFormat="1" ht="26.25">
      <c r="A34" s="32" t="s">
        <v>39</v>
      </c>
      <c r="B34" s="257"/>
      <c r="C34" s="31"/>
      <c r="D34" s="31"/>
      <c r="E34" s="29"/>
      <c r="F34" s="27" t="s">
        <v>91</v>
      </c>
    </row>
    <row r="35" spans="1:12" s="39" customFormat="1" ht="26.25">
      <c r="A35" s="36" t="s">
        <v>40</v>
      </c>
      <c r="B35" s="258">
        <v>3259383</v>
      </c>
      <c r="C35" s="37">
        <v>3265338</v>
      </c>
      <c r="D35" s="37">
        <v>3052180</v>
      </c>
      <c r="E35" s="37">
        <v>-213158</v>
      </c>
      <c r="F35" s="38">
        <v>-6.5279000213760416E-2</v>
      </c>
    </row>
    <row r="36" spans="1:12" s="16" customFormat="1" ht="26.25">
      <c r="A36" s="34" t="s">
        <v>41</v>
      </c>
      <c r="B36" s="257"/>
      <c r="C36" s="31"/>
      <c r="D36" s="31"/>
      <c r="E36" s="31"/>
      <c r="F36" s="23"/>
    </row>
    <row r="37" spans="1:12" s="16" customFormat="1" ht="26.25">
      <c r="A37" s="40" t="s">
        <v>42</v>
      </c>
      <c r="B37" s="255">
        <v>0</v>
      </c>
      <c r="C37" s="26">
        <v>0</v>
      </c>
      <c r="D37" s="26">
        <v>0</v>
      </c>
      <c r="E37" s="26">
        <v>0</v>
      </c>
      <c r="F37" s="27">
        <v>0</v>
      </c>
    </row>
    <row r="38" spans="1:12" s="16" customFormat="1" ht="26.25">
      <c r="A38" s="41" t="s">
        <v>43</v>
      </c>
      <c r="B38" s="255">
        <v>0</v>
      </c>
      <c r="C38" s="26">
        <v>0</v>
      </c>
      <c r="D38" s="26">
        <v>0</v>
      </c>
      <c r="E38" s="29">
        <v>0</v>
      </c>
      <c r="F38" s="27">
        <v>0</v>
      </c>
    </row>
    <row r="39" spans="1:12" s="16" customFormat="1" ht="26.25">
      <c r="A39" s="41" t="s">
        <v>44</v>
      </c>
      <c r="B39" s="255">
        <v>332290</v>
      </c>
      <c r="C39" s="26">
        <v>0</v>
      </c>
      <c r="D39" s="26">
        <v>0</v>
      </c>
      <c r="E39" s="29">
        <v>0</v>
      </c>
      <c r="F39" s="27">
        <v>0</v>
      </c>
    </row>
    <row r="40" spans="1:12" s="16" customFormat="1" ht="26.25">
      <c r="A40" s="41" t="s">
        <v>45</v>
      </c>
      <c r="B40" s="255">
        <v>0</v>
      </c>
      <c r="C40" s="26">
        <v>0</v>
      </c>
      <c r="D40" s="26">
        <v>0</v>
      </c>
      <c r="E40" s="29">
        <v>0</v>
      </c>
      <c r="F40" s="27">
        <v>0</v>
      </c>
    </row>
    <row r="41" spans="1:12" s="16" customFormat="1" ht="26.25">
      <c r="A41" s="42" t="s">
        <v>46</v>
      </c>
      <c r="B41" s="255">
        <v>0</v>
      </c>
      <c r="C41" s="26">
        <v>0</v>
      </c>
      <c r="D41" s="26">
        <v>0</v>
      </c>
      <c r="E41" s="29">
        <v>0</v>
      </c>
      <c r="F41" s="27">
        <v>0</v>
      </c>
    </row>
    <row r="42" spans="1:12" s="39" customFormat="1" ht="26.25">
      <c r="A42" s="34" t="s">
        <v>47</v>
      </c>
      <c r="B42" s="259">
        <v>332290</v>
      </c>
      <c r="C42" s="43">
        <v>0</v>
      </c>
      <c r="D42" s="43">
        <v>0</v>
      </c>
      <c r="E42" s="43">
        <v>0</v>
      </c>
      <c r="F42" s="38">
        <v>0</v>
      </c>
      <c r="L42" s="39" t="s">
        <v>48</v>
      </c>
    </row>
    <row r="43" spans="1:12" s="16" customFormat="1" ht="26.25">
      <c r="A43" s="32" t="s">
        <v>48</v>
      </c>
      <c r="B43" s="257"/>
      <c r="C43" s="31"/>
      <c r="D43" s="31"/>
      <c r="E43" s="31"/>
      <c r="F43" s="23"/>
    </row>
    <row r="44" spans="1:12" s="39" customFormat="1" ht="26.25">
      <c r="A44" s="44" t="s">
        <v>49</v>
      </c>
      <c r="B44" s="260">
        <v>0</v>
      </c>
      <c r="C44" s="45">
        <v>0</v>
      </c>
      <c r="D44" s="45">
        <v>0</v>
      </c>
      <c r="E44" s="45">
        <v>0</v>
      </c>
      <c r="F44" s="38">
        <v>0</v>
      </c>
    </row>
    <row r="45" spans="1:12" s="16" customFormat="1" ht="26.25">
      <c r="A45" s="32" t="s">
        <v>48</v>
      </c>
      <c r="B45" s="257"/>
      <c r="C45" s="31"/>
      <c r="D45" s="31"/>
      <c r="E45" s="31"/>
      <c r="F45" s="23"/>
    </row>
    <row r="46" spans="1:12" s="39" customFormat="1" ht="26.25">
      <c r="A46" s="44" t="s">
        <v>50</v>
      </c>
      <c r="B46" s="260">
        <v>310232</v>
      </c>
      <c r="C46" s="45">
        <v>0</v>
      </c>
      <c r="D46" s="45">
        <v>0</v>
      </c>
      <c r="E46" s="45">
        <v>0</v>
      </c>
      <c r="F46" s="38">
        <v>0</v>
      </c>
    </row>
    <row r="47" spans="1:12" s="16" customFormat="1" ht="26.25">
      <c r="A47" s="32" t="s">
        <v>48</v>
      </c>
      <c r="B47" s="257"/>
      <c r="C47" s="31"/>
      <c r="D47" s="31"/>
      <c r="E47" s="31"/>
      <c r="F47" s="23"/>
    </row>
    <row r="48" spans="1:12" s="39" customFormat="1" ht="26.25">
      <c r="A48" s="34" t="s">
        <v>51</v>
      </c>
      <c r="B48" s="259">
        <v>4668383</v>
      </c>
      <c r="C48" s="43">
        <v>4640370</v>
      </c>
      <c r="D48" s="43">
        <v>5270138</v>
      </c>
      <c r="E48" s="43">
        <v>629768</v>
      </c>
      <c r="F48" s="38">
        <v>0.13571503996448558</v>
      </c>
    </row>
    <row r="49" spans="1:6" s="16" customFormat="1" ht="26.25">
      <c r="A49" s="32" t="s">
        <v>48</v>
      </c>
      <c r="B49" s="257"/>
      <c r="C49" s="31"/>
      <c r="D49" s="31"/>
      <c r="E49" s="31"/>
      <c r="F49" s="23"/>
    </row>
    <row r="50" spans="1:6" s="39" customFormat="1" ht="26.25">
      <c r="A50" s="46" t="s">
        <v>52</v>
      </c>
      <c r="B50" s="261">
        <v>0</v>
      </c>
      <c r="C50" s="47">
        <v>0</v>
      </c>
      <c r="D50" s="47">
        <v>0</v>
      </c>
      <c r="E50" s="47">
        <v>0</v>
      </c>
      <c r="F50" s="38">
        <v>0</v>
      </c>
    </row>
    <row r="51" spans="1:6" s="16" customFormat="1" ht="26.25">
      <c r="A51" s="34"/>
      <c r="B51" s="254"/>
      <c r="C51" s="22"/>
      <c r="D51" s="22"/>
      <c r="E51" s="22"/>
      <c r="F51" s="48"/>
    </row>
    <row r="52" spans="1:6" s="39" customFormat="1" ht="26.25">
      <c r="A52" s="34" t="s">
        <v>53</v>
      </c>
      <c r="B52" s="259">
        <v>0</v>
      </c>
      <c r="C52" s="43">
        <v>0</v>
      </c>
      <c r="D52" s="43">
        <v>0</v>
      </c>
      <c r="E52" s="47">
        <v>0</v>
      </c>
      <c r="F52" s="38">
        <v>0</v>
      </c>
    </row>
    <row r="53" spans="1:6" s="16" customFormat="1" ht="26.25">
      <c r="A53" s="32"/>
      <c r="B53" s="257"/>
      <c r="C53" s="31"/>
      <c r="D53" s="31"/>
      <c r="E53" s="31"/>
      <c r="F53" s="23"/>
    </row>
    <row r="54" spans="1:6" s="39" customFormat="1" ht="26.25">
      <c r="A54" s="49" t="s">
        <v>54</v>
      </c>
      <c r="B54" s="259">
        <v>7905708</v>
      </c>
      <c r="C54" s="43">
        <v>7905708</v>
      </c>
      <c r="D54" s="43">
        <v>8322318</v>
      </c>
      <c r="E54" s="43">
        <v>416610</v>
      </c>
      <c r="F54" s="38">
        <v>5.2697367522301607E-2</v>
      </c>
    </row>
    <row r="55" spans="1:6" s="16" customFormat="1" ht="26.25">
      <c r="A55" s="50"/>
      <c r="B55" s="257"/>
      <c r="C55" s="31"/>
      <c r="D55" s="31"/>
      <c r="E55" s="31"/>
      <c r="F55" s="23" t="s">
        <v>48</v>
      </c>
    </row>
    <row r="56" spans="1:6" s="16" customFormat="1" ht="26.25">
      <c r="A56" s="51"/>
      <c r="B56" s="254"/>
      <c r="C56" s="22"/>
      <c r="D56" s="22"/>
      <c r="E56" s="22"/>
      <c r="F56" s="24" t="s">
        <v>48</v>
      </c>
    </row>
    <row r="57" spans="1:6" s="16" customFormat="1" ht="26.25">
      <c r="A57" s="49" t="s">
        <v>55</v>
      </c>
      <c r="B57" s="254"/>
      <c r="C57" s="22"/>
      <c r="D57" s="22"/>
      <c r="E57" s="22"/>
      <c r="F57" s="24"/>
    </row>
    <row r="58" spans="1:6" s="16" customFormat="1" ht="26.25">
      <c r="A58" s="30" t="s">
        <v>56</v>
      </c>
      <c r="B58" s="254">
        <v>4085231</v>
      </c>
      <c r="C58" s="22">
        <v>4085231</v>
      </c>
      <c r="D58" s="22">
        <v>4199424</v>
      </c>
      <c r="E58" s="22">
        <v>114193</v>
      </c>
      <c r="F58" s="27">
        <v>2.7952642090496228E-2</v>
      </c>
    </row>
    <row r="59" spans="1:6" s="16" customFormat="1" ht="26.25">
      <c r="A59" s="32" t="s">
        <v>57</v>
      </c>
      <c r="B59" s="257">
        <v>0</v>
      </c>
      <c r="C59" s="31">
        <v>0</v>
      </c>
      <c r="D59" s="31">
        <v>0</v>
      </c>
      <c r="E59" s="31">
        <v>0</v>
      </c>
      <c r="F59" s="27">
        <v>0</v>
      </c>
    </row>
    <row r="60" spans="1:6" s="16" customFormat="1" ht="26.25">
      <c r="A60" s="32" t="s">
        <v>58</v>
      </c>
      <c r="B60" s="257">
        <v>0</v>
      </c>
      <c r="C60" s="31">
        <v>0</v>
      </c>
      <c r="D60" s="31">
        <v>0</v>
      </c>
      <c r="E60" s="31">
        <v>0</v>
      </c>
      <c r="F60" s="27">
        <v>0</v>
      </c>
    </row>
    <row r="61" spans="1:6" s="16" customFormat="1" ht="26.25">
      <c r="A61" s="32" t="s">
        <v>59</v>
      </c>
      <c r="B61" s="257">
        <v>702261</v>
      </c>
      <c r="C61" s="31">
        <v>702261</v>
      </c>
      <c r="D61" s="31">
        <v>729054</v>
      </c>
      <c r="E61" s="31">
        <v>26793</v>
      </c>
      <c r="F61" s="27">
        <v>3.8152481769598484E-2</v>
      </c>
    </row>
    <row r="62" spans="1:6" s="16" customFormat="1" ht="26.25">
      <c r="A62" s="32" t="s">
        <v>60</v>
      </c>
      <c r="B62" s="257">
        <v>503638</v>
      </c>
      <c r="C62" s="31">
        <v>503638</v>
      </c>
      <c r="D62" s="31">
        <v>632710</v>
      </c>
      <c r="E62" s="31">
        <v>129072</v>
      </c>
      <c r="F62" s="27">
        <v>0.25627931172786805</v>
      </c>
    </row>
    <row r="63" spans="1:6" s="16" customFormat="1" ht="26.25">
      <c r="A63" s="32" t="s">
        <v>61</v>
      </c>
      <c r="B63" s="257">
        <v>1754862</v>
      </c>
      <c r="C63" s="31">
        <v>1754862</v>
      </c>
      <c r="D63" s="31">
        <v>1849078</v>
      </c>
      <c r="E63" s="31">
        <v>94216</v>
      </c>
      <c r="F63" s="27">
        <v>5.3688552148260092E-2</v>
      </c>
    </row>
    <row r="64" spans="1:6" s="16" customFormat="1" ht="26.25">
      <c r="A64" s="32" t="s">
        <v>62</v>
      </c>
      <c r="B64" s="257">
        <v>351528</v>
      </c>
      <c r="C64" s="31">
        <v>351528</v>
      </c>
      <c r="D64" s="31">
        <v>350000</v>
      </c>
      <c r="E64" s="31">
        <v>-1528</v>
      </c>
      <c r="F64" s="27">
        <v>-4.3467376709678887E-3</v>
      </c>
    </row>
    <row r="65" spans="1:6" s="16" customFormat="1" ht="26.25">
      <c r="A65" s="32" t="s">
        <v>63</v>
      </c>
      <c r="B65" s="257">
        <v>319002</v>
      </c>
      <c r="C65" s="31">
        <v>319002</v>
      </c>
      <c r="D65" s="31">
        <v>363775</v>
      </c>
      <c r="E65" s="31">
        <v>44773</v>
      </c>
      <c r="F65" s="27">
        <v>0.14035335201660179</v>
      </c>
    </row>
    <row r="66" spans="1:6" s="39" customFormat="1" ht="26.25">
      <c r="A66" s="52" t="s">
        <v>64</v>
      </c>
      <c r="B66" s="258">
        <v>7716522</v>
      </c>
      <c r="C66" s="37">
        <v>7716522</v>
      </c>
      <c r="D66" s="37">
        <v>8124041</v>
      </c>
      <c r="E66" s="37">
        <v>407519</v>
      </c>
      <c r="F66" s="38">
        <v>5.2811227648933028E-2</v>
      </c>
    </row>
    <row r="67" spans="1:6" s="16" customFormat="1" ht="26.25">
      <c r="A67" s="32" t="s">
        <v>65</v>
      </c>
      <c r="B67" s="257">
        <v>0</v>
      </c>
      <c r="C67" s="31">
        <v>0</v>
      </c>
      <c r="D67" s="31">
        <v>0</v>
      </c>
      <c r="E67" s="31">
        <v>0</v>
      </c>
      <c r="F67" s="27">
        <v>0</v>
      </c>
    </row>
    <row r="68" spans="1:6" s="16" customFormat="1" ht="26.25">
      <c r="A68" s="32" t="s">
        <v>66</v>
      </c>
      <c r="B68" s="257">
        <v>189186</v>
      </c>
      <c r="C68" s="31">
        <v>189186</v>
      </c>
      <c r="D68" s="31">
        <v>198277</v>
      </c>
      <c r="E68" s="31">
        <v>9091</v>
      </c>
      <c r="F68" s="27">
        <v>4.8053238611736597E-2</v>
      </c>
    </row>
    <row r="69" spans="1:6" s="16" customFormat="1" ht="26.25">
      <c r="A69" s="32" t="s">
        <v>67</v>
      </c>
      <c r="B69" s="257">
        <v>0</v>
      </c>
      <c r="C69" s="31">
        <v>0</v>
      </c>
      <c r="D69" s="31">
        <v>0</v>
      </c>
      <c r="E69" s="31">
        <v>0</v>
      </c>
      <c r="F69" s="27">
        <v>0</v>
      </c>
    </row>
    <row r="70" spans="1:6" s="16" customFormat="1" ht="26.25">
      <c r="A70" s="32" t="s">
        <v>68</v>
      </c>
      <c r="B70" s="257">
        <v>0</v>
      </c>
      <c r="C70" s="31">
        <v>0</v>
      </c>
      <c r="D70" s="31">
        <v>0</v>
      </c>
      <c r="E70" s="31">
        <v>0</v>
      </c>
      <c r="F70" s="27">
        <v>0</v>
      </c>
    </row>
    <row r="71" spans="1:6" s="39" customFormat="1" ht="26.25">
      <c r="A71" s="53" t="s">
        <v>69</v>
      </c>
      <c r="B71" s="262">
        <v>7905708</v>
      </c>
      <c r="C71" s="54">
        <v>7905708</v>
      </c>
      <c r="D71" s="54">
        <v>8322318</v>
      </c>
      <c r="E71" s="54">
        <v>416610</v>
      </c>
      <c r="F71" s="38">
        <v>5.2697367522301607E-2</v>
      </c>
    </row>
    <row r="72" spans="1:6" s="16" customFormat="1" ht="26.25">
      <c r="A72" s="51"/>
      <c r="B72" s="254"/>
      <c r="C72" s="22"/>
      <c r="D72" s="22"/>
      <c r="E72" s="22"/>
      <c r="F72" s="24"/>
    </row>
    <row r="73" spans="1:6" s="16" customFormat="1" ht="26.25">
      <c r="A73" s="49" t="s">
        <v>70</v>
      </c>
      <c r="B73" s="254"/>
      <c r="C73" s="22"/>
      <c r="D73" s="22"/>
      <c r="E73" s="22"/>
      <c r="F73" s="24"/>
    </row>
    <row r="74" spans="1:6" s="16" customFormat="1" ht="26.25">
      <c r="A74" s="30" t="s">
        <v>71</v>
      </c>
      <c r="B74" s="255">
        <v>4702783</v>
      </c>
      <c r="C74" s="26">
        <v>4702783</v>
      </c>
      <c r="D74" s="26">
        <v>4717505</v>
      </c>
      <c r="E74" s="22">
        <v>14722</v>
      </c>
      <c r="F74" s="27">
        <v>3.1304867777228931E-3</v>
      </c>
    </row>
    <row r="75" spans="1:6" s="16" customFormat="1" ht="26.25">
      <c r="A75" s="32" t="s">
        <v>72</v>
      </c>
      <c r="B75" s="256">
        <v>0</v>
      </c>
      <c r="C75" s="26">
        <v>0</v>
      </c>
      <c r="D75" s="26">
        <v>0</v>
      </c>
      <c r="E75" s="31">
        <v>0</v>
      </c>
      <c r="F75" s="27">
        <v>0</v>
      </c>
    </row>
    <row r="76" spans="1:6" s="16" customFormat="1" ht="26.25">
      <c r="A76" s="32" t="s">
        <v>73</v>
      </c>
      <c r="B76" s="254">
        <v>1758826</v>
      </c>
      <c r="C76" s="26">
        <v>1758826</v>
      </c>
      <c r="D76" s="26">
        <v>1809607</v>
      </c>
      <c r="E76" s="31">
        <v>50781</v>
      </c>
      <c r="F76" s="27">
        <v>2.8872099912100459E-2</v>
      </c>
    </row>
    <row r="77" spans="1:6" s="39" customFormat="1" ht="26.25">
      <c r="A77" s="52" t="s">
        <v>74</v>
      </c>
      <c r="B77" s="262">
        <v>6461609</v>
      </c>
      <c r="C77" s="54">
        <v>6461609</v>
      </c>
      <c r="D77" s="54">
        <v>6527112</v>
      </c>
      <c r="E77" s="37">
        <v>65503</v>
      </c>
      <c r="F77" s="38">
        <v>1.0137258382548371E-2</v>
      </c>
    </row>
    <row r="78" spans="1:6" s="16" customFormat="1" ht="26.25">
      <c r="A78" s="32" t="s">
        <v>75</v>
      </c>
      <c r="B78" s="256">
        <v>11201</v>
      </c>
      <c r="C78" s="29">
        <v>11201</v>
      </c>
      <c r="D78" s="29">
        <v>35250</v>
      </c>
      <c r="E78" s="31">
        <v>24049</v>
      </c>
      <c r="F78" s="27">
        <v>2.1470404428176058</v>
      </c>
    </row>
    <row r="79" spans="1:6" s="16" customFormat="1" ht="26.25">
      <c r="A79" s="32" t="s">
        <v>76</v>
      </c>
      <c r="B79" s="255">
        <v>478722</v>
      </c>
      <c r="C79" s="26">
        <v>478722</v>
      </c>
      <c r="D79" s="26">
        <v>726500</v>
      </c>
      <c r="E79" s="31">
        <v>247778</v>
      </c>
      <c r="F79" s="27">
        <v>0.51758222935231724</v>
      </c>
    </row>
    <row r="80" spans="1:6" s="16" customFormat="1" ht="26.25">
      <c r="A80" s="32" t="s">
        <v>77</v>
      </c>
      <c r="B80" s="254">
        <v>103925</v>
      </c>
      <c r="C80" s="22">
        <v>103925</v>
      </c>
      <c r="D80" s="22">
        <v>143254</v>
      </c>
      <c r="E80" s="31">
        <v>39329</v>
      </c>
      <c r="F80" s="27">
        <v>0.37843637238393074</v>
      </c>
    </row>
    <row r="81" spans="1:8" s="39" customFormat="1" ht="26.25">
      <c r="A81" s="35" t="s">
        <v>78</v>
      </c>
      <c r="B81" s="262">
        <v>593848</v>
      </c>
      <c r="C81" s="54">
        <v>593848</v>
      </c>
      <c r="D81" s="54">
        <v>905004</v>
      </c>
      <c r="E81" s="37">
        <v>311156</v>
      </c>
      <c r="F81" s="38">
        <v>0.52396572860395252</v>
      </c>
    </row>
    <row r="82" spans="1:8" s="16" customFormat="1" ht="26.25">
      <c r="A82" s="32" t="s">
        <v>79</v>
      </c>
      <c r="B82" s="254">
        <v>112393</v>
      </c>
      <c r="C82" s="22">
        <v>112393</v>
      </c>
      <c r="D82" s="22">
        <v>79250</v>
      </c>
      <c r="E82" s="31">
        <v>-33143</v>
      </c>
      <c r="F82" s="27">
        <v>-0.29488491276147089</v>
      </c>
    </row>
    <row r="83" spans="1:8" s="16" customFormat="1" ht="26.25">
      <c r="A83" s="32" t="s">
        <v>80</v>
      </c>
      <c r="B83" s="257">
        <v>374820</v>
      </c>
      <c r="C83" s="31">
        <v>374820</v>
      </c>
      <c r="D83" s="31">
        <v>367675</v>
      </c>
      <c r="E83" s="31">
        <v>-7145</v>
      </c>
      <c r="F83" s="27">
        <v>-1.9062483325329491E-2</v>
      </c>
    </row>
    <row r="84" spans="1:8" s="16" customFormat="1" ht="26.25">
      <c r="A84" s="32" t="s">
        <v>81</v>
      </c>
      <c r="B84" s="257">
        <v>0</v>
      </c>
      <c r="C84" s="31">
        <v>0</v>
      </c>
      <c r="D84" s="31">
        <v>0</v>
      </c>
      <c r="E84" s="31">
        <v>0</v>
      </c>
      <c r="F84" s="27">
        <v>0</v>
      </c>
    </row>
    <row r="85" spans="1:8" s="16" customFormat="1" ht="26.25">
      <c r="A85" s="32" t="s">
        <v>82</v>
      </c>
      <c r="B85" s="257">
        <v>322540</v>
      </c>
      <c r="C85" s="31">
        <v>322540</v>
      </c>
      <c r="D85" s="31">
        <v>333277</v>
      </c>
      <c r="E85" s="31">
        <v>10737</v>
      </c>
      <c r="F85" s="27">
        <v>3.3288894400694491E-2</v>
      </c>
    </row>
    <row r="86" spans="1:8" s="39" customFormat="1" ht="26.25">
      <c r="A86" s="35" t="s">
        <v>83</v>
      </c>
      <c r="B86" s="258">
        <v>809753</v>
      </c>
      <c r="C86" s="37">
        <v>809753</v>
      </c>
      <c r="D86" s="37">
        <v>780202</v>
      </c>
      <c r="E86" s="37">
        <v>-29551</v>
      </c>
      <c r="F86" s="38">
        <v>-3.6493844419224132E-2</v>
      </c>
    </row>
    <row r="87" spans="1:8" s="16" customFormat="1" ht="26.25">
      <c r="A87" s="32" t="s">
        <v>84</v>
      </c>
      <c r="B87" s="257">
        <v>33590</v>
      </c>
      <c r="C87" s="31">
        <v>33590</v>
      </c>
      <c r="D87" s="31">
        <v>88000</v>
      </c>
      <c r="E87" s="31">
        <v>54410</v>
      </c>
      <c r="F87" s="27">
        <v>1.6198273295623697</v>
      </c>
    </row>
    <row r="88" spans="1:8" s="16" customFormat="1" ht="26.25">
      <c r="A88" s="32" t="s">
        <v>85</v>
      </c>
      <c r="B88" s="257">
        <v>6908</v>
      </c>
      <c r="C88" s="31">
        <v>6908</v>
      </c>
      <c r="D88" s="31">
        <v>22000</v>
      </c>
      <c r="E88" s="31">
        <v>15092</v>
      </c>
      <c r="F88" s="27">
        <v>2.1847133757961785</v>
      </c>
    </row>
    <row r="89" spans="1:8" s="16" customFormat="1" ht="26.25">
      <c r="A89" s="41" t="s">
        <v>86</v>
      </c>
      <c r="B89" s="257">
        <v>0</v>
      </c>
      <c r="C89" s="31">
        <v>0</v>
      </c>
      <c r="D89" s="31">
        <v>0</v>
      </c>
      <c r="E89" s="31">
        <v>0</v>
      </c>
      <c r="F89" s="27">
        <v>0</v>
      </c>
    </row>
    <row r="90" spans="1:8" s="39" customFormat="1" ht="26.25">
      <c r="A90" s="55" t="s">
        <v>87</v>
      </c>
      <c r="B90" s="262">
        <v>40498</v>
      </c>
      <c r="C90" s="54">
        <v>40498</v>
      </c>
      <c r="D90" s="54">
        <v>110000</v>
      </c>
      <c r="E90" s="54">
        <v>69502</v>
      </c>
      <c r="F90" s="38">
        <v>1.7161835152353202</v>
      </c>
    </row>
    <row r="91" spans="1:8" s="16" customFormat="1" ht="26.25">
      <c r="A91" s="41" t="s">
        <v>88</v>
      </c>
      <c r="B91" s="257">
        <v>0</v>
      </c>
      <c r="C91" s="31">
        <v>0</v>
      </c>
      <c r="D91" s="29">
        <v>0</v>
      </c>
      <c r="E91" s="31">
        <v>0</v>
      </c>
      <c r="F91" s="27">
        <v>0</v>
      </c>
    </row>
    <row r="92" spans="1:8" s="39" customFormat="1" ht="27" thickBot="1">
      <c r="A92" s="56" t="s">
        <v>69</v>
      </c>
      <c r="B92" s="263">
        <v>7905708</v>
      </c>
      <c r="C92" s="57">
        <v>7905708</v>
      </c>
      <c r="D92" s="58">
        <v>8322318</v>
      </c>
      <c r="E92" s="57">
        <v>416610</v>
      </c>
      <c r="F92" s="59">
        <v>5.2697367522301607E-2</v>
      </c>
    </row>
    <row r="93" spans="1:8" s="64" customFormat="1" ht="31.5">
      <c r="A93" s="60"/>
      <c r="B93" s="61"/>
      <c r="C93" s="61"/>
      <c r="D93" s="61"/>
      <c r="E93" s="61"/>
      <c r="F93" s="62" t="s">
        <v>48</v>
      </c>
      <c r="G93" s="63"/>
      <c r="H93" s="63"/>
    </row>
    <row r="94" spans="1:8">
      <c r="A94" s="68" t="s">
        <v>48</v>
      </c>
      <c r="B94" s="69"/>
      <c r="C94" s="69"/>
      <c r="D94" s="69"/>
      <c r="E94" s="69"/>
      <c r="F94" s="70"/>
    </row>
  </sheetData>
  <pageMargins left="0.7" right="0.7" top="0.75" bottom="0.75" header="0.3" footer="0.3"/>
  <pageSetup scale="27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tabSelected="1" topLeftCell="A25" zoomScale="60" zoomScaleNormal="60" workbookViewId="0">
      <selection activeCell="A25" sqref="A25"/>
    </sheetView>
  </sheetViews>
  <sheetFormatPr defaultRowHeight="15.75"/>
  <cols>
    <col min="1" max="1" width="121.140625" style="71" customWidth="1"/>
    <col min="2" max="2" width="32.7109375" style="72" customWidth="1"/>
    <col min="3" max="5" width="32.85546875" style="72" customWidth="1"/>
    <col min="6" max="6" width="25.5703125" style="73" customWidth="1"/>
    <col min="7" max="7" width="30.28515625" style="71" customWidth="1"/>
    <col min="8" max="8" width="25.140625" style="71" customWidth="1"/>
    <col min="9" max="16384" width="9.140625" style="71"/>
  </cols>
  <sheetData>
    <row r="1" spans="1:8" s="7" customFormat="1" ht="46.5">
      <c r="A1" s="1" t="s">
        <v>0</v>
      </c>
      <c r="B1" s="2"/>
      <c r="C1" s="4" t="s">
        <v>1</v>
      </c>
      <c r="D1" s="5" t="s">
        <v>97</v>
      </c>
      <c r="E1" s="6"/>
      <c r="H1" s="3"/>
    </row>
    <row r="2" spans="1:8" s="7" customFormat="1" ht="46.5">
      <c r="A2" s="1" t="s">
        <v>2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3</v>
      </c>
      <c r="B3" s="10"/>
      <c r="C3" s="10"/>
      <c r="D3" s="10"/>
      <c r="E3" s="10"/>
      <c r="F3" s="11"/>
      <c r="G3" s="3"/>
      <c r="H3" s="3"/>
    </row>
    <row r="4" spans="1:8" s="16" customFormat="1" ht="27" thickTop="1">
      <c r="A4" s="12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20" customFormat="1" ht="52.5">
      <c r="A5" s="17"/>
      <c r="B5" s="18" t="s">
        <v>9</v>
      </c>
      <c r="C5" s="18" t="s">
        <v>9</v>
      </c>
      <c r="D5" s="18" t="s">
        <v>10</v>
      </c>
      <c r="E5" s="18" t="s">
        <v>11</v>
      </c>
      <c r="F5" s="19" t="s">
        <v>12</v>
      </c>
    </row>
    <row r="6" spans="1:8" s="16" customFormat="1" ht="26.25">
      <c r="A6" s="21" t="s">
        <v>13</v>
      </c>
      <c r="B6" s="22"/>
      <c r="C6" s="22"/>
      <c r="D6" s="22"/>
      <c r="E6" s="22"/>
      <c r="F6" s="23"/>
    </row>
    <row r="7" spans="1:8" s="16" customFormat="1" ht="26.25">
      <c r="A7" s="21" t="s">
        <v>14</v>
      </c>
      <c r="B7" s="22"/>
      <c r="C7" s="22"/>
      <c r="D7" s="22"/>
      <c r="E7" s="22"/>
      <c r="F7" s="24"/>
    </row>
    <row r="8" spans="1:8" s="16" customFormat="1" ht="26.25">
      <c r="A8" s="25" t="s">
        <v>15</v>
      </c>
      <c r="B8" s="255">
        <v>9872340</v>
      </c>
      <c r="C8" s="26">
        <v>9872340</v>
      </c>
      <c r="D8" s="26">
        <v>8269271</v>
      </c>
      <c r="E8" s="26">
        <v>-1603069</v>
      </c>
      <c r="F8" s="27">
        <v>-0.16237984105085521</v>
      </c>
    </row>
    <row r="9" spans="1:8" s="16" customFormat="1" ht="26.25">
      <c r="A9" s="25" t="s">
        <v>16</v>
      </c>
      <c r="B9" s="255">
        <v>0</v>
      </c>
      <c r="C9" s="26">
        <v>0</v>
      </c>
      <c r="D9" s="26">
        <v>0</v>
      </c>
      <c r="E9" s="26">
        <v>0</v>
      </c>
      <c r="F9" s="27">
        <v>0</v>
      </c>
    </row>
    <row r="10" spans="1:8" s="16" customFormat="1" ht="26.25">
      <c r="A10" s="28" t="s">
        <v>17</v>
      </c>
      <c r="B10" s="256">
        <v>388153.8</v>
      </c>
      <c r="C10" s="29">
        <v>406473</v>
      </c>
      <c r="D10" s="29">
        <v>414247</v>
      </c>
      <c r="E10" s="29">
        <v>7774</v>
      </c>
      <c r="F10" s="27">
        <v>1.9125501570830043E-2</v>
      </c>
    </row>
    <row r="11" spans="1:8" s="16" customFormat="1" ht="26.25">
      <c r="A11" s="30" t="s">
        <v>18</v>
      </c>
      <c r="B11" s="257">
        <v>0</v>
      </c>
      <c r="C11" s="31">
        <v>0</v>
      </c>
      <c r="D11" s="31">
        <v>0</v>
      </c>
      <c r="E11" s="29">
        <v>0</v>
      </c>
      <c r="F11" s="27">
        <v>0</v>
      </c>
    </row>
    <row r="12" spans="1:8" s="16" customFormat="1" ht="26.25">
      <c r="A12" s="32" t="s">
        <v>19</v>
      </c>
      <c r="B12" s="257">
        <v>388153.8</v>
      </c>
      <c r="C12" s="31">
        <v>406473</v>
      </c>
      <c r="D12" s="31">
        <v>414247</v>
      </c>
      <c r="E12" s="29">
        <v>7774</v>
      </c>
      <c r="F12" s="27">
        <v>1.9125501570830043E-2</v>
      </c>
    </row>
    <row r="13" spans="1:8" s="16" customFormat="1" ht="26.25">
      <c r="A13" s="32" t="s">
        <v>20</v>
      </c>
      <c r="B13" s="257">
        <v>0</v>
      </c>
      <c r="C13" s="31">
        <v>0</v>
      </c>
      <c r="D13" s="31">
        <v>0</v>
      </c>
      <c r="E13" s="29">
        <v>0</v>
      </c>
      <c r="F13" s="27">
        <v>0</v>
      </c>
    </row>
    <row r="14" spans="1:8" s="16" customFormat="1" ht="26.25">
      <c r="A14" s="32" t="s">
        <v>21</v>
      </c>
      <c r="B14" s="257">
        <v>0</v>
      </c>
      <c r="C14" s="31">
        <v>0</v>
      </c>
      <c r="D14" s="31">
        <v>0</v>
      </c>
      <c r="E14" s="29">
        <v>0</v>
      </c>
      <c r="F14" s="27">
        <v>0</v>
      </c>
    </row>
    <row r="15" spans="1:8" s="16" customFormat="1" ht="26.25">
      <c r="A15" s="32" t="s">
        <v>22</v>
      </c>
      <c r="B15" s="257">
        <v>0</v>
      </c>
      <c r="C15" s="31">
        <v>0</v>
      </c>
      <c r="D15" s="31">
        <v>0</v>
      </c>
      <c r="E15" s="29">
        <v>0</v>
      </c>
      <c r="F15" s="27">
        <v>0</v>
      </c>
    </row>
    <row r="16" spans="1:8" s="16" customFormat="1" ht="26.25">
      <c r="A16" s="32" t="s">
        <v>23</v>
      </c>
      <c r="B16" s="257">
        <v>0</v>
      </c>
      <c r="C16" s="31">
        <v>0</v>
      </c>
      <c r="D16" s="31">
        <v>0</v>
      </c>
      <c r="E16" s="29">
        <v>0</v>
      </c>
      <c r="F16" s="27">
        <v>0</v>
      </c>
    </row>
    <row r="17" spans="1:6" s="16" customFormat="1" ht="26.25">
      <c r="A17" s="32" t="s">
        <v>24</v>
      </c>
      <c r="B17" s="257">
        <v>0</v>
      </c>
      <c r="C17" s="31">
        <v>0</v>
      </c>
      <c r="D17" s="31">
        <v>0</v>
      </c>
      <c r="E17" s="29">
        <v>0</v>
      </c>
      <c r="F17" s="27">
        <v>0</v>
      </c>
    </row>
    <row r="18" spans="1:6" s="16" customFormat="1" ht="26.25">
      <c r="A18" s="32" t="s">
        <v>25</v>
      </c>
      <c r="B18" s="257">
        <v>0</v>
      </c>
      <c r="C18" s="31">
        <v>0</v>
      </c>
      <c r="D18" s="31">
        <v>0</v>
      </c>
      <c r="E18" s="29">
        <v>0</v>
      </c>
      <c r="F18" s="27">
        <v>0</v>
      </c>
    </row>
    <row r="19" spans="1:6" s="16" customFormat="1" ht="26.25">
      <c r="A19" s="32" t="s">
        <v>26</v>
      </c>
      <c r="B19" s="257">
        <v>0</v>
      </c>
      <c r="C19" s="31">
        <v>0</v>
      </c>
      <c r="D19" s="31">
        <v>0</v>
      </c>
      <c r="E19" s="29">
        <v>0</v>
      </c>
      <c r="F19" s="27">
        <v>0</v>
      </c>
    </row>
    <row r="20" spans="1:6" s="16" customFormat="1" ht="26.25">
      <c r="A20" s="32" t="s">
        <v>27</v>
      </c>
      <c r="B20" s="257">
        <v>0</v>
      </c>
      <c r="C20" s="31">
        <v>0</v>
      </c>
      <c r="D20" s="31">
        <v>0</v>
      </c>
      <c r="E20" s="29">
        <v>0</v>
      </c>
      <c r="F20" s="27">
        <v>0</v>
      </c>
    </row>
    <row r="21" spans="1:6" s="16" customFormat="1" ht="26.25">
      <c r="A21" s="32" t="s">
        <v>28</v>
      </c>
      <c r="B21" s="257">
        <v>0</v>
      </c>
      <c r="C21" s="31">
        <v>0</v>
      </c>
      <c r="D21" s="31">
        <v>0</v>
      </c>
      <c r="E21" s="29">
        <v>0</v>
      </c>
      <c r="F21" s="27">
        <v>0</v>
      </c>
    </row>
    <row r="22" spans="1:6" s="16" customFormat="1" ht="26.25">
      <c r="A22" s="32" t="s">
        <v>29</v>
      </c>
      <c r="B22" s="257">
        <v>0</v>
      </c>
      <c r="C22" s="31">
        <v>0</v>
      </c>
      <c r="D22" s="31">
        <v>0</v>
      </c>
      <c r="E22" s="29">
        <v>0</v>
      </c>
      <c r="F22" s="27">
        <v>0</v>
      </c>
    </row>
    <row r="23" spans="1:6" s="16" customFormat="1" ht="26.25">
      <c r="A23" s="33" t="s">
        <v>30</v>
      </c>
      <c r="B23" s="257">
        <v>0</v>
      </c>
      <c r="C23" s="31">
        <v>0</v>
      </c>
      <c r="D23" s="31">
        <v>0</v>
      </c>
      <c r="E23" s="29">
        <v>0</v>
      </c>
      <c r="F23" s="27">
        <v>0</v>
      </c>
    </row>
    <row r="24" spans="1:6" s="16" customFormat="1" ht="26.25">
      <c r="A24" s="33" t="s">
        <v>31</v>
      </c>
      <c r="B24" s="257">
        <v>0</v>
      </c>
      <c r="C24" s="31">
        <v>0</v>
      </c>
      <c r="D24" s="31">
        <v>0</v>
      </c>
      <c r="E24" s="29">
        <v>0</v>
      </c>
      <c r="F24" s="27">
        <v>0</v>
      </c>
    </row>
    <row r="25" spans="1:6" s="16" customFormat="1" ht="26.25">
      <c r="A25" s="33" t="s">
        <v>32</v>
      </c>
      <c r="B25" s="257">
        <v>0</v>
      </c>
      <c r="C25" s="31">
        <v>0</v>
      </c>
      <c r="D25" s="31">
        <v>0</v>
      </c>
      <c r="E25" s="29">
        <v>0</v>
      </c>
      <c r="F25" s="27">
        <v>0</v>
      </c>
    </row>
    <row r="26" spans="1:6" s="16" customFormat="1" ht="26.25">
      <c r="A26" s="33" t="s">
        <v>33</v>
      </c>
      <c r="B26" s="257">
        <v>0</v>
      </c>
      <c r="C26" s="31">
        <v>0</v>
      </c>
      <c r="D26" s="31">
        <v>0</v>
      </c>
      <c r="E26" s="29">
        <v>0</v>
      </c>
      <c r="F26" s="27">
        <v>0</v>
      </c>
    </row>
    <row r="27" spans="1:6" s="16" customFormat="1" ht="26.25">
      <c r="A27" s="33" t="s">
        <v>34</v>
      </c>
      <c r="B27" s="257">
        <v>0</v>
      </c>
      <c r="C27" s="31">
        <v>0</v>
      </c>
      <c r="D27" s="31">
        <v>0</v>
      </c>
      <c r="E27" s="29">
        <v>0</v>
      </c>
      <c r="F27" s="27">
        <v>0</v>
      </c>
    </row>
    <row r="28" spans="1:6" s="16" customFormat="1" ht="26.25">
      <c r="A28" s="33" t="s">
        <v>89</v>
      </c>
      <c r="B28" s="257">
        <v>0</v>
      </c>
      <c r="C28" s="31">
        <v>0</v>
      </c>
      <c r="D28" s="31">
        <v>0</v>
      </c>
      <c r="E28" s="29">
        <f t="shared" ref="E28" si="0">D28-C28</f>
        <v>0</v>
      </c>
      <c r="F28" s="27">
        <f t="shared" ref="F28" si="1">IF(ISBLANK(E28),"  ",IF(C28&gt;0,E28/C28,IF(E28&gt;0,1,0)))</f>
        <v>0</v>
      </c>
    </row>
    <row r="29" spans="1:6" s="16" customFormat="1" ht="26.25">
      <c r="A29" s="33" t="s">
        <v>35</v>
      </c>
      <c r="B29" s="257">
        <v>0</v>
      </c>
      <c r="C29" s="31">
        <v>0</v>
      </c>
      <c r="D29" s="31">
        <v>0</v>
      </c>
      <c r="E29" s="29">
        <v>0</v>
      </c>
      <c r="F29" s="27">
        <v>0</v>
      </c>
    </row>
    <row r="30" spans="1:6" s="16" customFormat="1" ht="26.25">
      <c r="A30" s="34" t="s">
        <v>36</v>
      </c>
      <c r="B30" s="257"/>
      <c r="C30" s="31"/>
      <c r="D30" s="31"/>
      <c r="E30" s="31"/>
      <c r="F30" s="23"/>
    </row>
    <row r="31" spans="1:6" s="16" customFormat="1" ht="26.25">
      <c r="A31" s="30" t="s">
        <v>37</v>
      </c>
      <c r="B31" s="255">
        <v>0</v>
      </c>
      <c r="C31" s="26">
        <v>0</v>
      </c>
      <c r="D31" s="26">
        <v>0</v>
      </c>
      <c r="E31" s="26">
        <v>0</v>
      </c>
      <c r="F31" s="27">
        <v>0</v>
      </c>
    </row>
    <row r="32" spans="1:6" s="16" customFormat="1" ht="26.25">
      <c r="A32" s="35" t="s">
        <v>38</v>
      </c>
      <c r="B32" s="257"/>
      <c r="C32" s="31"/>
      <c r="D32" s="31"/>
      <c r="E32" s="31"/>
      <c r="F32" s="23"/>
    </row>
    <row r="33" spans="1:12" s="16" customFormat="1" ht="26.25">
      <c r="A33" s="30" t="s">
        <v>37</v>
      </c>
      <c r="B33" s="254">
        <v>0</v>
      </c>
      <c r="C33" s="22">
        <v>0</v>
      </c>
      <c r="D33" s="22">
        <v>0</v>
      </c>
      <c r="E33" s="26">
        <v>0</v>
      </c>
      <c r="F33" s="27">
        <v>0</v>
      </c>
    </row>
    <row r="34" spans="1:12" s="16" customFormat="1" ht="26.25">
      <c r="A34" s="32" t="s">
        <v>39</v>
      </c>
      <c r="B34" s="257"/>
      <c r="C34" s="31"/>
      <c r="D34" s="31"/>
      <c r="E34" s="29"/>
      <c r="F34" s="27" t="s">
        <v>91</v>
      </c>
    </row>
    <row r="35" spans="1:12" s="39" customFormat="1" ht="26.25">
      <c r="A35" s="36" t="s">
        <v>40</v>
      </c>
      <c r="B35" s="258">
        <v>10260493.800000001</v>
      </c>
      <c r="C35" s="37">
        <v>10278813</v>
      </c>
      <c r="D35" s="37">
        <v>8683518</v>
      </c>
      <c r="E35" s="37">
        <v>-1595295</v>
      </c>
      <c r="F35" s="38">
        <v>-0.1552022592491954</v>
      </c>
    </row>
    <row r="36" spans="1:12" s="16" customFormat="1" ht="26.25">
      <c r="A36" s="34" t="s">
        <v>41</v>
      </c>
      <c r="B36" s="257"/>
      <c r="C36" s="31"/>
      <c r="D36" s="31"/>
      <c r="E36" s="31"/>
      <c r="F36" s="23"/>
    </row>
    <row r="37" spans="1:12" s="16" customFormat="1" ht="26.25">
      <c r="A37" s="40" t="s">
        <v>42</v>
      </c>
      <c r="B37" s="255">
        <v>0</v>
      </c>
      <c r="C37" s="26">
        <v>0</v>
      </c>
      <c r="D37" s="26">
        <v>0</v>
      </c>
      <c r="E37" s="26">
        <v>0</v>
      </c>
      <c r="F37" s="27">
        <v>0</v>
      </c>
    </row>
    <row r="38" spans="1:12" s="16" customFormat="1" ht="26.25">
      <c r="A38" s="41" t="s">
        <v>43</v>
      </c>
      <c r="B38" s="255">
        <v>0</v>
      </c>
      <c r="C38" s="26">
        <v>0</v>
      </c>
      <c r="D38" s="26">
        <v>0</v>
      </c>
      <c r="E38" s="29">
        <v>0</v>
      </c>
      <c r="F38" s="27">
        <v>0</v>
      </c>
    </row>
    <row r="39" spans="1:12" s="16" customFormat="1" ht="26.25">
      <c r="A39" s="41" t="s">
        <v>44</v>
      </c>
      <c r="B39" s="255">
        <v>-250588</v>
      </c>
      <c r="C39" s="26">
        <v>0</v>
      </c>
      <c r="D39" s="26">
        <v>0</v>
      </c>
      <c r="E39" s="29">
        <v>0</v>
      </c>
      <c r="F39" s="27">
        <v>0</v>
      </c>
    </row>
    <row r="40" spans="1:12" s="16" customFormat="1" ht="26.25">
      <c r="A40" s="41" t="s">
        <v>45</v>
      </c>
      <c r="B40" s="255">
        <v>0</v>
      </c>
      <c r="C40" s="26">
        <v>0</v>
      </c>
      <c r="D40" s="26">
        <v>0</v>
      </c>
      <c r="E40" s="29">
        <v>0</v>
      </c>
      <c r="F40" s="27">
        <v>0</v>
      </c>
    </row>
    <row r="41" spans="1:12" s="16" customFormat="1" ht="26.25">
      <c r="A41" s="42" t="s">
        <v>46</v>
      </c>
      <c r="B41" s="255">
        <v>0</v>
      </c>
      <c r="C41" s="26">
        <v>0</v>
      </c>
      <c r="D41" s="26">
        <v>0</v>
      </c>
      <c r="E41" s="29">
        <v>0</v>
      </c>
      <c r="F41" s="27">
        <v>0</v>
      </c>
    </row>
    <row r="42" spans="1:12" s="39" customFormat="1" ht="26.25">
      <c r="A42" s="34" t="s">
        <v>47</v>
      </c>
      <c r="B42" s="259">
        <v>-250588</v>
      </c>
      <c r="C42" s="43">
        <v>0</v>
      </c>
      <c r="D42" s="43">
        <v>0</v>
      </c>
      <c r="E42" s="43">
        <v>0</v>
      </c>
      <c r="F42" s="38">
        <v>0</v>
      </c>
      <c r="L42" s="39" t="s">
        <v>48</v>
      </c>
    </row>
    <row r="43" spans="1:12" s="16" customFormat="1" ht="26.25">
      <c r="A43" s="32" t="s">
        <v>48</v>
      </c>
      <c r="B43" s="257"/>
      <c r="C43" s="31"/>
      <c r="D43" s="31"/>
      <c r="E43" s="31"/>
      <c r="F43" s="23"/>
    </row>
    <row r="44" spans="1:12" s="39" customFormat="1" ht="26.25">
      <c r="A44" s="44" t="s">
        <v>49</v>
      </c>
      <c r="B44" s="260">
        <v>0</v>
      </c>
      <c r="C44" s="45">
        <v>0</v>
      </c>
      <c r="D44" s="45">
        <v>0</v>
      </c>
      <c r="E44" s="45">
        <v>0</v>
      </c>
      <c r="F44" s="38">
        <v>0</v>
      </c>
    </row>
    <row r="45" spans="1:12" s="16" customFormat="1" ht="26.25">
      <c r="A45" s="32" t="s">
        <v>48</v>
      </c>
      <c r="B45" s="257"/>
      <c r="C45" s="31"/>
      <c r="D45" s="31"/>
      <c r="E45" s="31"/>
      <c r="F45" s="23"/>
    </row>
    <row r="46" spans="1:12" s="39" customFormat="1" ht="26.25">
      <c r="A46" s="44" t="s">
        <v>50</v>
      </c>
      <c r="B46" s="260">
        <v>949570</v>
      </c>
      <c r="C46" s="45">
        <v>949570</v>
      </c>
      <c r="D46" s="45">
        <v>0</v>
      </c>
      <c r="E46" s="45">
        <v>-949570</v>
      </c>
      <c r="F46" s="38">
        <v>-1</v>
      </c>
    </row>
    <row r="47" spans="1:12" s="16" customFormat="1" ht="26.25">
      <c r="A47" s="32" t="s">
        <v>48</v>
      </c>
      <c r="B47" s="257"/>
      <c r="C47" s="31"/>
      <c r="D47" s="31"/>
      <c r="E47" s="31"/>
      <c r="F47" s="23"/>
    </row>
    <row r="48" spans="1:12" s="39" customFormat="1" ht="26.25">
      <c r="A48" s="34" t="s">
        <v>51</v>
      </c>
      <c r="B48" s="259">
        <v>7340367</v>
      </c>
      <c r="C48" s="43">
        <v>8273642</v>
      </c>
      <c r="D48" s="43">
        <v>9507431.5</v>
      </c>
      <c r="E48" s="43">
        <v>1233789.5</v>
      </c>
      <c r="F48" s="38">
        <v>0.14912290137765208</v>
      </c>
    </row>
    <row r="49" spans="1:8" s="16" customFormat="1" ht="26.25">
      <c r="A49" s="32" t="s">
        <v>48</v>
      </c>
      <c r="B49" s="257"/>
      <c r="C49" s="31"/>
      <c r="D49" s="31"/>
      <c r="E49" s="31"/>
      <c r="F49" s="23"/>
    </row>
    <row r="50" spans="1:8" s="39" customFormat="1" ht="26.25">
      <c r="A50" s="46" t="s">
        <v>52</v>
      </c>
      <c r="B50" s="261">
        <v>0</v>
      </c>
      <c r="C50" s="47">
        <v>0</v>
      </c>
      <c r="D50" s="47">
        <v>0</v>
      </c>
      <c r="E50" s="47">
        <v>0</v>
      </c>
      <c r="F50" s="38">
        <v>0</v>
      </c>
    </row>
    <row r="51" spans="1:8" s="16" customFormat="1" ht="26.25">
      <c r="A51" s="34"/>
      <c r="B51" s="254"/>
      <c r="C51" s="22"/>
      <c r="D51" s="22"/>
      <c r="E51" s="22"/>
      <c r="F51" s="48"/>
    </row>
    <row r="52" spans="1:8" s="39" customFormat="1" ht="26.25">
      <c r="A52" s="34" t="s">
        <v>53</v>
      </c>
      <c r="B52" s="259">
        <v>0</v>
      </c>
      <c r="C52" s="43">
        <v>0</v>
      </c>
      <c r="D52" s="43">
        <v>0</v>
      </c>
      <c r="E52" s="47">
        <v>0</v>
      </c>
      <c r="F52" s="38">
        <v>0</v>
      </c>
    </row>
    <row r="53" spans="1:8" s="16" customFormat="1" ht="26.25">
      <c r="A53" s="32"/>
      <c r="B53" s="257"/>
      <c r="C53" s="31"/>
      <c r="D53" s="31"/>
      <c r="E53" s="31"/>
      <c r="F53" s="23"/>
    </row>
    <row r="54" spans="1:8" s="39" customFormat="1" ht="26.25">
      <c r="A54" s="49" t="s">
        <v>54</v>
      </c>
      <c r="B54" s="259">
        <v>18801018</v>
      </c>
      <c r="C54" s="43">
        <v>19502025</v>
      </c>
      <c r="D54" s="43">
        <v>18190949.5</v>
      </c>
      <c r="E54" s="43">
        <v>-1311075.5</v>
      </c>
      <c r="F54" s="38">
        <v>-6.7227659691749958E-2</v>
      </c>
    </row>
    <row r="55" spans="1:8" s="16" customFormat="1" ht="26.25">
      <c r="A55" s="50"/>
      <c r="B55" s="257"/>
      <c r="C55" s="31"/>
      <c r="D55" s="31"/>
      <c r="E55" s="31"/>
      <c r="F55" s="23" t="s">
        <v>48</v>
      </c>
    </row>
    <row r="56" spans="1:8" s="16" customFormat="1" ht="26.25">
      <c r="A56" s="51"/>
      <c r="B56" s="254"/>
      <c r="C56" s="22"/>
      <c r="D56" s="22"/>
      <c r="E56" s="22"/>
      <c r="F56" s="24" t="s">
        <v>48</v>
      </c>
    </row>
    <row r="57" spans="1:8" s="16" customFormat="1" ht="26.25">
      <c r="A57" s="49" t="s">
        <v>55</v>
      </c>
      <c r="B57" s="254"/>
      <c r="C57" s="22"/>
      <c r="D57" s="22"/>
      <c r="E57" s="22"/>
      <c r="F57" s="24"/>
    </row>
    <row r="58" spans="1:8" s="16" customFormat="1" ht="26.25">
      <c r="A58" s="30" t="s">
        <v>56</v>
      </c>
      <c r="B58" s="254">
        <v>8730840.3000000007</v>
      </c>
      <c r="C58" s="22">
        <v>8828026.8000000007</v>
      </c>
      <c r="D58" s="22">
        <v>7936812</v>
      </c>
      <c r="E58" s="22">
        <v>-891214.80000000075</v>
      </c>
      <c r="F58" s="27">
        <v>-0.10095288790922119</v>
      </c>
    </row>
    <row r="59" spans="1:8" s="16" customFormat="1" ht="26.25">
      <c r="A59" s="32" t="s">
        <v>57</v>
      </c>
      <c r="B59" s="257">
        <v>0</v>
      </c>
      <c r="C59" s="31">
        <v>0</v>
      </c>
      <c r="D59" s="31">
        <v>0</v>
      </c>
      <c r="E59" s="31">
        <v>0</v>
      </c>
      <c r="F59" s="27">
        <v>0</v>
      </c>
    </row>
    <row r="60" spans="1:8" s="16" customFormat="1" ht="26.25">
      <c r="A60" s="32" t="s">
        <v>58</v>
      </c>
      <c r="B60" s="257">
        <v>0</v>
      </c>
      <c r="C60" s="31">
        <v>0</v>
      </c>
      <c r="D60" s="31">
        <v>0</v>
      </c>
      <c r="E60" s="31">
        <v>0</v>
      </c>
      <c r="F60" s="27">
        <v>0</v>
      </c>
    </row>
    <row r="61" spans="1:8" s="16" customFormat="1" ht="26.25">
      <c r="A61" s="32" t="s">
        <v>59</v>
      </c>
      <c r="B61" s="257">
        <v>1029570</v>
      </c>
      <c r="C61" s="31">
        <v>1074195</v>
      </c>
      <c r="D61" s="31">
        <v>772534</v>
      </c>
      <c r="E61" s="31">
        <v>-301661</v>
      </c>
      <c r="F61" s="27">
        <v>-0.28082517606207441</v>
      </c>
    </row>
    <row r="62" spans="1:8" s="16" customFormat="1" ht="26.25">
      <c r="A62" s="32" t="s">
        <v>60</v>
      </c>
      <c r="B62" s="257">
        <v>1805751</v>
      </c>
      <c r="C62" s="31">
        <v>1817970</v>
      </c>
      <c r="D62" s="31">
        <v>1784105</v>
      </c>
      <c r="E62" s="31">
        <v>-33865</v>
      </c>
      <c r="F62" s="27">
        <v>-1.8627920152697788E-2</v>
      </c>
      <c r="H62" s="160"/>
    </row>
    <row r="63" spans="1:8" s="16" customFormat="1" ht="26.25">
      <c r="A63" s="32" t="s">
        <v>61</v>
      </c>
      <c r="B63" s="257">
        <v>5005806.5</v>
      </c>
      <c r="C63" s="31">
        <v>5073937.5</v>
      </c>
      <c r="D63" s="31">
        <v>5473877</v>
      </c>
      <c r="E63" s="31">
        <v>399939.5</v>
      </c>
      <c r="F63" s="27">
        <v>7.8822315016690681E-2</v>
      </c>
    </row>
    <row r="64" spans="1:8" s="16" customFormat="1" ht="26.25">
      <c r="A64" s="32" t="s">
        <v>62</v>
      </c>
      <c r="B64" s="257">
        <v>16671</v>
      </c>
      <c r="C64" s="31">
        <v>16671</v>
      </c>
      <c r="D64" s="31">
        <v>0</v>
      </c>
      <c r="E64" s="31">
        <v>-16671</v>
      </c>
      <c r="F64" s="27">
        <v>-1</v>
      </c>
    </row>
    <row r="65" spans="1:6" s="16" customFormat="1" ht="26.25">
      <c r="A65" s="32" t="s">
        <v>63</v>
      </c>
      <c r="B65" s="257">
        <v>1923885</v>
      </c>
      <c r="C65" s="31">
        <v>2398650</v>
      </c>
      <c r="D65" s="31">
        <v>2038024.5</v>
      </c>
      <c r="E65" s="31">
        <v>-360625.5</v>
      </c>
      <c r="F65" s="27">
        <v>-0.1503451941717216</v>
      </c>
    </row>
    <row r="66" spans="1:6" s="39" customFormat="1" ht="26.25">
      <c r="A66" s="52" t="s">
        <v>64</v>
      </c>
      <c r="B66" s="258">
        <v>18512523.800000001</v>
      </c>
      <c r="C66" s="37">
        <v>19209450.300000001</v>
      </c>
      <c r="D66" s="37">
        <v>18005352.5</v>
      </c>
      <c r="E66" s="37">
        <v>-1204097.8000000007</v>
      </c>
      <c r="F66" s="38">
        <v>-6.268257452426948E-2</v>
      </c>
    </row>
    <row r="67" spans="1:6" s="16" customFormat="1" ht="26.25">
      <c r="A67" s="32" t="s">
        <v>65</v>
      </c>
      <c r="B67" s="257">
        <v>0</v>
      </c>
      <c r="C67" s="31">
        <v>0</v>
      </c>
      <c r="D67" s="31">
        <v>0</v>
      </c>
      <c r="E67" s="31">
        <v>0</v>
      </c>
      <c r="F67" s="27">
        <v>0</v>
      </c>
    </row>
    <row r="68" spans="1:6" s="16" customFormat="1" ht="26.25">
      <c r="A68" s="32" t="s">
        <v>66</v>
      </c>
      <c r="B68" s="257">
        <v>288494</v>
      </c>
      <c r="C68" s="31">
        <v>292575</v>
      </c>
      <c r="D68" s="31">
        <v>185597</v>
      </c>
      <c r="E68" s="31">
        <v>-106978</v>
      </c>
      <c r="F68" s="27">
        <v>-0.36564299752200291</v>
      </c>
    </row>
    <row r="69" spans="1:6" s="16" customFormat="1" ht="26.25">
      <c r="A69" s="32" t="s">
        <v>67</v>
      </c>
      <c r="B69" s="257">
        <v>0</v>
      </c>
      <c r="C69" s="31">
        <v>0</v>
      </c>
      <c r="D69" s="31">
        <v>0</v>
      </c>
      <c r="E69" s="31">
        <v>0</v>
      </c>
      <c r="F69" s="27">
        <v>0</v>
      </c>
    </row>
    <row r="70" spans="1:6" s="16" customFormat="1" ht="26.25">
      <c r="A70" s="32" t="s">
        <v>68</v>
      </c>
      <c r="B70" s="257">
        <v>0</v>
      </c>
      <c r="C70" s="31">
        <v>0</v>
      </c>
      <c r="D70" s="31">
        <v>0</v>
      </c>
      <c r="E70" s="31">
        <v>0</v>
      </c>
      <c r="F70" s="27">
        <v>0</v>
      </c>
    </row>
    <row r="71" spans="1:6" s="39" customFormat="1" ht="26.25">
      <c r="A71" s="53" t="s">
        <v>69</v>
      </c>
      <c r="B71" s="262">
        <v>18801017.800000001</v>
      </c>
      <c r="C71" s="54">
        <v>19502025.300000001</v>
      </c>
      <c r="D71" s="54">
        <v>18190949.5</v>
      </c>
      <c r="E71" s="54">
        <v>-1311075.8000000007</v>
      </c>
      <c r="F71" s="38">
        <v>-6.7227674040603397E-2</v>
      </c>
    </row>
    <row r="72" spans="1:6" s="16" customFormat="1" ht="26.25">
      <c r="A72" s="51"/>
      <c r="B72" s="254"/>
      <c r="C72" s="22"/>
      <c r="D72" s="22"/>
      <c r="E72" s="22"/>
      <c r="F72" s="24"/>
    </row>
    <row r="73" spans="1:6" s="16" customFormat="1" ht="26.25">
      <c r="A73" s="49" t="s">
        <v>70</v>
      </c>
      <c r="B73" s="254"/>
      <c r="C73" s="22"/>
      <c r="D73" s="22"/>
      <c r="E73" s="22"/>
      <c r="F73" s="24"/>
    </row>
    <row r="74" spans="1:6" s="16" customFormat="1" ht="26.25">
      <c r="A74" s="30" t="s">
        <v>71</v>
      </c>
      <c r="B74" s="255">
        <v>10564935.4</v>
      </c>
      <c r="C74" s="26">
        <v>10694309</v>
      </c>
      <c r="D74" s="26">
        <v>10029702</v>
      </c>
      <c r="E74" s="22">
        <v>-664607</v>
      </c>
      <c r="F74" s="27">
        <v>-6.2145857203116162E-2</v>
      </c>
    </row>
    <row r="75" spans="1:6" s="16" customFormat="1" ht="26.25">
      <c r="A75" s="32" t="s">
        <v>72</v>
      </c>
      <c r="B75" s="256">
        <v>2561</v>
      </c>
      <c r="C75" s="26">
        <v>27082</v>
      </c>
      <c r="D75" s="26">
        <v>0</v>
      </c>
      <c r="E75" s="31">
        <v>-27082</v>
      </c>
      <c r="F75" s="27">
        <v>-1</v>
      </c>
    </row>
    <row r="76" spans="1:6" s="16" customFormat="1" ht="26.25">
      <c r="A76" s="32" t="s">
        <v>73</v>
      </c>
      <c r="B76" s="254">
        <v>4169012.2</v>
      </c>
      <c r="C76" s="26">
        <v>4221701</v>
      </c>
      <c r="D76" s="26">
        <v>4006231.5</v>
      </c>
      <c r="E76" s="31">
        <v>-215469.5</v>
      </c>
      <c r="F76" s="27">
        <v>-5.103855057475648E-2</v>
      </c>
    </row>
    <row r="77" spans="1:6" s="39" customFormat="1" ht="26.25">
      <c r="A77" s="52" t="s">
        <v>74</v>
      </c>
      <c r="B77" s="262">
        <v>14736508.600000001</v>
      </c>
      <c r="C77" s="54">
        <v>14943092</v>
      </c>
      <c r="D77" s="54">
        <v>14035933.5</v>
      </c>
      <c r="E77" s="37">
        <v>-907158.5</v>
      </c>
      <c r="F77" s="38">
        <v>-6.0707549682488739E-2</v>
      </c>
    </row>
    <row r="78" spans="1:6" s="16" customFormat="1" ht="26.25">
      <c r="A78" s="32" t="s">
        <v>75</v>
      </c>
      <c r="B78" s="256">
        <v>90102</v>
      </c>
      <c r="C78" s="29">
        <v>92957.5</v>
      </c>
      <c r="D78" s="29">
        <v>100674</v>
      </c>
      <c r="E78" s="31">
        <v>7716.5</v>
      </c>
      <c r="F78" s="27">
        <v>8.3011053438399263E-2</v>
      </c>
    </row>
    <row r="79" spans="1:6" s="16" customFormat="1" ht="26.25">
      <c r="A79" s="32" t="s">
        <v>76</v>
      </c>
      <c r="B79" s="255">
        <v>2054713</v>
      </c>
      <c r="C79" s="26">
        <v>2511407</v>
      </c>
      <c r="D79" s="26">
        <v>2352061</v>
      </c>
      <c r="E79" s="31">
        <v>-159346</v>
      </c>
      <c r="F79" s="27">
        <v>-6.3448895380159409E-2</v>
      </c>
    </row>
    <row r="80" spans="1:6" s="16" customFormat="1" ht="26.25">
      <c r="A80" s="32" t="s">
        <v>77</v>
      </c>
      <c r="B80" s="254">
        <v>462766.5</v>
      </c>
      <c r="C80" s="22">
        <v>482633</v>
      </c>
      <c r="D80" s="22">
        <v>384925</v>
      </c>
      <c r="E80" s="31">
        <v>-97708</v>
      </c>
      <c r="F80" s="27">
        <v>-0.20244782267271405</v>
      </c>
    </row>
    <row r="81" spans="1:8" s="39" customFormat="1" ht="26.25">
      <c r="A81" s="35" t="s">
        <v>78</v>
      </c>
      <c r="B81" s="262">
        <v>2607581.5</v>
      </c>
      <c r="C81" s="54">
        <v>3086997.5</v>
      </c>
      <c r="D81" s="54">
        <v>2837660</v>
      </c>
      <c r="E81" s="37">
        <v>-249337.5</v>
      </c>
      <c r="F81" s="38">
        <v>-8.077023062053014E-2</v>
      </c>
    </row>
    <row r="82" spans="1:8" s="16" customFormat="1" ht="26.25">
      <c r="A82" s="32" t="s">
        <v>79</v>
      </c>
      <c r="B82" s="254">
        <v>184274.4</v>
      </c>
      <c r="C82" s="22">
        <v>186828</v>
      </c>
      <c r="D82" s="22">
        <v>76168</v>
      </c>
      <c r="E82" s="31">
        <v>-110660</v>
      </c>
      <c r="F82" s="27">
        <v>-0.59230950392874726</v>
      </c>
    </row>
    <row r="83" spans="1:8" s="16" customFormat="1" ht="26.25">
      <c r="A83" s="32" t="s">
        <v>80</v>
      </c>
      <c r="B83" s="257">
        <v>699034</v>
      </c>
      <c r="C83" s="31">
        <v>698860.4</v>
      </c>
      <c r="D83" s="31">
        <v>837991</v>
      </c>
      <c r="E83" s="31">
        <v>139130.59999999998</v>
      </c>
      <c r="F83" s="27">
        <v>0.1990821056680275</v>
      </c>
    </row>
    <row r="84" spans="1:8" s="16" customFormat="1" ht="26.25">
      <c r="A84" s="32" t="s">
        <v>81</v>
      </c>
      <c r="B84" s="257">
        <v>41</v>
      </c>
      <c r="C84" s="31">
        <v>40</v>
      </c>
      <c r="D84" s="31">
        <v>0</v>
      </c>
      <c r="E84" s="31">
        <v>-40</v>
      </c>
      <c r="F84" s="27">
        <v>-1</v>
      </c>
    </row>
    <row r="85" spans="1:8" s="16" customFormat="1" ht="26.25">
      <c r="A85" s="32" t="s">
        <v>82</v>
      </c>
      <c r="B85" s="257">
        <v>469352</v>
      </c>
      <c r="C85" s="31">
        <v>473433</v>
      </c>
      <c r="D85" s="31">
        <v>185597</v>
      </c>
      <c r="E85" s="31">
        <v>-287836</v>
      </c>
      <c r="F85" s="27">
        <v>-0.60797620782666184</v>
      </c>
    </row>
    <row r="86" spans="1:8" s="39" customFormat="1" ht="26.25">
      <c r="A86" s="35" t="s">
        <v>83</v>
      </c>
      <c r="B86" s="258">
        <v>1352701.4</v>
      </c>
      <c r="C86" s="37">
        <v>1359161.4</v>
      </c>
      <c r="D86" s="37">
        <v>1099756</v>
      </c>
      <c r="E86" s="37">
        <v>-259405.39999999991</v>
      </c>
      <c r="F86" s="38">
        <v>-0.19085695046960569</v>
      </c>
    </row>
    <row r="87" spans="1:8" s="16" customFormat="1" ht="26.25">
      <c r="A87" s="32" t="s">
        <v>84</v>
      </c>
      <c r="B87" s="257">
        <v>104226.3</v>
      </c>
      <c r="C87" s="31">
        <v>112774.39999999999</v>
      </c>
      <c r="D87" s="31">
        <v>217600</v>
      </c>
      <c r="E87" s="31">
        <v>104825.60000000001</v>
      </c>
      <c r="F87" s="27">
        <v>0.92951591850632775</v>
      </c>
    </row>
    <row r="88" spans="1:8" s="16" customFormat="1" ht="26.25">
      <c r="A88" s="32" t="s">
        <v>85</v>
      </c>
      <c r="B88" s="257">
        <v>0</v>
      </c>
      <c r="C88" s="31">
        <v>0</v>
      </c>
      <c r="D88" s="31">
        <v>0</v>
      </c>
      <c r="E88" s="31">
        <v>0</v>
      </c>
      <c r="F88" s="27">
        <v>0</v>
      </c>
    </row>
    <row r="89" spans="1:8" s="16" customFormat="1" ht="26.25">
      <c r="A89" s="41" t="s">
        <v>86</v>
      </c>
      <c r="B89" s="257">
        <v>0</v>
      </c>
      <c r="C89" s="31">
        <v>0</v>
      </c>
      <c r="D89" s="31">
        <v>0</v>
      </c>
      <c r="E89" s="31">
        <v>0</v>
      </c>
      <c r="F89" s="27">
        <v>0</v>
      </c>
    </row>
    <row r="90" spans="1:8" s="39" customFormat="1" ht="26.25">
      <c r="A90" s="55" t="s">
        <v>87</v>
      </c>
      <c r="B90" s="262">
        <v>104226.3</v>
      </c>
      <c r="C90" s="54">
        <v>112774.39999999999</v>
      </c>
      <c r="D90" s="54">
        <v>217600</v>
      </c>
      <c r="E90" s="54">
        <v>104825.60000000001</v>
      </c>
      <c r="F90" s="38">
        <v>0.92951591850632775</v>
      </c>
    </row>
    <row r="91" spans="1:8" s="16" customFormat="1" ht="26.25">
      <c r="A91" s="41" t="s">
        <v>88</v>
      </c>
      <c r="B91" s="257">
        <v>0</v>
      </c>
      <c r="C91" s="31">
        <v>0</v>
      </c>
      <c r="D91" s="29">
        <v>0</v>
      </c>
      <c r="E91" s="31">
        <v>0</v>
      </c>
      <c r="F91" s="27">
        <v>0</v>
      </c>
    </row>
    <row r="92" spans="1:8" s="39" customFormat="1" ht="27" thickBot="1">
      <c r="A92" s="56" t="s">
        <v>69</v>
      </c>
      <c r="B92" s="263">
        <v>18801017.800000001</v>
      </c>
      <c r="C92" s="57">
        <v>19502025.300000001</v>
      </c>
      <c r="D92" s="58">
        <v>18190949.5</v>
      </c>
      <c r="E92" s="57">
        <v>-1311075.8000000007</v>
      </c>
      <c r="F92" s="59">
        <v>-6.7227674040603397E-2</v>
      </c>
    </row>
    <row r="93" spans="1:8" s="64" customFormat="1" ht="31.5">
      <c r="A93" s="60"/>
      <c r="B93" s="61"/>
      <c r="C93" s="61"/>
      <c r="D93" s="61"/>
      <c r="E93" s="61"/>
      <c r="F93" s="62" t="s">
        <v>48</v>
      </c>
      <c r="G93" s="63"/>
      <c r="H93" s="63"/>
    </row>
    <row r="94" spans="1:8">
      <c r="A94" s="68" t="s">
        <v>48</v>
      </c>
      <c r="B94" s="69"/>
      <c r="C94" s="69"/>
      <c r="D94" s="69"/>
      <c r="E94" s="69"/>
      <c r="F94" s="70"/>
    </row>
  </sheetData>
  <pageMargins left="0.7" right="0.7" top="0.75" bottom="0.75" header="0.3" footer="0.3"/>
  <pageSetup scale="27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topLeftCell="A23" zoomScale="70" zoomScaleNormal="70" workbookViewId="0">
      <selection activeCell="D105" sqref="D105"/>
    </sheetView>
  </sheetViews>
  <sheetFormatPr defaultRowHeight="15.75"/>
  <cols>
    <col min="1" max="1" width="107.42578125" style="170" customWidth="1"/>
    <col min="2" max="2" width="32.7109375" style="72" customWidth="1"/>
    <col min="3" max="5" width="32.85546875" style="171" customWidth="1"/>
    <col min="6" max="6" width="25.5703125" style="172" customWidth="1"/>
    <col min="7" max="7" width="30.28515625" style="170" customWidth="1"/>
    <col min="8" max="8" width="25.140625" style="170" customWidth="1"/>
    <col min="9" max="16384" width="9.140625" style="170"/>
  </cols>
  <sheetData>
    <row r="1" spans="1:8" s="162" customFormat="1" ht="46.5">
      <c r="A1" s="1" t="s">
        <v>0</v>
      </c>
      <c r="B1" s="2"/>
      <c r="C1" s="161" t="s">
        <v>1</v>
      </c>
      <c r="D1" s="5" t="s">
        <v>98</v>
      </c>
      <c r="E1" s="178"/>
      <c r="G1" s="235"/>
      <c r="H1" s="164"/>
    </row>
    <row r="2" spans="1:8" s="162" customFormat="1" ht="46.5">
      <c r="A2" s="1" t="s">
        <v>2</v>
      </c>
      <c r="B2" s="2"/>
      <c r="C2" s="2"/>
      <c r="D2" s="2"/>
      <c r="E2" s="2"/>
      <c r="F2" s="8"/>
      <c r="G2" s="164"/>
      <c r="H2" s="164"/>
    </row>
    <row r="3" spans="1:8" s="162" customFormat="1" ht="47.25" thickBot="1">
      <c r="A3" s="9" t="s">
        <v>3</v>
      </c>
      <c r="B3" s="10"/>
      <c r="C3" s="10"/>
      <c r="D3" s="10"/>
      <c r="E3" s="10"/>
      <c r="F3" s="11"/>
      <c r="G3" s="164"/>
      <c r="H3" s="164"/>
    </row>
    <row r="4" spans="1:8" s="165" customFormat="1" ht="27" thickTop="1">
      <c r="A4" s="12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166" customFormat="1" ht="52.5">
      <c r="A5" s="17"/>
      <c r="B5" s="18" t="s">
        <v>9</v>
      </c>
      <c r="C5" s="18" t="s">
        <v>9</v>
      </c>
      <c r="D5" s="18" t="s">
        <v>10</v>
      </c>
      <c r="E5" s="18" t="s">
        <v>11</v>
      </c>
      <c r="F5" s="19" t="s">
        <v>12</v>
      </c>
    </row>
    <row r="6" spans="1:8" s="165" customFormat="1" ht="26.25">
      <c r="A6" s="21" t="s">
        <v>13</v>
      </c>
      <c r="B6" s="22"/>
      <c r="C6" s="22"/>
      <c r="D6" s="22"/>
      <c r="E6" s="22"/>
      <c r="F6" s="23"/>
    </row>
    <row r="7" spans="1:8" s="165" customFormat="1" ht="26.25">
      <c r="A7" s="21" t="s">
        <v>14</v>
      </c>
      <c r="B7" s="22"/>
      <c r="C7" s="22"/>
      <c r="D7" s="22"/>
      <c r="E7" s="22"/>
      <c r="F7" s="24"/>
    </row>
    <row r="8" spans="1:8" s="165" customFormat="1" ht="26.25">
      <c r="A8" s="25" t="s">
        <v>15</v>
      </c>
      <c r="B8" s="255">
        <v>3530277</v>
      </c>
      <c r="C8" s="26">
        <v>3530277</v>
      </c>
      <c r="D8" s="26">
        <v>3261548</v>
      </c>
      <c r="E8" s="26">
        <v>-268729</v>
      </c>
      <c r="F8" s="27">
        <v>-7.6121222215707149E-2</v>
      </c>
    </row>
    <row r="9" spans="1:8" s="165" customFormat="1" ht="26.25">
      <c r="A9" s="25" t="s">
        <v>16</v>
      </c>
      <c r="B9" s="255">
        <v>0</v>
      </c>
      <c r="C9" s="26">
        <v>0</v>
      </c>
      <c r="D9" s="26">
        <v>0</v>
      </c>
      <c r="E9" s="26">
        <v>0</v>
      </c>
      <c r="F9" s="27">
        <v>0</v>
      </c>
    </row>
    <row r="10" spans="1:8" s="165" customFormat="1" ht="26.25">
      <c r="A10" s="28" t="s">
        <v>17</v>
      </c>
      <c r="B10" s="256">
        <v>140884</v>
      </c>
      <c r="C10" s="29">
        <v>147533</v>
      </c>
      <c r="D10" s="29">
        <v>150354</v>
      </c>
      <c r="E10" s="29">
        <v>2821</v>
      </c>
      <c r="F10" s="27">
        <v>1.9121145777554853E-2</v>
      </c>
    </row>
    <row r="11" spans="1:8" s="165" customFormat="1" ht="26.25">
      <c r="A11" s="30" t="s">
        <v>18</v>
      </c>
      <c r="B11" s="257">
        <v>0</v>
      </c>
      <c r="C11" s="31">
        <v>0</v>
      </c>
      <c r="D11" s="31">
        <v>0</v>
      </c>
      <c r="E11" s="29">
        <v>0</v>
      </c>
      <c r="F11" s="27">
        <v>0</v>
      </c>
    </row>
    <row r="12" spans="1:8" s="165" customFormat="1" ht="26.25">
      <c r="A12" s="32" t="s">
        <v>19</v>
      </c>
      <c r="B12" s="257">
        <v>140884</v>
      </c>
      <c r="C12" s="31">
        <v>147533</v>
      </c>
      <c r="D12" s="31">
        <v>150354</v>
      </c>
      <c r="E12" s="29">
        <v>2821</v>
      </c>
      <c r="F12" s="27">
        <v>1.9121145777554853E-2</v>
      </c>
    </row>
    <row r="13" spans="1:8" s="165" customFormat="1" ht="26.25">
      <c r="A13" s="32" t="s">
        <v>20</v>
      </c>
      <c r="B13" s="257">
        <v>0</v>
      </c>
      <c r="C13" s="31">
        <v>0</v>
      </c>
      <c r="D13" s="31">
        <v>0</v>
      </c>
      <c r="E13" s="29">
        <v>0</v>
      </c>
      <c r="F13" s="27">
        <v>0</v>
      </c>
    </row>
    <row r="14" spans="1:8" s="165" customFormat="1" ht="26.25">
      <c r="A14" s="32" t="s">
        <v>21</v>
      </c>
      <c r="B14" s="257">
        <v>0</v>
      </c>
      <c r="C14" s="31">
        <v>0</v>
      </c>
      <c r="D14" s="31">
        <v>0</v>
      </c>
      <c r="E14" s="29">
        <v>0</v>
      </c>
      <c r="F14" s="27">
        <v>0</v>
      </c>
    </row>
    <row r="15" spans="1:8" s="165" customFormat="1" ht="26.25">
      <c r="A15" s="32" t="s">
        <v>22</v>
      </c>
      <c r="B15" s="257">
        <v>0</v>
      </c>
      <c r="C15" s="31">
        <v>0</v>
      </c>
      <c r="D15" s="31">
        <v>0</v>
      </c>
      <c r="E15" s="29">
        <v>0</v>
      </c>
      <c r="F15" s="27">
        <v>0</v>
      </c>
    </row>
    <row r="16" spans="1:8" s="165" customFormat="1" ht="26.25">
      <c r="A16" s="32" t="s">
        <v>23</v>
      </c>
      <c r="B16" s="257">
        <v>0</v>
      </c>
      <c r="C16" s="31">
        <v>0</v>
      </c>
      <c r="D16" s="31">
        <v>0</v>
      </c>
      <c r="E16" s="29">
        <v>0</v>
      </c>
      <c r="F16" s="27">
        <v>0</v>
      </c>
    </row>
    <row r="17" spans="1:6" s="165" customFormat="1" ht="26.25">
      <c r="A17" s="32" t="s">
        <v>24</v>
      </c>
      <c r="B17" s="257">
        <v>0</v>
      </c>
      <c r="C17" s="31">
        <v>0</v>
      </c>
      <c r="D17" s="31">
        <v>0</v>
      </c>
      <c r="E17" s="29">
        <v>0</v>
      </c>
      <c r="F17" s="27">
        <v>0</v>
      </c>
    </row>
    <row r="18" spans="1:6" s="165" customFormat="1" ht="26.25">
      <c r="A18" s="32" t="s">
        <v>25</v>
      </c>
      <c r="B18" s="257">
        <v>0</v>
      </c>
      <c r="C18" s="31">
        <v>0</v>
      </c>
      <c r="D18" s="31">
        <v>0</v>
      </c>
      <c r="E18" s="29">
        <v>0</v>
      </c>
      <c r="F18" s="27">
        <v>0</v>
      </c>
    </row>
    <row r="19" spans="1:6" s="165" customFormat="1" ht="26.25">
      <c r="A19" s="32" t="s">
        <v>26</v>
      </c>
      <c r="B19" s="257">
        <v>0</v>
      </c>
      <c r="C19" s="31">
        <v>0</v>
      </c>
      <c r="D19" s="31">
        <v>0</v>
      </c>
      <c r="E19" s="29">
        <v>0</v>
      </c>
      <c r="F19" s="27">
        <v>0</v>
      </c>
    </row>
    <row r="20" spans="1:6" s="165" customFormat="1" ht="26.25">
      <c r="A20" s="32" t="s">
        <v>27</v>
      </c>
      <c r="B20" s="257">
        <v>0</v>
      </c>
      <c r="C20" s="31">
        <v>0</v>
      </c>
      <c r="D20" s="31">
        <v>0</v>
      </c>
      <c r="E20" s="29">
        <v>0</v>
      </c>
      <c r="F20" s="27">
        <v>0</v>
      </c>
    </row>
    <row r="21" spans="1:6" s="165" customFormat="1" ht="26.25">
      <c r="A21" s="32" t="s">
        <v>28</v>
      </c>
      <c r="B21" s="257">
        <v>0</v>
      </c>
      <c r="C21" s="31">
        <v>0</v>
      </c>
      <c r="D21" s="31">
        <v>0</v>
      </c>
      <c r="E21" s="29">
        <v>0</v>
      </c>
      <c r="F21" s="27">
        <v>0</v>
      </c>
    </row>
    <row r="22" spans="1:6" s="165" customFormat="1" ht="26.25">
      <c r="A22" s="32" t="s">
        <v>29</v>
      </c>
      <c r="B22" s="257">
        <v>0</v>
      </c>
      <c r="C22" s="31">
        <v>0</v>
      </c>
      <c r="D22" s="31">
        <v>0</v>
      </c>
      <c r="E22" s="29">
        <v>0</v>
      </c>
      <c r="F22" s="27">
        <v>0</v>
      </c>
    </row>
    <row r="23" spans="1:6" s="165" customFormat="1" ht="26.25">
      <c r="A23" s="33" t="s">
        <v>30</v>
      </c>
      <c r="B23" s="257">
        <v>0</v>
      </c>
      <c r="C23" s="31">
        <v>0</v>
      </c>
      <c r="D23" s="31">
        <v>0</v>
      </c>
      <c r="E23" s="29">
        <v>0</v>
      </c>
      <c r="F23" s="27">
        <v>0</v>
      </c>
    </row>
    <row r="24" spans="1:6" s="165" customFormat="1" ht="26.25">
      <c r="A24" s="33" t="s">
        <v>31</v>
      </c>
      <c r="B24" s="257">
        <v>0</v>
      </c>
      <c r="C24" s="31">
        <v>0</v>
      </c>
      <c r="D24" s="31">
        <v>0</v>
      </c>
      <c r="E24" s="29">
        <v>0</v>
      </c>
      <c r="F24" s="27">
        <v>0</v>
      </c>
    </row>
    <row r="25" spans="1:6" s="165" customFormat="1" ht="26.25">
      <c r="A25" s="33" t="s">
        <v>32</v>
      </c>
      <c r="B25" s="257">
        <v>0</v>
      </c>
      <c r="C25" s="31">
        <v>0</v>
      </c>
      <c r="D25" s="31">
        <v>0</v>
      </c>
      <c r="E25" s="29">
        <v>0</v>
      </c>
      <c r="F25" s="27">
        <v>0</v>
      </c>
    </row>
    <row r="26" spans="1:6" s="165" customFormat="1" ht="26.25">
      <c r="A26" s="33" t="s">
        <v>33</v>
      </c>
      <c r="B26" s="257">
        <v>0</v>
      </c>
      <c r="C26" s="31">
        <v>0</v>
      </c>
      <c r="D26" s="31">
        <v>0</v>
      </c>
      <c r="E26" s="29">
        <v>0</v>
      </c>
      <c r="F26" s="27">
        <v>0</v>
      </c>
    </row>
    <row r="27" spans="1:6" s="165" customFormat="1" ht="26.25">
      <c r="A27" s="33" t="s">
        <v>34</v>
      </c>
      <c r="B27" s="257">
        <v>0</v>
      </c>
      <c r="C27" s="31">
        <v>0</v>
      </c>
      <c r="D27" s="31">
        <v>0</v>
      </c>
      <c r="E27" s="29">
        <v>0</v>
      </c>
      <c r="F27" s="27">
        <v>0</v>
      </c>
    </row>
    <row r="28" spans="1:6" s="16" customFormat="1" ht="26.25">
      <c r="A28" s="33" t="s">
        <v>89</v>
      </c>
      <c r="B28" s="257">
        <v>0</v>
      </c>
      <c r="C28" s="31">
        <v>0</v>
      </c>
      <c r="D28" s="31">
        <v>0</v>
      </c>
      <c r="E28" s="29">
        <v>0</v>
      </c>
      <c r="F28" s="27">
        <v>0</v>
      </c>
    </row>
    <row r="29" spans="1:6" s="165" customFormat="1" ht="26.25">
      <c r="A29" s="33" t="s">
        <v>35</v>
      </c>
      <c r="B29" s="257">
        <v>0</v>
      </c>
      <c r="C29" s="31">
        <v>0</v>
      </c>
      <c r="D29" s="31">
        <v>0</v>
      </c>
      <c r="E29" s="29">
        <v>0</v>
      </c>
      <c r="F29" s="27">
        <v>0</v>
      </c>
    </row>
    <row r="30" spans="1:6" s="165" customFormat="1" ht="26.25">
      <c r="A30" s="34" t="s">
        <v>36</v>
      </c>
      <c r="B30" s="257"/>
      <c r="C30" s="31"/>
      <c r="D30" s="31"/>
      <c r="E30" s="31"/>
      <c r="F30" s="23"/>
    </row>
    <row r="31" spans="1:6" s="165" customFormat="1" ht="26.25">
      <c r="A31" s="30" t="s">
        <v>37</v>
      </c>
      <c r="B31" s="255">
        <v>0</v>
      </c>
      <c r="C31" s="26">
        <v>0</v>
      </c>
      <c r="D31" s="26">
        <v>0</v>
      </c>
      <c r="E31" s="26">
        <v>0</v>
      </c>
      <c r="F31" s="27">
        <v>0</v>
      </c>
    </row>
    <row r="32" spans="1:6" s="165" customFormat="1" ht="26.25">
      <c r="A32" s="35" t="s">
        <v>38</v>
      </c>
      <c r="B32" s="257"/>
      <c r="C32" s="31"/>
      <c r="D32" s="31"/>
      <c r="E32" s="31"/>
      <c r="F32" s="23"/>
    </row>
    <row r="33" spans="1:12" s="165" customFormat="1" ht="26.25">
      <c r="A33" s="30" t="s">
        <v>37</v>
      </c>
      <c r="B33" s="254">
        <v>0</v>
      </c>
      <c r="C33" s="22">
        <v>0</v>
      </c>
      <c r="D33" s="22">
        <v>0</v>
      </c>
      <c r="E33" s="26">
        <v>0</v>
      </c>
      <c r="F33" s="27">
        <v>0</v>
      </c>
    </row>
    <row r="34" spans="1:12" s="165" customFormat="1" ht="26.25">
      <c r="A34" s="32" t="s">
        <v>39</v>
      </c>
      <c r="B34" s="257"/>
      <c r="C34" s="31"/>
      <c r="D34" s="31"/>
      <c r="E34" s="29"/>
      <c r="F34" s="27" t="s">
        <v>91</v>
      </c>
    </row>
    <row r="35" spans="1:12" s="167" customFormat="1" ht="26.25">
      <c r="A35" s="36" t="s">
        <v>40</v>
      </c>
      <c r="B35" s="258">
        <v>3671161</v>
      </c>
      <c r="C35" s="37">
        <v>3677810</v>
      </c>
      <c r="D35" s="37">
        <v>3411902</v>
      </c>
      <c r="E35" s="37">
        <v>-265908</v>
      </c>
      <c r="F35" s="38">
        <v>-7.2300635432499233E-2</v>
      </c>
    </row>
    <row r="36" spans="1:12" s="165" customFormat="1" ht="26.25">
      <c r="A36" s="34" t="s">
        <v>41</v>
      </c>
      <c r="B36" s="257"/>
      <c r="C36" s="31"/>
      <c r="D36" s="31"/>
      <c r="E36" s="31"/>
      <c r="F36" s="23"/>
    </row>
    <row r="37" spans="1:12" s="165" customFormat="1" ht="26.25">
      <c r="A37" s="40" t="s">
        <v>42</v>
      </c>
      <c r="B37" s="255">
        <v>0</v>
      </c>
      <c r="C37" s="26">
        <v>0</v>
      </c>
      <c r="D37" s="26">
        <v>0</v>
      </c>
      <c r="E37" s="26">
        <v>0</v>
      </c>
      <c r="F37" s="27">
        <v>0</v>
      </c>
    </row>
    <row r="38" spans="1:12" s="165" customFormat="1" ht="26.25">
      <c r="A38" s="41" t="s">
        <v>43</v>
      </c>
      <c r="B38" s="255">
        <v>0</v>
      </c>
      <c r="C38" s="26">
        <v>0</v>
      </c>
      <c r="D38" s="26">
        <v>0</v>
      </c>
      <c r="E38" s="29">
        <v>0</v>
      </c>
      <c r="F38" s="27">
        <v>0</v>
      </c>
    </row>
    <row r="39" spans="1:12" s="165" customFormat="1" ht="26.25">
      <c r="A39" s="41" t="s">
        <v>44</v>
      </c>
      <c r="B39" s="255">
        <v>178913</v>
      </c>
      <c r="C39" s="26">
        <v>0</v>
      </c>
      <c r="D39" s="26">
        <v>0</v>
      </c>
      <c r="E39" s="29">
        <v>0</v>
      </c>
      <c r="F39" s="27">
        <v>0</v>
      </c>
    </row>
    <row r="40" spans="1:12" s="165" customFormat="1" ht="26.25">
      <c r="A40" s="41" t="s">
        <v>45</v>
      </c>
      <c r="B40" s="255">
        <v>0</v>
      </c>
      <c r="C40" s="26">
        <v>0</v>
      </c>
      <c r="D40" s="26">
        <v>0</v>
      </c>
      <c r="E40" s="29">
        <v>0</v>
      </c>
      <c r="F40" s="27">
        <v>0</v>
      </c>
    </row>
    <row r="41" spans="1:12" s="165" customFormat="1" ht="26.25">
      <c r="A41" s="42" t="s">
        <v>46</v>
      </c>
      <c r="B41" s="255">
        <v>0</v>
      </c>
      <c r="C41" s="26">
        <v>0</v>
      </c>
      <c r="D41" s="26">
        <v>0</v>
      </c>
      <c r="E41" s="29">
        <v>0</v>
      </c>
      <c r="F41" s="27">
        <v>0</v>
      </c>
    </row>
    <row r="42" spans="1:12" s="167" customFormat="1" ht="26.25">
      <c r="A42" s="34" t="s">
        <v>47</v>
      </c>
      <c r="B42" s="259">
        <v>178913</v>
      </c>
      <c r="C42" s="43">
        <v>0</v>
      </c>
      <c r="D42" s="43">
        <v>0</v>
      </c>
      <c r="E42" s="43">
        <v>0</v>
      </c>
      <c r="F42" s="38">
        <v>0</v>
      </c>
      <c r="L42" s="167" t="s">
        <v>48</v>
      </c>
    </row>
    <row r="43" spans="1:12" s="165" customFormat="1" ht="26.25">
      <c r="A43" s="32" t="s">
        <v>48</v>
      </c>
      <c r="B43" s="257"/>
      <c r="C43" s="31"/>
      <c r="D43" s="31"/>
      <c r="E43" s="31"/>
      <c r="F43" s="23"/>
    </row>
    <row r="44" spans="1:12" s="167" customFormat="1" ht="26.25">
      <c r="A44" s="44" t="s">
        <v>49</v>
      </c>
      <c r="B44" s="260">
        <v>0</v>
      </c>
      <c r="C44" s="45">
        <v>0</v>
      </c>
      <c r="D44" s="45">
        <v>0</v>
      </c>
      <c r="E44" s="45">
        <v>0</v>
      </c>
      <c r="F44" s="38">
        <v>0</v>
      </c>
    </row>
    <row r="45" spans="1:12" s="165" customFormat="1" ht="26.25">
      <c r="A45" s="32" t="s">
        <v>48</v>
      </c>
      <c r="B45" s="257"/>
      <c r="C45" s="31"/>
      <c r="D45" s="31"/>
      <c r="E45" s="31"/>
      <c r="F45" s="23"/>
    </row>
    <row r="46" spans="1:12" s="167" customFormat="1" ht="26.25">
      <c r="A46" s="44" t="s">
        <v>50</v>
      </c>
      <c r="B46" s="260">
        <v>343369</v>
      </c>
      <c r="C46" s="45">
        <v>0</v>
      </c>
      <c r="D46" s="45">
        <v>0</v>
      </c>
      <c r="E46" s="45">
        <v>0</v>
      </c>
      <c r="F46" s="38">
        <v>0</v>
      </c>
    </row>
    <row r="47" spans="1:12" s="165" customFormat="1" ht="26.25">
      <c r="A47" s="32" t="s">
        <v>48</v>
      </c>
      <c r="B47" s="257"/>
      <c r="C47" s="31"/>
      <c r="D47" s="31"/>
      <c r="E47" s="31"/>
      <c r="F47" s="23"/>
    </row>
    <row r="48" spans="1:12" s="167" customFormat="1" ht="26.25">
      <c r="A48" s="34" t="s">
        <v>51</v>
      </c>
      <c r="B48" s="259">
        <v>3721153</v>
      </c>
      <c r="C48" s="43">
        <v>4100000</v>
      </c>
      <c r="D48" s="43">
        <v>4241631</v>
      </c>
      <c r="E48" s="43">
        <v>141631</v>
      </c>
      <c r="F48" s="38">
        <v>3.4544146341463418E-2</v>
      </c>
    </row>
    <row r="49" spans="1:6" s="165" customFormat="1" ht="26.25">
      <c r="A49" s="32" t="s">
        <v>48</v>
      </c>
      <c r="B49" s="257"/>
      <c r="C49" s="31"/>
      <c r="D49" s="31"/>
      <c r="E49" s="31"/>
      <c r="F49" s="23"/>
    </row>
    <row r="50" spans="1:6" s="167" customFormat="1" ht="26.25">
      <c r="A50" s="46" t="s">
        <v>52</v>
      </c>
      <c r="B50" s="261">
        <v>0</v>
      </c>
      <c r="C50" s="47">
        <v>0</v>
      </c>
      <c r="D50" s="47">
        <v>0</v>
      </c>
      <c r="E50" s="47">
        <v>0</v>
      </c>
      <c r="F50" s="38">
        <v>0</v>
      </c>
    </row>
    <row r="51" spans="1:6" s="165" customFormat="1" ht="26.25">
      <c r="A51" s="34"/>
      <c r="B51" s="254"/>
      <c r="C51" s="22"/>
      <c r="D51" s="22"/>
      <c r="E51" s="22"/>
      <c r="F51" s="48"/>
    </row>
    <row r="52" spans="1:6" s="167" customFormat="1" ht="26.25">
      <c r="A52" s="34" t="s">
        <v>53</v>
      </c>
      <c r="B52" s="259">
        <v>0</v>
      </c>
      <c r="C52" s="43">
        <v>0</v>
      </c>
      <c r="D52" s="43">
        <v>0</v>
      </c>
      <c r="E52" s="47">
        <v>0</v>
      </c>
      <c r="F52" s="38">
        <v>0</v>
      </c>
    </row>
    <row r="53" spans="1:6" s="165" customFormat="1" ht="26.25">
      <c r="A53" s="32"/>
      <c r="B53" s="257"/>
      <c r="C53" s="31"/>
      <c r="D53" s="31"/>
      <c r="E53" s="31"/>
      <c r="F53" s="23"/>
    </row>
    <row r="54" spans="1:6" s="167" customFormat="1" ht="26.25">
      <c r="A54" s="49" t="s">
        <v>54</v>
      </c>
      <c r="B54" s="259">
        <v>7556770</v>
      </c>
      <c r="C54" s="43">
        <v>7777810</v>
      </c>
      <c r="D54" s="43">
        <v>7653533</v>
      </c>
      <c r="E54" s="43">
        <v>-124277</v>
      </c>
      <c r="F54" s="38">
        <v>-1.5978405232321181E-2</v>
      </c>
    </row>
    <row r="55" spans="1:6" s="165" customFormat="1" ht="26.25">
      <c r="A55" s="50"/>
      <c r="B55" s="257"/>
      <c r="C55" s="31"/>
      <c r="D55" s="31"/>
      <c r="E55" s="31"/>
      <c r="F55" s="23" t="s">
        <v>48</v>
      </c>
    </row>
    <row r="56" spans="1:6" s="165" customFormat="1" ht="26.25">
      <c r="A56" s="51"/>
      <c r="B56" s="254"/>
      <c r="C56" s="22"/>
      <c r="D56" s="22"/>
      <c r="E56" s="22"/>
      <c r="F56" s="24" t="s">
        <v>48</v>
      </c>
    </row>
    <row r="57" spans="1:6" s="165" customFormat="1" ht="26.25">
      <c r="A57" s="49" t="s">
        <v>55</v>
      </c>
      <c r="B57" s="254"/>
      <c r="C57" s="22"/>
      <c r="D57" s="22"/>
      <c r="E57" s="22"/>
      <c r="F57" s="24"/>
    </row>
    <row r="58" spans="1:6" s="165" customFormat="1" ht="26.25">
      <c r="A58" s="30" t="s">
        <v>56</v>
      </c>
      <c r="B58" s="254">
        <v>2944743</v>
      </c>
      <c r="C58" s="22">
        <v>3090511</v>
      </c>
      <c r="D58" s="22">
        <v>2677804</v>
      </c>
      <c r="E58" s="22">
        <v>-412707</v>
      </c>
      <c r="F58" s="27">
        <v>-0.13354005211435907</v>
      </c>
    </row>
    <row r="59" spans="1:6" s="165" customFormat="1" ht="26.25">
      <c r="A59" s="32" t="s">
        <v>57</v>
      </c>
      <c r="B59" s="257">
        <v>0</v>
      </c>
      <c r="C59" s="31">
        <v>0</v>
      </c>
      <c r="D59" s="31">
        <v>0</v>
      </c>
      <c r="E59" s="31">
        <v>0</v>
      </c>
      <c r="F59" s="27">
        <v>0</v>
      </c>
    </row>
    <row r="60" spans="1:6" s="165" customFormat="1" ht="26.25">
      <c r="A60" s="32" t="s">
        <v>58</v>
      </c>
      <c r="B60" s="257">
        <v>0</v>
      </c>
      <c r="C60" s="31">
        <v>0</v>
      </c>
      <c r="D60" s="31">
        <v>0</v>
      </c>
      <c r="E60" s="31">
        <v>0</v>
      </c>
      <c r="F60" s="27">
        <v>0</v>
      </c>
    </row>
    <row r="61" spans="1:6" s="165" customFormat="1" ht="26.25">
      <c r="A61" s="32" t="s">
        <v>59</v>
      </c>
      <c r="B61" s="257">
        <v>582880</v>
      </c>
      <c r="C61" s="31">
        <v>551010</v>
      </c>
      <c r="D61" s="31">
        <v>657913</v>
      </c>
      <c r="E61" s="31">
        <v>106903</v>
      </c>
      <c r="F61" s="27">
        <v>0.1940128128346128</v>
      </c>
    </row>
    <row r="62" spans="1:6" s="165" customFormat="1" ht="26.25">
      <c r="A62" s="32" t="s">
        <v>60</v>
      </c>
      <c r="B62" s="257">
        <v>680015</v>
      </c>
      <c r="C62" s="31">
        <v>622761</v>
      </c>
      <c r="D62" s="31">
        <v>688792</v>
      </c>
      <c r="E62" s="31">
        <v>66031</v>
      </c>
      <c r="F62" s="27">
        <v>0.10602943986537372</v>
      </c>
    </row>
    <row r="63" spans="1:6" s="165" customFormat="1" ht="26.25">
      <c r="A63" s="32" t="s">
        <v>61</v>
      </c>
      <c r="B63" s="257">
        <v>1847570.88</v>
      </c>
      <c r="C63" s="31">
        <v>1983945</v>
      </c>
      <c r="D63" s="31">
        <v>2049388</v>
      </c>
      <c r="E63" s="31">
        <v>65443</v>
      </c>
      <c r="F63" s="27">
        <v>3.2986297503206995E-2</v>
      </c>
    </row>
    <row r="64" spans="1:6" s="165" customFormat="1" ht="26.25">
      <c r="A64" s="32" t="s">
        <v>62</v>
      </c>
      <c r="B64" s="257">
        <v>0</v>
      </c>
      <c r="C64" s="31">
        <v>0</v>
      </c>
      <c r="D64" s="31">
        <v>0</v>
      </c>
      <c r="E64" s="31">
        <v>0</v>
      </c>
      <c r="F64" s="27">
        <v>0</v>
      </c>
    </row>
    <row r="65" spans="1:6" s="165" customFormat="1" ht="26.25">
      <c r="A65" s="32" t="s">
        <v>63</v>
      </c>
      <c r="B65" s="257">
        <v>1373553</v>
      </c>
      <c r="C65" s="31">
        <v>1294183</v>
      </c>
      <c r="D65" s="31">
        <v>1501674</v>
      </c>
      <c r="E65" s="31">
        <v>207491</v>
      </c>
      <c r="F65" s="27">
        <v>0.16032585808962102</v>
      </c>
    </row>
    <row r="66" spans="1:6" s="167" customFormat="1" ht="26.25">
      <c r="A66" s="52" t="s">
        <v>64</v>
      </c>
      <c r="B66" s="258">
        <v>7428761.8799999999</v>
      </c>
      <c r="C66" s="37">
        <v>7542410</v>
      </c>
      <c r="D66" s="37">
        <v>7575571</v>
      </c>
      <c r="E66" s="37">
        <v>33161</v>
      </c>
      <c r="F66" s="38">
        <v>4.3966053290659087E-3</v>
      </c>
    </row>
    <row r="67" spans="1:6" s="165" customFormat="1" ht="26.25">
      <c r="A67" s="32" t="s">
        <v>65</v>
      </c>
      <c r="B67" s="257">
        <v>0</v>
      </c>
      <c r="C67" s="31">
        <v>0</v>
      </c>
      <c r="D67" s="31">
        <v>0</v>
      </c>
      <c r="E67" s="31">
        <v>0</v>
      </c>
      <c r="F67" s="27">
        <v>0</v>
      </c>
    </row>
    <row r="68" spans="1:6" s="165" customFormat="1" ht="26.25">
      <c r="A68" s="32" t="s">
        <v>66</v>
      </c>
      <c r="B68" s="257">
        <v>128008</v>
      </c>
      <c r="C68" s="31">
        <v>235400</v>
      </c>
      <c r="D68" s="31">
        <v>77962</v>
      </c>
      <c r="E68" s="31">
        <v>-157438</v>
      </c>
      <c r="F68" s="27">
        <v>-0.66881053525913337</v>
      </c>
    </row>
    <row r="69" spans="1:6" s="165" customFormat="1" ht="26.25">
      <c r="A69" s="32" t="s">
        <v>67</v>
      </c>
      <c r="B69" s="257">
        <v>0</v>
      </c>
      <c r="C69" s="31">
        <v>0</v>
      </c>
      <c r="D69" s="31">
        <v>0</v>
      </c>
      <c r="E69" s="31">
        <v>0</v>
      </c>
      <c r="F69" s="27">
        <v>0</v>
      </c>
    </row>
    <row r="70" spans="1:6" s="165" customFormat="1" ht="26.25">
      <c r="A70" s="32" t="s">
        <v>68</v>
      </c>
      <c r="B70" s="257">
        <v>0</v>
      </c>
      <c r="C70" s="31">
        <v>0</v>
      </c>
      <c r="D70" s="31">
        <v>0</v>
      </c>
      <c r="E70" s="31">
        <v>0</v>
      </c>
      <c r="F70" s="27">
        <v>0</v>
      </c>
    </row>
    <row r="71" spans="1:6" s="167" customFormat="1" ht="26.25">
      <c r="A71" s="53" t="s">
        <v>69</v>
      </c>
      <c r="B71" s="262">
        <v>7556769.8799999999</v>
      </c>
      <c r="C71" s="54">
        <v>7777810</v>
      </c>
      <c r="D71" s="54">
        <v>7653533</v>
      </c>
      <c r="E71" s="54">
        <v>-124277</v>
      </c>
      <c r="F71" s="38">
        <v>-1.5978405232321181E-2</v>
      </c>
    </row>
    <row r="72" spans="1:6" s="165" customFormat="1" ht="26.25">
      <c r="A72" s="51"/>
      <c r="B72" s="254"/>
      <c r="C72" s="22"/>
      <c r="D72" s="22"/>
      <c r="E72" s="22"/>
      <c r="F72" s="24"/>
    </row>
    <row r="73" spans="1:6" s="165" customFormat="1" ht="26.25">
      <c r="A73" s="49" t="s">
        <v>70</v>
      </c>
      <c r="B73" s="254"/>
      <c r="C73" s="22"/>
      <c r="D73" s="22"/>
      <c r="E73" s="22"/>
      <c r="F73" s="24"/>
    </row>
    <row r="74" spans="1:6" s="165" customFormat="1" ht="26.25">
      <c r="A74" s="30" t="s">
        <v>71</v>
      </c>
      <c r="B74" s="255">
        <v>4707925</v>
      </c>
      <c r="C74" s="26">
        <v>4720887</v>
      </c>
      <c r="D74" s="26">
        <v>4604517</v>
      </c>
      <c r="E74" s="22">
        <v>-116370</v>
      </c>
      <c r="F74" s="27">
        <v>-2.4650028691642057E-2</v>
      </c>
    </row>
    <row r="75" spans="1:6" s="165" customFormat="1" ht="26.25">
      <c r="A75" s="32" t="s">
        <v>72</v>
      </c>
      <c r="B75" s="256">
        <v>0</v>
      </c>
      <c r="C75" s="26">
        <v>0</v>
      </c>
      <c r="D75" s="26">
        <v>0</v>
      </c>
      <c r="E75" s="31">
        <v>0</v>
      </c>
      <c r="F75" s="27">
        <v>0</v>
      </c>
    </row>
    <row r="76" spans="1:6" s="165" customFormat="1" ht="26.25">
      <c r="A76" s="32" t="s">
        <v>73</v>
      </c>
      <c r="B76" s="254">
        <v>1748749.88</v>
      </c>
      <c r="C76" s="26">
        <v>1789788</v>
      </c>
      <c r="D76" s="26">
        <v>1746131</v>
      </c>
      <c r="E76" s="31">
        <v>-43657</v>
      </c>
      <c r="F76" s="27">
        <v>-2.4392274392274392E-2</v>
      </c>
    </row>
    <row r="77" spans="1:6" s="167" customFormat="1" ht="26.25">
      <c r="A77" s="52" t="s">
        <v>74</v>
      </c>
      <c r="B77" s="262">
        <v>6456674.8799999999</v>
      </c>
      <c r="C77" s="54">
        <v>6510675</v>
      </c>
      <c r="D77" s="54">
        <v>6350648</v>
      </c>
      <c r="E77" s="37">
        <v>-160027</v>
      </c>
      <c r="F77" s="38">
        <v>-2.4579171898459068E-2</v>
      </c>
    </row>
    <row r="78" spans="1:6" s="165" customFormat="1" ht="26.25">
      <c r="A78" s="32" t="s">
        <v>75</v>
      </c>
      <c r="B78" s="256">
        <v>8687</v>
      </c>
      <c r="C78" s="29">
        <v>14592</v>
      </c>
      <c r="D78" s="29">
        <v>13325</v>
      </c>
      <c r="E78" s="31">
        <v>-1267</v>
      </c>
      <c r="F78" s="27">
        <v>-8.6828399122807015E-2</v>
      </c>
    </row>
    <row r="79" spans="1:6" s="165" customFormat="1" ht="26.25">
      <c r="A79" s="32" t="s">
        <v>76</v>
      </c>
      <c r="B79" s="255">
        <v>754522</v>
      </c>
      <c r="C79" s="26">
        <v>751912</v>
      </c>
      <c r="D79" s="26">
        <v>899275</v>
      </c>
      <c r="E79" s="31">
        <v>147363</v>
      </c>
      <c r="F79" s="27">
        <v>0.19598437051144282</v>
      </c>
    </row>
    <row r="80" spans="1:6" s="165" customFormat="1" ht="26.25">
      <c r="A80" s="32" t="s">
        <v>77</v>
      </c>
      <c r="B80" s="254">
        <v>88049</v>
      </c>
      <c r="C80" s="22">
        <v>166244</v>
      </c>
      <c r="D80" s="22">
        <v>129490</v>
      </c>
      <c r="E80" s="31">
        <v>-36754</v>
      </c>
      <c r="F80" s="27">
        <v>-0.22108467072495849</v>
      </c>
    </row>
    <row r="81" spans="1:8" s="167" customFormat="1" ht="26.25">
      <c r="A81" s="35" t="s">
        <v>78</v>
      </c>
      <c r="B81" s="262">
        <v>851258</v>
      </c>
      <c r="C81" s="54">
        <v>932748</v>
      </c>
      <c r="D81" s="54">
        <v>1042090</v>
      </c>
      <c r="E81" s="37">
        <v>109342</v>
      </c>
      <c r="F81" s="38">
        <v>0.11722566009254375</v>
      </c>
    </row>
    <row r="82" spans="1:8" s="165" customFormat="1" ht="26.25">
      <c r="A82" s="32" t="s">
        <v>79</v>
      </c>
      <c r="B82" s="254">
        <v>50770</v>
      </c>
      <c r="C82" s="22">
        <v>54481</v>
      </c>
      <c r="D82" s="22">
        <v>74243</v>
      </c>
      <c r="E82" s="31">
        <v>19762</v>
      </c>
      <c r="F82" s="27">
        <v>0.36273196160129217</v>
      </c>
    </row>
    <row r="83" spans="1:8" s="165" customFormat="1" ht="26.25">
      <c r="A83" s="32" t="s">
        <v>80</v>
      </c>
      <c r="B83" s="257">
        <v>20979</v>
      </c>
      <c r="C83" s="31">
        <v>18939</v>
      </c>
      <c r="D83" s="31">
        <v>20075</v>
      </c>
      <c r="E83" s="31">
        <v>1136</v>
      </c>
      <c r="F83" s="27">
        <v>5.998204762659063E-2</v>
      </c>
    </row>
    <row r="84" spans="1:8" s="165" customFormat="1" ht="26.25">
      <c r="A84" s="32" t="s">
        <v>81</v>
      </c>
      <c r="B84" s="257">
        <v>0</v>
      </c>
      <c r="C84" s="31">
        <v>0</v>
      </c>
      <c r="D84" s="31">
        <v>0</v>
      </c>
      <c r="E84" s="31">
        <v>0</v>
      </c>
      <c r="F84" s="27">
        <v>0</v>
      </c>
    </row>
    <row r="85" spans="1:8" s="165" customFormat="1" ht="26.25">
      <c r="A85" s="32" t="s">
        <v>82</v>
      </c>
      <c r="B85" s="257">
        <v>128008</v>
      </c>
      <c r="C85" s="31">
        <v>235400</v>
      </c>
      <c r="D85" s="31">
        <v>77962</v>
      </c>
      <c r="E85" s="31">
        <v>-157438</v>
      </c>
      <c r="F85" s="27">
        <v>-0.66881053525913337</v>
      </c>
    </row>
    <row r="86" spans="1:8" s="167" customFormat="1" ht="26.25">
      <c r="A86" s="35" t="s">
        <v>83</v>
      </c>
      <c r="B86" s="258">
        <v>199757</v>
      </c>
      <c r="C86" s="37">
        <v>308820</v>
      </c>
      <c r="D86" s="37">
        <v>172280</v>
      </c>
      <c r="E86" s="37">
        <v>-136540</v>
      </c>
      <c r="F86" s="38">
        <v>-0.44213457677611556</v>
      </c>
    </row>
    <row r="87" spans="1:8" s="165" customFormat="1" ht="26.25">
      <c r="A87" s="32" t="s">
        <v>84</v>
      </c>
      <c r="B87" s="257">
        <v>29764</v>
      </c>
      <c r="C87" s="31">
        <v>25567</v>
      </c>
      <c r="D87" s="31">
        <v>53015</v>
      </c>
      <c r="E87" s="31">
        <v>27448</v>
      </c>
      <c r="F87" s="27">
        <v>1.0735714006336292</v>
      </c>
    </row>
    <row r="88" spans="1:8" s="165" customFormat="1" ht="26.25">
      <c r="A88" s="32" t="s">
        <v>85</v>
      </c>
      <c r="B88" s="257">
        <v>19316</v>
      </c>
      <c r="C88" s="31">
        <v>0</v>
      </c>
      <c r="D88" s="31">
        <v>35500</v>
      </c>
      <c r="E88" s="31">
        <v>35500</v>
      </c>
      <c r="F88" s="27">
        <v>1</v>
      </c>
    </row>
    <row r="89" spans="1:8" s="165" customFormat="1" ht="26.25">
      <c r="A89" s="41" t="s">
        <v>86</v>
      </c>
      <c r="B89" s="257">
        <v>0</v>
      </c>
      <c r="C89" s="31">
        <v>0</v>
      </c>
      <c r="D89" s="31">
        <v>0</v>
      </c>
      <c r="E89" s="31">
        <v>0</v>
      </c>
      <c r="F89" s="27">
        <v>0</v>
      </c>
    </row>
    <row r="90" spans="1:8" s="167" customFormat="1" ht="26.25">
      <c r="A90" s="55" t="s">
        <v>87</v>
      </c>
      <c r="B90" s="262">
        <v>49080</v>
      </c>
      <c r="C90" s="54">
        <v>25567</v>
      </c>
      <c r="D90" s="54">
        <v>88515</v>
      </c>
      <c r="E90" s="54">
        <v>62948</v>
      </c>
      <c r="F90" s="38">
        <v>2.4620800250322681</v>
      </c>
    </row>
    <row r="91" spans="1:8" s="165" customFormat="1" ht="26.25">
      <c r="A91" s="41" t="s">
        <v>88</v>
      </c>
      <c r="B91" s="257">
        <v>0</v>
      </c>
      <c r="C91" s="31">
        <v>0</v>
      </c>
      <c r="D91" s="29">
        <v>0</v>
      </c>
      <c r="E91" s="31">
        <v>0</v>
      </c>
      <c r="F91" s="27">
        <v>0</v>
      </c>
    </row>
    <row r="92" spans="1:8" s="167" customFormat="1" ht="27" thickBot="1">
      <c r="A92" s="56" t="s">
        <v>69</v>
      </c>
      <c r="B92" s="263">
        <v>7556769.8799999999</v>
      </c>
      <c r="C92" s="57">
        <v>7777810</v>
      </c>
      <c r="D92" s="58">
        <v>7653533</v>
      </c>
      <c r="E92" s="57">
        <v>-124277</v>
      </c>
      <c r="F92" s="59">
        <v>-1.5978405232321181E-2</v>
      </c>
    </row>
    <row r="93" spans="1:8" s="169" customFormat="1" ht="31.5">
      <c r="A93" s="60"/>
      <c r="B93" s="61"/>
      <c r="C93" s="61"/>
      <c r="D93" s="61"/>
      <c r="E93" s="61"/>
      <c r="F93" s="62" t="s">
        <v>48</v>
      </c>
      <c r="G93" s="168"/>
      <c r="H93" s="168"/>
    </row>
    <row r="94" spans="1:8">
      <c r="A94" s="68" t="s">
        <v>48</v>
      </c>
      <c r="B94" s="69"/>
      <c r="C94" s="69"/>
      <c r="D94" s="69"/>
      <c r="E94" s="69"/>
      <c r="F94" s="70"/>
    </row>
  </sheetData>
  <pageMargins left="0.7" right="0.7" top="0.75" bottom="0.75" header="0.3" footer="0.3"/>
  <pageSetup scale="27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topLeftCell="A25" zoomScale="60" zoomScaleNormal="60" workbookViewId="0">
      <selection activeCell="H15" sqref="H15"/>
    </sheetView>
  </sheetViews>
  <sheetFormatPr defaultRowHeight="15.75"/>
  <cols>
    <col min="1" max="1" width="121.140625" style="71" customWidth="1"/>
    <col min="2" max="2" width="32.7109375" style="72" customWidth="1"/>
    <col min="3" max="5" width="32.85546875" style="72" customWidth="1"/>
    <col min="6" max="6" width="25.5703125" style="73" customWidth="1"/>
    <col min="7" max="7" width="30.28515625" style="71" customWidth="1"/>
    <col min="8" max="8" width="25.140625" style="71" customWidth="1"/>
    <col min="9" max="16384" width="9.140625" style="71"/>
  </cols>
  <sheetData>
    <row r="1" spans="1:8" s="7" customFormat="1" ht="46.5">
      <c r="A1" s="1" t="s">
        <v>0</v>
      </c>
      <c r="B1" s="2"/>
      <c r="C1" s="4" t="s">
        <v>1</v>
      </c>
      <c r="D1" s="5" t="s">
        <v>99</v>
      </c>
      <c r="E1" s="6"/>
      <c r="H1" s="3"/>
    </row>
    <row r="2" spans="1:8" s="7" customFormat="1" ht="46.5">
      <c r="A2" s="1" t="s">
        <v>2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3</v>
      </c>
      <c r="B3" s="10"/>
      <c r="C3" s="10"/>
      <c r="D3" s="10"/>
      <c r="E3" s="10"/>
      <c r="F3" s="11"/>
      <c r="G3" s="3"/>
      <c r="H3" s="3"/>
    </row>
    <row r="4" spans="1:8" s="16" customFormat="1" ht="27" thickTop="1">
      <c r="A4" s="12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20" customFormat="1" ht="52.5">
      <c r="A5" s="17"/>
      <c r="B5" s="18" t="s">
        <v>9</v>
      </c>
      <c r="C5" s="18" t="s">
        <v>9</v>
      </c>
      <c r="D5" s="18" t="s">
        <v>10</v>
      </c>
      <c r="E5" s="18" t="s">
        <v>11</v>
      </c>
      <c r="F5" s="19" t="s">
        <v>12</v>
      </c>
    </row>
    <row r="6" spans="1:8" s="16" customFormat="1" ht="26.25">
      <c r="A6" s="21" t="s">
        <v>13</v>
      </c>
      <c r="B6" s="22"/>
      <c r="C6" s="22"/>
      <c r="D6" s="22"/>
      <c r="E6" s="22"/>
      <c r="F6" s="23"/>
    </row>
    <row r="7" spans="1:8" s="16" customFormat="1" ht="26.25">
      <c r="A7" s="21" t="s">
        <v>14</v>
      </c>
      <c r="B7" s="22"/>
      <c r="C7" s="22"/>
      <c r="D7" s="22"/>
      <c r="E7" s="22"/>
      <c r="F7" s="24"/>
    </row>
    <row r="8" spans="1:8" s="16" customFormat="1" ht="26.25">
      <c r="A8" s="25" t="s">
        <v>15</v>
      </c>
      <c r="B8" s="255">
        <v>3183075</v>
      </c>
      <c r="C8" s="26">
        <v>3183075</v>
      </c>
      <c r="D8" s="26">
        <v>3242151</v>
      </c>
      <c r="E8" s="26">
        <v>59076</v>
      </c>
      <c r="F8" s="27">
        <v>1.8559411889446525E-2</v>
      </c>
    </row>
    <row r="9" spans="1:8" s="16" customFormat="1" ht="26.25">
      <c r="A9" s="25" t="s">
        <v>16</v>
      </c>
      <c r="B9" s="255">
        <v>0</v>
      </c>
      <c r="C9" s="26">
        <v>0</v>
      </c>
      <c r="D9" s="26">
        <v>0</v>
      </c>
      <c r="E9" s="26">
        <v>0</v>
      </c>
      <c r="F9" s="27">
        <v>0</v>
      </c>
    </row>
    <row r="10" spans="1:8" s="16" customFormat="1" ht="26.25">
      <c r="A10" s="28" t="s">
        <v>17</v>
      </c>
      <c r="B10" s="256">
        <v>128218</v>
      </c>
      <c r="C10" s="29">
        <v>134269</v>
      </c>
      <c r="D10" s="29">
        <v>136837</v>
      </c>
      <c r="E10" s="29">
        <v>2568</v>
      </c>
      <c r="F10" s="27">
        <v>1.9125784805130001E-2</v>
      </c>
    </row>
    <row r="11" spans="1:8" s="16" customFormat="1" ht="26.25">
      <c r="A11" s="30" t="s">
        <v>18</v>
      </c>
      <c r="B11" s="257">
        <v>0</v>
      </c>
      <c r="C11" s="31">
        <v>0</v>
      </c>
      <c r="D11" s="31">
        <v>0</v>
      </c>
      <c r="E11" s="29">
        <v>0</v>
      </c>
      <c r="F11" s="27">
        <v>0</v>
      </c>
    </row>
    <row r="12" spans="1:8" s="16" customFormat="1" ht="26.25">
      <c r="A12" s="32" t="s">
        <v>19</v>
      </c>
      <c r="B12" s="257">
        <v>128218</v>
      </c>
      <c r="C12" s="31">
        <v>134269</v>
      </c>
      <c r="D12" s="31">
        <v>136837</v>
      </c>
      <c r="E12" s="29">
        <v>2568</v>
      </c>
      <c r="F12" s="27">
        <v>1.9125784805130001E-2</v>
      </c>
    </row>
    <row r="13" spans="1:8" s="16" customFormat="1" ht="26.25">
      <c r="A13" s="32" t="s">
        <v>20</v>
      </c>
      <c r="B13" s="257">
        <v>0</v>
      </c>
      <c r="C13" s="31">
        <v>0</v>
      </c>
      <c r="D13" s="31">
        <v>0</v>
      </c>
      <c r="E13" s="29">
        <v>0</v>
      </c>
      <c r="F13" s="27">
        <v>0</v>
      </c>
    </row>
    <row r="14" spans="1:8" s="16" customFormat="1" ht="26.25">
      <c r="A14" s="32" t="s">
        <v>21</v>
      </c>
      <c r="B14" s="257">
        <v>0</v>
      </c>
      <c r="C14" s="31">
        <v>0</v>
      </c>
      <c r="D14" s="31">
        <v>0</v>
      </c>
      <c r="E14" s="29">
        <v>0</v>
      </c>
      <c r="F14" s="27">
        <v>0</v>
      </c>
    </row>
    <row r="15" spans="1:8" s="16" customFormat="1" ht="26.25">
      <c r="A15" s="32" t="s">
        <v>22</v>
      </c>
      <c r="B15" s="257">
        <v>0</v>
      </c>
      <c r="C15" s="31">
        <v>0</v>
      </c>
      <c r="D15" s="31">
        <v>0</v>
      </c>
      <c r="E15" s="29">
        <v>0</v>
      </c>
      <c r="F15" s="27">
        <v>0</v>
      </c>
    </row>
    <row r="16" spans="1:8" s="16" customFormat="1" ht="26.25">
      <c r="A16" s="32" t="s">
        <v>23</v>
      </c>
      <c r="B16" s="257">
        <v>0</v>
      </c>
      <c r="C16" s="31">
        <v>0</v>
      </c>
      <c r="D16" s="31">
        <v>0</v>
      </c>
      <c r="E16" s="29">
        <v>0</v>
      </c>
      <c r="F16" s="27">
        <v>0</v>
      </c>
    </row>
    <row r="17" spans="1:6" s="16" customFormat="1" ht="26.25">
      <c r="A17" s="32" t="s">
        <v>24</v>
      </c>
      <c r="B17" s="257">
        <v>0</v>
      </c>
      <c r="C17" s="31">
        <v>0</v>
      </c>
      <c r="D17" s="31">
        <v>0</v>
      </c>
      <c r="E17" s="29">
        <v>0</v>
      </c>
      <c r="F17" s="27">
        <v>0</v>
      </c>
    </row>
    <row r="18" spans="1:6" s="16" customFormat="1" ht="26.25">
      <c r="A18" s="32" t="s">
        <v>25</v>
      </c>
      <c r="B18" s="257">
        <v>0</v>
      </c>
      <c r="C18" s="31">
        <v>0</v>
      </c>
      <c r="D18" s="31">
        <v>0</v>
      </c>
      <c r="E18" s="29">
        <v>0</v>
      </c>
      <c r="F18" s="27">
        <v>0</v>
      </c>
    </row>
    <row r="19" spans="1:6" s="16" customFormat="1" ht="26.25">
      <c r="A19" s="32" t="s">
        <v>26</v>
      </c>
      <c r="B19" s="257">
        <v>0</v>
      </c>
      <c r="C19" s="31">
        <v>0</v>
      </c>
      <c r="D19" s="31">
        <v>0</v>
      </c>
      <c r="E19" s="29">
        <v>0</v>
      </c>
      <c r="F19" s="27">
        <v>0</v>
      </c>
    </row>
    <row r="20" spans="1:6" s="16" customFormat="1" ht="26.25">
      <c r="A20" s="32" t="s">
        <v>27</v>
      </c>
      <c r="B20" s="257">
        <v>0</v>
      </c>
      <c r="C20" s="31">
        <v>0</v>
      </c>
      <c r="D20" s="31">
        <v>0</v>
      </c>
      <c r="E20" s="29">
        <v>0</v>
      </c>
      <c r="F20" s="27">
        <v>0</v>
      </c>
    </row>
    <row r="21" spans="1:6" s="16" customFormat="1" ht="26.25">
      <c r="A21" s="32" t="s">
        <v>28</v>
      </c>
      <c r="B21" s="257">
        <v>0</v>
      </c>
      <c r="C21" s="31">
        <v>0</v>
      </c>
      <c r="D21" s="31">
        <v>0</v>
      </c>
      <c r="E21" s="29">
        <v>0</v>
      </c>
      <c r="F21" s="27">
        <v>0</v>
      </c>
    </row>
    <row r="22" spans="1:6" s="16" customFormat="1" ht="26.25">
      <c r="A22" s="32" t="s">
        <v>29</v>
      </c>
      <c r="B22" s="257">
        <v>0</v>
      </c>
      <c r="C22" s="31">
        <v>0</v>
      </c>
      <c r="D22" s="31">
        <v>0</v>
      </c>
      <c r="E22" s="29">
        <v>0</v>
      </c>
      <c r="F22" s="27">
        <v>0</v>
      </c>
    </row>
    <row r="23" spans="1:6" s="16" customFormat="1" ht="26.25">
      <c r="A23" s="33" t="s">
        <v>30</v>
      </c>
      <c r="B23" s="257">
        <v>0</v>
      </c>
      <c r="C23" s="31">
        <v>0</v>
      </c>
      <c r="D23" s="31">
        <v>0</v>
      </c>
      <c r="E23" s="29">
        <v>0</v>
      </c>
      <c r="F23" s="27">
        <v>0</v>
      </c>
    </row>
    <row r="24" spans="1:6" s="16" customFormat="1" ht="26.25">
      <c r="A24" s="33" t="s">
        <v>31</v>
      </c>
      <c r="B24" s="257">
        <v>0</v>
      </c>
      <c r="C24" s="31">
        <v>0</v>
      </c>
      <c r="D24" s="31">
        <v>0</v>
      </c>
      <c r="E24" s="29">
        <v>0</v>
      </c>
      <c r="F24" s="27">
        <v>0</v>
      </c>
    </row>
    <row r="25" spans="1:6" s="16" customFormat="1" ht="26.25">
      <c r="A25" s="33" t="s">
        <v>32</v>
      </c>
      <c r="B25" s="257">
        <v>0</v>
      </c>
      <c r="C25" s="31">
        <v>0</v>
      </c>
      <c r="D25" s="31">
        <v>0</v>
      </c>
      <c r="E25" s="29">
        <v>0</v>
      </c>
      <c r="F25" s="27">
        <v>0</v>
      </c>
    </row>
    <row r="26" spans="1:6" s="16" customFormat="1" ht="26.25">
      <c r="A26" s="33" t="s">
        <v>33</v>
      </c>
      <c r="B26" s="257">
        <v>0</v>
      </c>
      <c r="C26" s="31">
        <v>0</v>
      </c>
      <c r="D26" s="31">
        <v>0</v>
      </c>
      <c r="E26" s="29">
        <v>0</v>
      </c>
      <c r="F26" s="27">
        <v>0</v>
      </c>
    </row>
    <row r="27" spans="1:6" s="16" customFormat="1" ht="26.25">
      <c r="A27" s="33" t="s">
        <v>34</v>
      </c>
      <c r="B27" s="257">
        <v>0</v>
      </c>
      <c r="C27" s="31">
        <v>0</v>
      </c>
      <c r="D27" s="31">
        <v>0</v>
      </c>
      <c r="E27" s="29">
        <v>0</v>
      </c>
      <c r="F27" s="27">
        <v>0</v>
      </c>
    </row>
    <row r="28" spans="1:6" s="16" customFormat="1" ht="26.25">
      <c r="A28" s="33" t="s">
        <v>89</v>
      </c>
      <c r="B28" s="257">
        <v>0</v>
      </c>
      <c r="C28" s="31">
        <v>0</v>
      </c>
      <c r="D28" s="31">
        <v>0</v>
      </c>
      <c r="E28" s="29">
        <f t="shared" ref="E28" si="0">D28-C28</f>
        <v>0</v>
      </c>
      <c r="F28" s="27">
        <f t="shared" ref="F28" si="1">IF(ISBLANK(E28),"  ",IF(C28&gt;0,E28/C28,IF(E28&gt;0,1,0)))</f>
        <v>0</v>
      </c>
    </row>
    <row r="29" spans="1:6" s="16" customFormat="1" ht="26.25">
      <c r="A29" s="33" t="s">
        <v>35</v>
      </c>
      <c r="B29" s="257">
        <v>0</v>
      </c>
      <c r="C29" s="31">
        <v>0</v>
      </c>
      <c r="D29" s="31">
        <v>0</v>
      </c>
      <c r="E29" s="29">
        <v>0</v>
      </c>
      <c r="F29" s="27">
        <v>0</v>
      </c>
    </row>
    <row r="30" spans="1:6" s="16" customFormat="1" ht="26.25">
      <c r="A30" s="34" t="s">
        <v>36</v>
      </c>
      <c r="B30" s="257"/>
      <c r="C30" s="31"/>
      <c r="D30" s="31"/>
      <c r="E30" s="31"/>
      <c r="F30" s="23"/>
    </row>
    <row r="31" spans="1:6" s="16" customFormat="1" ht="26.25">
      <c r="A31" s="30" t="s">
        <v>37</v>
      </c>
      <c r="B31" s="255">
        <v>0</v>
      </c>
      <c r="C31" s="26">
        <v>0</v>
      </c>
      <c r="D31" s="26">
        <v>0</v>
      </c>
      <c r="E31" s="26">
        <v>0</v>
      </c>
      <c r="F31" s="27">
        <v>0</v>
      </c>
    </row>
    <row r="32" spans="1:6" s="16" customFormat="1" ht="26.25">
      <c r="A32" s="35" t="s">
        <v>38</v>
      </c>
      <c r="B32" s="257"/>
      <c r="C32" s="31"/>
      <c r="D32" s="31"/>
      <c r="E32" s="31"/>
      <c r="F32" s="23"/>
    </row>
    <row r="33" spans="1:12" s="16" customFormat="1" ht="26.25">
      <c r="A33" s="30" t="s">
        <v>37</v>
      </c>
      <c r="B33" s="254">
        <v>0</v>
      </c>
      <c r="C33" s="22">
        <v>0</v>
      </c>
      <c r="D33" s="22">
        <v>0</v>
      </c>
      <c r="E33" s="26">
        <v>0</v>
      </c>
      <c r="F33" s="27">
        <v>0</v>
      </c>
    </row>
    <row r="34" spans="1:12" s="16" customFormat="1" ht="26.25">
      <c r="A34" s="32" t="s">
        <v>39</v>
      </c>
      <c r="B34" s="257"/>
      <c r="C34" s="31"/>
      <c r="D34" s="31"/>
      <c r="E34" s="29"/>
      <c r="F34" s="27" t="s">
        <v>91</v>
      </c>
    </row>
    <row r="35" spans="1:12" s="39" customFormat="1" ht="26.25">
      <c r="A35" s="36" t="s">
        <v>40</v>
      </c>
      <c r="B35" s="258">
        <v>3311293</v>
      </c>
      <c r="C35" s="37">
        <v>3317344</v>
      </c>
      <c r="D35" s="37">
        <v>3378988</v>
      </c>
      <c r="E35" s="37">
        <v>61644</v>
      </c>
      <c r="F35" s="38">
        <v>1.8582335748116567E-2</v>
      </c>
    </row>
    <row r="36" spans="1:12" s="16" customFormat="1" ht="26.25">
      <c r="A36" s="34" t="s">
        <v>41</v>
      </c>
      <c r="B36" s="257"/>
      <c r="C36" s="31"/>
      <c r="D36" s="31"/>
      <c r="E36" s="31"/>
      <c r="F36" s="23"/>
    </row>
    <row r="37" spans="1:12" s="16" customFormat="1" ht="26.25">
      <c r="A37" s="40" t="s">
        <v>42</v>
      </c>
      <c r="B37" s="255">
        <v>0</v>
      </c>
      <c r="C37" s="26">
        <v>0</v>
      </c>
      <c r="D37" s="26">
        <v>0</v>
      </c>
      <c r="E37" s="26">
        <v>0</v>
      </c>
      <c r="F37" s="27">
        <v>0</v>
      </c>
    </row>
    <row r="38" spans="1:12" s="16" customFormat="1" ht="26.25">
      <c r="A38" s="41" t="s">
        <v>43</v>
      </c>
      <c r="B38" s="255">
        <v>0</v>
      </c>
      <c r="C38" s="26">
        <v>0</v>
      </c>
      <c r="D38" s="26">
        <v>0</v>
      </c>
      <c r="E38" s="29">
        <v>0</v>
      </c>
      <c r="F38" s="27">
        <v>0</v>
      </c>
    </row>
    <row r="39" spans="1:12" s="16" customFormat="1" ht="26.25">
      <c r="A39" s="41" t="s">
        <v>44</v>
      </c>
      <c r="B39" s="255">
        <v>41392</v>
      </c>
      <c r="C39" s="26">
        <v>0</v>
      </c>
      <c r="D39" s="26">
        <v>0</v>
      </c>
      <c r="E39" s="29">
        <v>0</v>
      </c>
      <c r="F39" s="27">
        <v>0</v>
      </c>
    </row>
    <row r="40" spans="1:12" s="16" customFormat="1" ht="26.25">
      <c r="A40" s="41" t="s">
        <v>45</v>
      </c>
      <c r="B40" s="255">
        <v>0</v>
      </c>
      <c r="C40" s="26">
        <v>0</v>
      </c>
      <c r="D40" s="26">
        <v>0</v>
      </c>
      <c r="E40" s="29">
        <v>0</v>
      </c>
      <c r="F40" s="27">
        <v>0</v>
      </c>
    </row>
    <row r="41" spans="1:12" s="16" customFormat="1" ht="26.25">
      <c r="A41" s="42" t="s">
        <v>46</v>
      </c>
      <c r="B41" s="255">
        <v>0</v>
      </c>
      <c r="C41" s="26">
        <v>0</v>
      </c>
      <c r="D41" s="26">
        <v>0</v>
      </c>
      <c r="E41" s="29">
        <v>0</v>
      </c>
      <c r="F41" s="27">
        <v>0</v>
      </c>
    </row>
    <row r="42" spans="1:12" s="39" customFormat="1" ht="26.25">
      <c r="A42" s="34" t="s">
        <v>47</v>
      </c>
      <c r="B42" s="259">
        <v>41392</v>
      </c>
      <c r="C42" s="43">
        <v>0</v>
      </c>
      <c r="D42" s="43">
        <v>0</v>
      </c>
      <c r="E42" s="43">
        <v>0</v>
      </c>
      <c r="F42" s="38">
        <v>0</v>
      </c>
      <c r="L42" s="39" t="s">
        <v>48</v>
      </c>
    </row>
    <row r="43" spans="1:12" s="16" customFormat="1" ht="26.25">
      <c r="A43" s="32" t="s">
        <v>48</v>
      </c>
      <c r="B43" s="257"/>
      <c r="C43" s="31"/>
      <c r="D43" s="31"/>
      <c r="E43" s="31"/>
      <c r="F43" s="23"/>
    </row>
    <row r="44" spans="1:12" s="39" customFormat="1" ht="26.25">
      <c r="A44" s="44" t="s">
        <v>49</v>
      </c>
      <c r="B44" s="260">
        <v>0</v>
      </c>
      <c r="C44" s="45">
        <v>0</v>
      </c>
      <c r="D44" s="45">
        <v>0</v>
      </c>
      <c r="E44" s="45">
        <v>0</v>
      </c>
      <c r="F44" s="38">
        <v>0</v>
      </c>
    </row>
    <row r="45" spans="1:12" s="16" customFormat="1" ht="26.25">
      <c r="A45" s="32" t="s">
        <v>48</v>
      </c>
      <c r="B45" s="257"/>
      <c r="C45" s="31"/>
      <c r="D45" s="31"/>
      <c r="E45" s="31"/>
      <c r="F45" s="23"/>
    </row>
    <row r="46" spans="1:12" s="39" customFormat="1" ht="26.25">
      <c r="A46" s="44" t="s">
        <v>50</v>
      </c>
      <c r="B46" s="260">
        <v>294314</v>
      </c>
      <c r="C46" s="45">
        <v>0</v>
      </c>
      <c r="D46" s="45">
        <v>0</v>
      </c>
      <c r="E46" s="45">
        <v>0</v>
      </c>
      <c r="F46" s="38">
        <v>0</v>
      </c>
    </row>
    <row r="47" spans="1:12" s="16" customFormat="1" ht="26.25">
      <c r="A47" s="32" t="s">
        <v>48</v>
      </c>
      <c r="B47" s="257"/>
      <c r="C47" s="31"/>
      <c r="D47" s="31"/>
      <c r="E47" s="31"/>
      <c r="F47" s="23"/>
    </row>
    <row r="48" spans="1:12" s="39" customFormat="1" ht="26.25">
      <c r="A48" s="34" t="s">
        <v>51</v>
      </c>
      <c r="B48" s="259">
        <v>4497078.0500000007</v>
      </c>
      <c r="C48" s="43">
        <v>4749999.95</v>
      </c>
      <c r="D48" s="43">
        <v>4885686</v>
      </c>
      <c r="E48" s="43">
        <v>135686.04999999981</v>
      </c>
      <c r="F48" s="38">
        <v>2.8565484511215586E-2</v>
      </c>
    </row>
    <row r="49" spans="1:7" s="16" customFormat="1" ht="26.25">
      <c r="A49" s="32" t="s">
        <v>48</v>
      </c>
      <c r="B49" s="257"/>
      <c r="C49" s="31"/>
      <c r="D49" s="31"/>
      <c r="E49" s="31"/>
      <c r="F49" s="23"/>
    </row>
    <row r="50" spans="1:7" s="39" customFormat="1" ht="26.25">
      <c r="A50" s="46" t="s">
        <v>52</v>
      </c>
      <c r="B50" s="261">
        <v>0</v>
      </c>
      <c r="C50" s="47">
        <v>0</v>
      </c>
      <c r="D50" s="47">
        <v>0</v>
      </c>
      <c r="E50" s="47">
        <v>0</v>
      </c>
      <c r="F50" s="38">
        <v>0</v>
      </c>
    </row>
    <row r="51" spans="1:7" s="16" customFormat="1" ht="26.25">
      <c r="A51" s="34"/>
      <c r="B51" s="254"/>
      <c r="C51" s="22"/>
      <c r="D51" s="22"/>
      <c r="E51" s="22"/>
      <c r="F51" s="48"/>
    </row>
    <row r="52" spans="1:7" s="39" customFormat="1" ht="26.25">
      <c r="A52" s="34" t="s">
        <v>53</v>
      </c>
      <c r="B52" s="259">
        <v>0</v>
      </c>
      <c r="C52" s="43">
        <v>0</v>
      </c>
      <c r="D52" s="43">
        <v>0</v>
      </c>
      <c r="E52" s="47">
        <v>0</v>
      </c>
      <c r="F52" s="38">
        <v>0</v>
      </c>
    </row>
    <row r="53" spans="1:7" s="16" customFormat="1" ht="26.25">
      <c r="A53" s="32"/>
      <c r="B53" s="257"/>
      <c r="C53" s="31"/>
      <c r="D53" s="31"/>
      <c r="E53" s="31"/>
      <c r="F53" s="23"/>
    </row>
    <row r="54" spans="1:7" s="39" customFormat="1" ht="26.25">
      <c r="A54" s="49" t="s">
        <v>54</v>
      </c>
      <c r="B54" s="259">
        <v>8061293.0500000007</v>
      </c>
      <c r="C54" s="43">
        <v>8067343.9500000002</v>
      </c>
      <c r="D54" s="43">
        <v>8264674</v>
      </c>
      <c r="E54" s="43">
        <v>197330.04999999981</v>
      </c>
      <c r="F54" s="38">
        <v>2.4460349183450868E-2</v>
      </c>
    </row>
    <row r="55" spans="1:7" s="16" customFormat="1" ht="26.25">
      <c r="A55" s="50"/>
      <c r="B55" s="257"/>
      <c r="C55" s="31"/>
      <c r="D55" s="31"/>
      <c r="E55" s="31"/>
      <c r="F55" s="23" t="s">
        <v>48</v>
      </c>
    </row>
    <row r="56" spans="1:7" s="16" customFormat="1" ht="26.25">
      <c r="A56" s="51"/>
      <c r="B56" s="254"/>
      <c r="C56" s="22"/>
      <c r="D56" s="22"/>
      <c r="E56" s="22"/>
      <c r="F56" s="24" t="s">
        <v>48</v>
      </c>
    </row>
    <row r="57" spans="1:7" s="16" customFormat="1" ht="26.25">
      <c r="A57" s="49" t="s">
        <v>55</v>
      </c>
      <c r="B57" s="254"/>
      <c r="C57" s="22"/>
      <c r="D57" s="22"/>
      <c r="E57" s="22"/>
      <c r="F57" s="24"/>
    </row>
    <row r="58" spans="1:7" s="16" customFormat="1" ht="26.25">
      <c r="A58" s="30" t="s">
        <v>56</v>
      </c>
      <c r="B58" s="254">
        <v>2979624.65</v>
      </c>
      <c r="C58" s="22">
        <v>2985673</v>
      </c>
      <c r="D58" s="22">
        <v>3128884</v>
      </c>
      <c r="E58" s="22">
        <v>143211</v>
      </c>
      <c r="F58" s="27">
        <v>4.7966069961445881E-2</v>
      </c>
      <c r="G58" s="160"/>
    </row>
    <row r="59" spans="1:7" s="16" customFormat="1" ht="26.25">
      <c r="A59" s="32" t="s">
        <v>57</v>
      </c>
      <c r="B59" s="257">
        <v>0</v>
      </c>
      <c r="C59" s="31">
        <v>0</v>
      </c>
      <c r="D59" s="31">
        <v>0</v>
      </c>
      <c r="E59" s="31">
        <v>0</v>
      </c>
      <c r="F59" s="27">
        <v>0</v>
      </c>
    </row>
    <row r="60" spans="1:7" s="16" customFormat="1" ht="26.25">
      <c r="A60" s="32" t="s">
        <v>58</v>
      </c>
      <c r="B60" s="257">
        <v>0</v>
      </c>
      <c r="C60" s="31">
        <v>0</v>
      </c>
      <c r="D60" s="31">
        <v>0</v>
      </c>
      <c r="E60" s="31">
        <v>0</v>
      </c>
      <c r="F60" s="27">
        <v>0</v>
      </c>
    </row>
    <row r="61" spans="1:7" s="16" customFormat="1" ht="26.25">
      <c r="A61" s="32" t="s">
        <v>59</v>
      </c>
      <c r="B61" s="257">
        <v>620837.76</v>
      </c>
      <c r="C61" s="31">
        <v>620838</v>
      </c>
      <c r="D61" s="31">
        <v>646024</v>
      </c>
      <c r="E61" s="31">
        <v>25186</v>
      </c>
      <c r="F61" s="27">
        <v>4.0567748752492597E-2</v>
      </c>
      <c r="G61" s="160"/>
    </row>
    <row r="62" spans="1:7" s="16" customFormat="1" ht="26.25">
      <c r="A62" s="32" t="s">
        <v>60</v>
      </c>
      <c r="B62" s="257">
        <v>913672.66</v>
      </c>
      <c r="C62" s="31">
        <v>913674</v>
      </c>
      <c r="D62" s="31">
        <v>946023</v>
      </c>
      <c r="E62" s="31">
        <v>32349</v>
      </c>
      <c r="F62" s="27">
        <v>3.540540718024153E-2</v>
      </c>
      <c r="G62" s="160"/>
    </row>
    <row r="63" spans="1:7" s="16" customFormat="1" ht="26.25">
      <c r="A63" s="32" t="s">
        <v>61</v>
      </c>
      <c r="B63" s="257">
        <v>2055684.13</v>
      </c>
      <c r="C63" s="31">
        <v>2055685</v>
      </c>
      <c r="D63" s="31">
        <v>2015966</v>
      </c>
      <c r="E63" s="31">
        <v>-39719</v>
      </c>
      <c r="F63" s="27">
        <v>-1.932154002193916E-2</v>
      </c>
      <c r="G63" s="160"/>
    </row>
    <row r="64" spans="1:7" s="16" customFormat="1" ht="26.25">
      <c r="A64" s="32" t="s">
        <v>62</v>
      </c>
      <c r="B64" s="257">
        <v>751368</v>
      </c>
      <c r="C64" s="31">
        <v>751368</v>
      </c>
      <c r="D64" s="31">
        <v>769471</v>
      </c>
      <c r="E64" s="31">
        <v>18103</v>
      </c>
      <c r="F64" s="27">
        <v>2.4093386995453627E-2</v>
      </c>
      <c r="G64" s="160"/>
    </row>
    <row r="65" spans="1:7" s="16" customFormat="1" ht="26.25">
      <c r="A65" s="32" t="s">
        <v>63</v>
      </c>
      <c r="B65" s="257">
        <v>740105.73</v>
      </c>
      <c r="C65" s="31">
        <v>740106</v>
      </c>
      <c r="D65" s="31">
        <v>758306</v>
      </c>
      <c r="E65" s="31">
        <v>18200</v>
      </c>
      <c r="F65" s="27">
        <v>2.4591072089673642E-2</v>
      </c>
      <c r="G65" s="160"/>
    </row>
    <row r="66" spans="1:7" s="39" customFormat="1" ht="26.25">
      <c r="A66" s="52" t="s">
        <v>64</v>
      </c>
      <c r="B66" s="258">
        <v>8061292.9299999997</v>
      </c>
      <c r="C66" s="37">
        <v>8067344</v>
      </c>
      <c r="D66" s="37">
        <v>8264674</v>
      </c>
      <c r="E66" s="37">
        <v>197330</v>
      </c>
      <c r="F66" s="38">
        <v>2.4460342834023194E-2</v>
      </c>
      <c r="G66" s="173"/>
    </row>
    <row r="67" spans="1:7" s="16" customFormat="1" ht="26.25">
      <c r="A67" s="32" t="s">
        <v>65</v>
      </c>
      <c r="B67" s="257">
        <v>0</v>
      </c>
      <c r="C67" s="31">
        <v>0</v>
      </c>
      <c r="D67" s="31">
        <v>0</v>
      </c>
      <c r="E67" s="31">
        <v>0</v>
      </c>
      <c r="F67" s="27">
        <v>0</v>
      </c>
    </row>
    <row r="68" spans="1:7" s="16" customFormat="1" ht="26.25">
      <c r="A68" s="32" t="s">
        <v>66</v>
      </c>
      <c r="B68" s="257">
        <v>0</v>
      </c>
      <c r="C68" s="31">
        <v>0</v>
      </c>
      <c r="D68" s="31">
        <v>0</v>
      </c>
      <c r="E68" s="31">
        <v>0</v>
      </c>
      <c r="F68" s="27">
        <v>0</v>
      </c>
    </row>
    <row r="69" spans="1:7" s="16" customFormat="1" ht="26.25">
      <c r="A69" s="32" t="s">
        <v>67</v>
      </c>
      <c r="B69" s="257">
        <v>0</v>
      </c>
      <c r="C69" s="31">
        <v>0</v>
      </c>
      <c r="D69" s="31">
        <v>0</v>
      </c>
      <c r="E69" s="31">
        <v>0</v>
      </c>
      <c r="F69" s="27">
        <v>0</v>
      </c>
    </row>
    <row r="70" spans="1:7" s="16" customFormat="1" ht="26.25">
      <c r="A70" s="32" t="s">
        <v>68</v>
      </c>
      <c r="B70" s="257">
        <v>0</v>
      </c>
      <c r="C70" s="31">
        <v>0</v>
      </c>
      <c r="D70" s="31">
        <v>0</v>
      </c>
      <c r="E70" s="31">
        <v>0</v>
      </c>
      <c r="F70" s="27">
        <v>0</v>
      </c>
    </row>
    <row r="71" spans="1:7" s="39" customFormat="1" ht="26.25">
      <c r="A71" s="53" t="s">
        <v>69</v>
      </c>
      <c r="B71" s="262">
        <v>8061292.9299999997</v>
      </c>
      <c r="C71" s="54">
        <v>8067344</v>
      </c>
      <c r="D71" s="54">
        <v>8264674</v>
      </c>
      <c r="E71" s="54">
        <v>197330</v>
      </c>
      <c r="F71" s="38">
        <v>2.4460342834023194E-2</v>
      </c>
    </row>
    <row r="72" spans="1:7" s="16" customFormat="1" ht="26.25">
      <c r="A72" s="51"/>
      <c r="B72" s="254"/>
      <c r="C72" s="22"/>
      <c r="D72" s="22"/>
      <c r="E72" s="22"/>
      <c r="F72" s="24"/>
    </row>
    <row r="73" spans="1:7" s="16" customFormat="1" ht="26.25">
      <c r="A73" s="49" t="s">
        <v>70</v>
      </c>
      <c r="B73" s="254"/>
      <c r="C73" s="22"/>
      <c r="D73" s="22"/>
      <c r="E73" s="22"/>
      <c r="F73" s="24"/>
    </row>
    <row r="74" spans="1:7" s="16" customFormat="1" ht="26.25">
      <c r="A74" s="30" t="s">
        <v>71</v>
      </c>
      <c r="B74" s="255">
        <v>4093373.42</v>
      </c>
      <c r="C74" s="26">
        <v>4099424</v>
      </c>
      <c r="D74" s="26">
        <v>4393114</v>
      </c>
      <c r="E74" s="22">
        <v>293690</v>
      </c>
      <c r="F74" s="27">
        <v>7.164177211237481E-2</v>
      </c>
      <c r="G74" s="160"/>
    </row>
    <row r="75" spans="1:7" s="16" customFormat="1" ht="26.25">
      <c r="A75" s="32" t="s">
        <v>72</v>
      </c>
      <c r="B75" s="256">
        <v>0</v>
      </c>
      <c r="C75" s="26">
        <v>0</v>
      </c>
      <c r="D75" s="26">
        <v>0</v>
      </c>
      <c r="E75" s="31">
        <v>0</v>
      </c>
      <c r="F75" s="27">
        <v>0</v>
      </c>
    </row>
    <row r="76" spans="1:7" s="16" customFormat="1" ht="26.25">
      <c r="A76" s="32" t="s">
        <v>73</v>
      </c>
      <c r="B76" s="254">
        <v>1590372.36</v>
      </c>
      <c r="C76" s="26">
        <v>1590372</v>
      </c>
      <c r="D76" s="26">
        <v>1590372</v>
      </c>
      <c r="E76" s="31">
        <v>0</v>
      </c>
      <c r="F76" s="27">
        <v>0</v>
      </c>
      <c r="G76" s="160"/>
    </row>
    <row r="77" spans="1:7" s="39" customFormat="1" ht="26.25">
      <c r="A77" s="52" t="s">
        <v>74</v>
      </c>
      <c r="B77" s="262">
        <v>5683745.7800000003</v>
      </c>
      <c r="C77" s="54">
        <v>5689796</v>
      </c>
      <c r="D77" s="54">
        <v>5983486</v>
      </c>
      <c r="E77" s="37">
        <v>293690</v>
      </c>
      <c r="F77" s="38">
        <v>5.1616964826155458E-2</v>
      </c>
    </row>
    <row r="78" spans="1:7" s="16" customFormat="1" ht="26.25">
      <c r="A78" s="32" t="s">
        <v>75</v>
      </c>
      <c r="B78" s="256">
        <v>28833.559999999998</v>
      </c>
      <c r="C78" s="29">
        <v>28834</v>
      </c>
      <c r="D78" s="29">
        <v>28834</v>
      </c>
      <c r="E78" s="31">
        <v>0</v>
      </c>
      <c r="F78" s="27">
        <v>0</v>
      </c>
    </row>
    <row r="79" spans="1:7" s="16" customFormat="1" ht="26.25">
      <c r="A79" s="32" t="s">
        <v>76</v>
      </c>
      <c r="B79" s="255">
        <v>1463493.4200000002</v>
      </c>
      <c r="C79" s="26">
        <v>1463493</v>
      </c>
      <c r="D79" s="26">
        <v>1367133</v>
      </c>
      <c r="E79" s="31">
        <v>-96360</v>
      </c>
      <c r="F79" s="27">
        <v>-6.5842474135510046E-2</v>
      </c>
      <c r="G79" s="160"/>
    </row>
    <row r="80" spans="1:7" s="16" customFormat="1" ht="26.25">
      <c r="A80" s="32" t="s">
        <v>77</v>
      </c>
      <c r="B80" s="254">
        <v>205522.51</v>
      </c>
      <c r="C80" s="22">
        <v>205523</v>
      </c>
      <c r="D80" s="22">
        <v>205523</v>
      </c>
      <c r="E80" s="31">
        <v>0</v>
      </c>
      <c r="F80" s="27">
        <v>0</v>
      </c>
    </row>
    <row r="81" spans="1:8" s="39" customFormat="1" ht="26.25">
      <c r="A81" s="35" t="s">
        <v>78</v>
      </c>
      <c r="B81" s="262">
        <v>1697849.4900000002</v>
      </c>
      <c r="C81" s="54">
        <v>1697850</v>
      </c>
      <c r="D81" s="54">
        <v>1601490</v>
      </c>
      <c r="E81" s="37">
        <v>-96360</v>
      </c>
      <c r="F81" s="38">
        <v>-5.6754130223517982E-2</v>
      </c>
      <c r="G81" s="173"/>
    </row>
    <row r="82" spans="1:8" s="16" customFormat="1" ht="26.25">
      <c r="A82" s="32" t="s">
        <v>79</v>
      </c>
      <c r="B82" s="254">
        <v>49388.72</v>
      </c>
      <c r="C82" s="22">
        <v>49389</v>
      </c>
      <c r="D82" s="22">
        <v>49389</v>
      </c>
      <c r="E82" s="31">
        <v>0</v>
      </c>
      <c r="F82" s="27">
        <v>0</v>
      </c>
    </row>
    <row r="83" spans="1:8" s="16" customFormat="1" ht="26.25">
      <c r="A83" s="32" t="s">
        <v>80</v>
      </c>
      <c r="B83" s="257">
        <v>630308.93999999994</v>
      </c>
      <c r="C83" s="31">
        <v>630309</v>
      </c>
      <c r="D83" s="31">
        <v>630309</v>
      </c>
      <c r="E83" s="31">
        <v>0</v>
      </c>
      <c r="F83" s="27">
        <v>0</v>
      </c>
    </row>
    <row r="84" spans="1:8" s="16" customFormat="1" ht="26.25">
      <c r="A84" s="32" t="s">
        <v>81</v>
      </c>
      <c r="B84" s="257">
        <v>0</v>
      </c>
      <c r="C84" s="31">
        <v>0</v>
      </c>
      <c r="D84" s="31">
        <v>0</v>
      </c>
      <c r="E84" s="31">
        <v>0</v>
      </c>
      <c r="F84" s="27">
        <v>0</v>
      </c>
    </row>
    <row r="85" spans="1:8" s="16" customFormat="1" ht="26.25">
      <c r="A85" s="32" t="s">
        <v>82</v>
      </c>
      <c r="B85" s="257">
        <v>0</v>
      </c>
      <c r="C85" s="31">
        <v>0</v>
      </c>
      <c r="D85" s="31">
        <v>0</v>
      </c>
      <c r="E85" s="31">
        <v>0</v>
      </c>
      <c r="F85" s="27">
        <v>0</v>
      </c>
    </row>
    <row r="86" spans="1:8" s="39" customFormat="1" ht="26.25">
      <c r="A86" s="35" t="s">
        <v>83</v>
      </c>
      <c r="B86" s="258">
        <v>679697.65999999992</v>
      </c>
      <c r="C86" s="37">
        <v>679698</v>
      </c>
      <c r="D86" s="37">
        <v>679698</v>
      </c>
      <c r="E86" s="37">
        <v>0</v>
      </c>
      <c r="F86" s="38">
        <v>0</v>
      </c>
    </row>
    <row r="87" spans="1:8" s="16" customFormat="1" ht="26.25">
      <c r="A87" s="32" t="s">
        <v>84</v>
      </c>
      <c r="B87" s="257">
        <v>0</v>
      </c>
      <c r="C87" s="31">
        <v>0</v>
      </c>
      <c r="D87" s="31">
        <v>0</v>
      </c>
      <c r="E87" s="31">
        <v>0</v>
      </c>
      <c r="F87" s="27">
        <v>0</v>
      </c>
    </row>
    <row r="88" spans="1:8" s="16" customFormat="1" ht="26.25">
      <c r="A88" s="32" t="s">
        <v>85</v>
      </c>
      <c r="B88" s="257">
        <v>0</v>
      </c>
      <c r="C88" s="31">
        <v>0</v>
      </c>
      <c r="D88" s="31">
        <v>0</v>
      </c>
      <c r="E88" s="31">
        <v>0</v>
      </c>
      <c r="F88" s="27">
        <v>0</v>
      </c>
    </row>
    <row r="89" spans="1:8" s="16" customFormat="1" ht="26.25">
      <c r="A89" s="41" t="s">
        <v>86</v>
      </c>
      <c r="B89" s="257">
        <v>0</v>
      </c>
      <c r="C89" s="31">
        <v>0</v>
      </c>
      <c r="D89" s="31">
        <v>0</v>
      </c>
      <c r="E89" s="31">
        <v>0</v>
      </c>
      <c r="F89" s="27">
        <v>0</v>
      </c>
    </row>
    <row r="90" spans="1:8" s="39" customFormat="1" ht="26.25">
      <c r="A90" s="55" t="s">
        <v>87</v>
      </c>
      <c r="B90" s="262">
        <v>0</v>
      </c>
      <c r="C90" s="54">
        <v>0</v>
      </c>
      <c r="D90" s="54">
        <v>0</v>
      </c>
      <c r="E90" s="54">
        <v>0</v>
      </c>
      <c r="F90" s="38">
        <v>0</v>
      </c>
    </row>
    <row r="91" spans="1:8" s="16" customFormat="1" ht="26.25">
      <c r="A91" s="41" t="s">
        <v>88</v>
      </c>
      <c r="B91" s="257">
        <v>0</v>
      </c>
      <c r="C91" s="31">
        <v>0</v>
      </c>
      <c r="D91" s="29">
        <v>0</v>
      </c>
      <c r="E91" s="31">
        <v>0</v>
      </c>
      <c r="F91" s="27">
        <v>0</v>
      </c>
    </row>
    <row r="92" spans="1:8" s="39" customFormat="1" ht="27" thickBot="1">
      <c r="A92" s="56" t="s">
        <v>69</v>
      </c>
      <c r="B92" s="263">
        <v>8061292.9300000006</v>
      </c>
      <c r="C92" s="57">
        <v>8067344</v>
      </c>
      <c r="D92" s="58">
        <v>8264674</v>
      </c>
      <c r="E92" s="57">
        <v>197330</v>
      </c>
      <c r="F92" s="59">
        <v>2.4460342834023194E-2</v>
      </c>
      <c r="G92" s="173"/>
      <c r="H92" s="173"/>
    </row>
    <row r="93" spans="1:8" s="64" customFormat="1" ht="31.5">
      <c r="A93" s="60"/>
      <c r="B93" s="61"/>
      <c r="C93" s="61"/>
      <c r="D93" s="61"/>
      <c r="E93" s="61"/>
      <c r="F93" s="62" t="s">
        <v>48</v>
      </c>
      <c r="G93" s="63"/>
      <c r="H93" s="174"/>
    </row>
    <row r="94" spans="1:8">
      <c r="A94" s="68" t="s">
        <v>48</v>
      </c>
      <c r="B94" s="69"/>
      <c r="C94" s="69"/>
      <c r="D94" s="69"/>
      <c r="E94" s="69"/>
      <c r="F94" s="70"/>
    </row>
  </sheetData>
  <pageMargins left="0.7" right="0.7" top="0.75" bottom="0.75" header="0.3" footer="0.3"/>
  <pageSetup scale="27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topLeftCell="A19" zoomScale="60" zoomScaleNormal="60" workbookViewId="0">
      <selection activeCell="B8" sqref="B8:B92"/>
    </sheetView>
  </sheetViews>
  <sheetFormatPr defaultColWidth="9.140625" defaultRowHeight="15.75"/>
  <cols>
    <col min="1" max="1" width="121.140625" style="71" customWidth="1"/>
    <col min="2" max="2" width="32.7109375" style="72" customWidth="1"/>
    <col min="3" max="5" width="32.85546875" style="72" customWidth="1"/>
    <col min="6" max="6" width="25.5703125" style="73" customWidth="1"/>
    <col min="7" max="7" width="30.28515625" style="71" customWidth="1"/>
    <col min="8" max="8" width="25.140625" style="71" customWidth="1"/>
    <col min="9" max="16384" width="9.140625" style="71"/>
  </cols>
  <sheetData>
    <row r="1" spans="1:8" s="7" customFormat="1" ht="46.5">
      <c r="A1" s="1" t="s">
        <v>0</v>
      </c>
      <c r="B1" s="2"/>
      <c r="C1" s="4" t="s">
        <v>1</v>
      </c>
      <c r="D1" s="5" t="s">
        <v>151</v>
      </c>
      <c r="E1" s="6"/>
      <c r="H1" s="3"/>
    </row>
    <row r="2" spans="1:8" s="7" customFormat="1" ht="46.5">
      <c r="A2" s="1" t="s">
        <v>2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3</v>
      </c>
      <c r="B3" s="10"/>
      <c r="C3" s="10"/>
      <c r="D3" s="10"/>
      <c r="E3" s="10"/>
      <c r="F3" s="11"/>
      <c r="G3" s="3"/>
      <c r="H3" s="3"/>
    </row>
    <row r="4" spans="1:8" s="16" customFormat="1" ht="27" thickTop="1">
      <c r="A4" s="12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20" customFormat="1" ht="52.5">
      <c r="A5" s="17"/>
      <c r="B5" s="18" t="s">
        <v>9</v>
      </c>
      <c r="C5" s="18" t="s">
        <v>9</v>
      </c>
      <c r="D5" s="18" t="s">
        <v>10</v>
      </c>
      <c r="E5" s="18" t="s">
        <v>11</v>
      </c>
      <c r="F5" s="19" t="s">
        <v>12</v>
      </c>
    </row>
    <row r="6" spans="1:8" s="16" customFormat="1" ht="26.25">
      <c r="A6" s="21" t="s">
        <v>13</v>
      </c>
      <c r="B6" s="22"/>
      <c r="C6" s="22"/>
      <c r="D6" s="22"/>
      <c r="E6" s="22"/>
      <c r="F6" s="23"/>
    </row>
    <row r="7" spans="1:8" s="16" customFormat="1" ht="26.25">
      <c r="A7" s="21" t="s">
        <v>14</v>
      </c>
      <c r="B7" s="22"/>
      <c r="C7" s="22"/>
      <c r="D7" s="22"/>
      <c r="E7" s="22"/>
      <c r="F7" s="24"/>
    </row>
    <row r="8" spans="1:8" s="16" customFormat="1" ht="26.25">
      <c r="A8" s="25" t="s">
        <v>15</v>
      </c>
      <c r="B8" s="255">
        <v>15841331</v>
      </c>
      <c r="C8" s="26">
        <f>[3]Revenue!H31</f>
        <v>15841331</v>
      </c>
      <c r="D8" s="26">
        <v>14137201</v>
      </c>
      <c r="E8" s="26">
        <v>-2841960</v>
      </c>
      <c r="F8" s="27">
        <v>-0.16737929512535984</v>
      </c>
    </row>
    <row r="9" spans="1:8" s="16" customFormat="1" ht="26.25">
      <c r="A9" s="25" t="s">
        <v>16</v>
      </c>
      <c r="B9" s="255">
        <v>0</v>
      </c>
      <c r="C9" s="26">
        <f>[3]Revenue!H33</f>
        <v>0</v>
      </c>
      <c r="D9" s="26">
        <v>0</v>
      </c>
      <c r="E9" s="26">
        <v>0</v>
      </c>
      <c r="F9" s="27">
        <v>0</v>
      </c>
    </row>
    <row r="10" spans="1:8" s="16" customFormat="1" ht="26.25">
      <c r="A10" s="28" t="s">
        <v>17</v>
      </c>
      <c r="B10" s="256">
        <v>628875</v>
      </c>
      <c r="C10" s="29">
        <f>SUM(C11:C29)</f>
        <v>658555</v>
      </c>
      <c r="D10" s="29">
        <v>671150</v>
      </c>
      <c r="E10" s="29">
        <v>12595</v>
      </c>
      <c r="F10" s="27">
        <v>1.912520594331529E-2</v>
      </c>
    </row>
    <row r="11" spans="1:8" s="16" customFormat="1" ht="26.25">
      <c r="A11" s="30" t="s">
        <v>18</v>
      </c>
      <c r="B11" s="257">
        <v>0</v>
      </c>
      <c r="C11" s="31">
        <f>[3]Revenue!H36</f>
        <v>0</v>
      </c>
      <c r="D11" s="31">
        <v>0</v>
      </c>
      <c r="E11" s="29">
        <v>0</v>
      </c>
      <c r="F11" s="27">
        <v>0</v>
      </c>
    </row>
    <row r="12" spans="1:8" s="16" customFormat="1" ht="26.25">
      <c r="A12" s="32" t="s">
        <v>19</v>
      </c>
      <c r="B12" s="257">
        <v>628875</v>
      </c>
      <c r="C12" s="31">
        <f>[3]Revenue!H37</f>
        <v>658555</v>
      </c>
      <c r="D12" s="31">
        <v>671150</v>
      </c>
      <c r="E12" s="29">
        <v>12595</v>
      </c>
      <c r="F12" s="27">
        <v>1.912520594331529E-2</v>
      </c>
    </row>
    <row r="13" spans="1:8" s="16" customFormat="1" ht="26.25">
      <c r="A13" s="32" t="s">
        <v>20</v>
      </c>
      <c r="B13" s="257">
        <v>0</v>
      </c>
      <c r="C13" s="31">
        <f>[3]Revenue!H38</f>
        <v>0</v>
      </c>
      <c r="D13" s="31">
        <v>0</v>
      </c>
      <c r="E13" s="29">
        <v>0</v>
      </c>
      <c r="F13" s="27">
        <v>0</v>
      </c>
    </row>
    <row r="14" spans="1:8" s="16" customFormat="1" ht="26.25">
      <c r="A14" s="32" t="s">
        <v>21</v>
      </c>
      <c r="B14" s="257">
        <v>0</v>
      </c>
      <c r="C14" s="31">
        <f>[3]Revenue!H39</f>
        <v>0</v>
      </c>
      <c r="D14" s="31">
        <v>0</v>
      </c>
      <c r="E14" s="29">
        <v>0</v>
      </c>
      <c r="F14" s="27">
        <v>0</v>
      </c>
    </row>
    <row r="15" spans="1:8" s="16" customFormat="1" ht="26.25">
      <c r="A15" s="32" t="s">
        <v>22</v>
      </c>
      <c r="B15" s="257">
        <v>0</v>
      </c>
      <c r="C15" s="31">
        <f>[3]Revenue!H40</f>
        <v>0</v>
      </c>
      <c r="D15" s="31">
        <v>0</v>
      </c>
      <c r="E15" s="29">
        <v>0</v>
      </c>
      <c r="F15" s="27">
        <v>0</v>
      </c>
    </row>
    <row r="16" spans="1:8" s="16" customFormat="1" ht="26.25">
      <c r="A16" s="32" t="s">
        <v>23</v>
      </c>
      <c r="B16" s="257">
        <v>0</v>
      </c>
      <c r="C16" s="31">
        <f>[3]Revenue!H41</f>
        <v>0</v>
      </c>
      <c r="D16" s="31">
        <v>0</v>
      </c>
      <c r="E16" s="29">
        <v>0</v>
      </c>
      <c r="F16" s="27">
        <v>0</v>
      </c>
    </row>
    <row r="17" spans="1:6" s="16" customFormat="1" ht="26.25">
      <c r="A17" s="32" t="s">
        <v>24</v>
      </c>
      <c r="B17" s="257">
        <v>0</v>
      </c>
      <c r="C17" s="31">
        <f>[3]Revenue!H50</f>
        <v>0</v>
      </c>
      <c r="D17" s="31">
        <v>0</v>
      </c>
      <c r="E17" s="29">
        <v>0</v>
      </c>
      <c r="F17" s="27">
        <v>0</v>
      </c>
    </row>
    <row r="18" spans="1:6" s="16" customFormat="1" ht="26.25">
      <c r="A18" s="32" t="s">
        <v>25</v>
      </c>
      <c r="B18" s="257">
        <v>0</v>
      </c>
      <c r="C18" s="31">
        <f>[3]Revenue!H42</f>
        <v>0</v>
      </c>
      <c r="D18" s="31">
        <v>0</v>
      </c>
      <c r="E18" s="29">
        <v>0</v>
      </c>
      <c r="F18" s="27">
        <v>0</v>
      </c>
    </row>
    <row r="19" spans="1:6" s="16" customFormat="1" ht="26.25">
      <c r="A19" s="32" t="s">
        <v>26</v>
      </c>
      <c r="B19" s="257">
        <v>0</v>
      </c>
      <c r="C19" s="31">
        <f>[3]Revenue!H43</f>
        <v>0</v>
      </c>
      <c r="D19" s="31">
        <v>0</v>
      </c>
      <c r="E19" s="29">
        <v>0</v>
      </c>
      <c r="F19" s="27">
        <v>0</v>
      </c>
    </row>
    <row r="20" spans="1:6" s="16" customFormat="1" ht="26.25">
      <c r="A20" s="32" t="s">
        <v>27</v>
      </c>
      <c r="B20" s="257">
        <v>0</v>
      </c>
      <c r="C20" s="31">
        <f>[3]Revenue!H44</f>
        <v>0</v>
      </c>
      <c r="D20" s="31">
        <v>0</v>
      </c>
      <c r="E20" s="29">
        <v>0</v>
      </c>
      <c r="F20" s="27">
        <v>0</v>
      </c>
    </row>
    <row r="21" spans="1:6" s="16" customFormat="1" ht="26.25">
      <c r="A21" s="32" t="s">
        <v>28</v>
      </c>
      <c r="B21" s="257">
        <v>0</v>
      </c>
      <c r="C21" s="31">
        <f>[3]Revenue!H45</f>
        <v>0</v>
      </c>
      <c r="D21" s="31">
        <v>0</v>
      </c>
      <c r="E21" s="29">
        <v>0</v>
      </c>
      <c r="F21" s="27">
        <v>0</v>
      </c>
    </row>
    <row r="22" spans="1:6" s="16" customFormat="1" ht="26.25">
      <c r="A22" s="32" t="s">
        <v>29</v>
      </c>
      <c r="B22" s="257">
        <v>0</v>
      </c>
      <c r="C22" s="31">
        <f>[3]Revenue!H46</f>
        <v>0</v>
      </c>
      <c r="D22" s="31">
        <v>0</v>
      </c>
      <c r="E22" s="29">
        <v>0</v>
      </c>
      <c r="F22" s="27">
        <v>0</v>
      </c>
    </row>
    <row r="23" spans="1:6" s="16" customFormat="1" ht="26.25">
      <c r="A23" s="33" t="s">
        <v>30</v>
      </c>
      <c r="B23" s="257">
        <v>0</v>
      </c>
      <c r="C23" s="31">
        <f>[3]Revenue!H47</f>
        <v>0</v>
      </c>
      <c r="D23" s="31">
        <v>0</v>
      </c>
      <c r="E23" s="29">
        <v>0</v>
      </c>
      <c r="F23" s="27">
        <v>0</v>
      </c>
    </row>
    <row r="24" spans="1:6" s="16" customFormat="1" ht="26.25">
      <c r="A24" s="33" t="s">
        <v>31</v>
      </c>
      <c r="B24" s="257">
        <v>0</v>
      </c>
      <c r="C24" s="31">
        <f>[3]Revenue!H49</f>
        <v>0</v>
      </c>
      <c r="D24" s="31">
        <v>0</v>
      </c>
      <c r="E24" s="29">
        <v>0</v>
      </c>
      <c r="F24" s="27">
        <v>0</v>
      </c>
    </row>
    <row r="25" spans="1:6" s="16" customFormat="1" ht="26.25">
      <c r="A25" s="33" t="s">
        <v>32</v>
      </c>
      <c r="B25" s="257">
        <v>0</v>
      </c>
      <c r="C25" s="31">
        <f>[3]Revenue!H51</f>
        <v>0</v>
      </c>
      <c r="D25" s="31">
        <v>0</v>
      </c>
      <c r="E25" s="29">
        <v>0</v>
      </c>
      <c r="F25" s="27">
        <v>0</v>
      </c>
    </row>
    <row r="26" spans="1:6" s="16" customFormat="1" ht="26.25">
      <c r="A26" s="33" t="s">
        <v>33</v>
      </c>
      <c r="B26" s="257">
        <v>0</v>
      </c>
      <c r="C26" s="31">
        <f>[3]Revenue!H52</f>
        <v>0</v>
      </c>
      <c r="D26" s="31">
        <v>0</v>
      </c>
      <c r="E26" s="29">
        <v>0</v>
      </c>
      <c r="F26" s="27">
        <v>0</v>
      </c>
    </row>
    <row r="27" spans="1:6" s="16" customFormat="1" ht="26.25">
      <c r="A27" s="33" t="s">
        <v>34</v>
      </c>
      <c r="B27" s="257">
        <v>0</v>
      </c>
      <c r="C27" s="31">
        <f>[3]Revenue!H53</f>
        <v>0</v>
      </c>
      <c r="D27" s="31">
        <v>0</v>
      </c>
      <c r="E27" s="29">
        <v>0</v>
      </c>
      <c r="F27" s="27">
        <v>0</v>
      </c>
    </row>
    <row r="28" spans="1:6" s="16" customFormat="1" ht="26.25">
      <c r="A28" s="33" t="s">
        <v>89</v>
      </c>
      <c r="B28" s="257">
        <v>0</v>
      </c>
      <c r="C28" s="31">
        <v>0</v>
      </c>
      <c r="D28" s="31">
        <v>0</v>
      </c>
      <c r="E28" s="29">
        <f t="shared" ref="E28" si="0">D28-C28</f>
        <v>0</v>
      </c>
      <c r="F28" s="27">
        <f t="shared" ref="F28" si="1">IF(ISBLANK(E28),"  ",IF(C28&gt;0,E28/C28,IF(E28&gt;0,1,0)))</f>
        <v>0</v>
      </c>
    </row>
    <row r="29" spans="1:6" s="16" customFormat="1" ht="26.25">
      <c r="A29" s="33" t="s">
        <v>35</v>
      </c>
      <c r="B29" s="257">
        <v>0</v>
      </c>
      <c r="C29" s="31">
        <f>[3]Revenue!H48</f>
        <v>0</v>
      </c>
      <c r="D29" s="31">
        <v>0</v>
      </c>
      <c r="E29" s="29">
        <v>0</v>
      </c>
      <c r="F29" s="27">
        <v>0</v>
      </c>
    </row>
    <row r="30" spans="1:6" s="16" customFormat="1" ht="26.25">
      <c r="A30" s="34" t="s">
        <v>36</v>
      </c>
      <c r="B30" s="257"/>
      <c r="C30" s="31"/>
      <c r="D30" s="31"/>
      <c r="E30" s="31"/>
      <c r="F30" s="23"/>
    </row>
    <row r="31" spans="1:6" s="16" customFormat="1" ht="26.25">
      <c r="A31" s="30" t="s">
        <v>37</v>
      </c>
      <c r="B31" s="255">
        <v>0</v>
      </c>
      <c r="C31" s="26">
        <f>[3]Revenue!H86+[3]Revenue!H87</f>
        <v>0</v>
      </c>
      <c r="D31" s="26">
        <v>0</v>
      </c>
      <c r="E31" s="26">
        <v>0</v>
      </c>
      <c r="F31" s="27">
        <v>0</v>
      </c>
    </row>
    <row r="32" spans="1:6" s="16" customFormat="1" ht="26.25">
      <c r="A32" s="35" t="s">
        <v>38</v>
      </c>
      <c r="B32" s="257"/>
      <c r="C32" s="31"/>
      <c r="D32" s="31"/>
      <c r="E32" s="31"/>
      <c r="F32" s="23"/>
    </row>
    <row r="33" spans="1:12" s="16" customFormat="1" ht="26.25">
      <c r="A33" s="30" t="s">
        <v>37</v>
      </c>
      <c r="B33" s="254">
        <v>0</v>
      </c>
      <c r="C33" s="22">
        <f>[3]Revenue!H88</f>
        <v>0</v>
      </c>
      <c r="D33" s="22">
        <v>0</v>
      </c>
      <c r="E33" s="26">
        <v>0</v>
      </c>
      <c r="F33" s="27">
        <v>0</v>
      </c>
    </row>
    <row r="34" spans="1:12" s="16" customFormat="1" ht="26.25">
      <c r="A34" s="32" t="s">
        <v>39</v>
      </c>
      <c r="B34" s="257"/>
      <c r="C34" s="31"/>
      <c r="D34" s="31"/>
      <c r="E34" s="29"/>
      <c r="F34" s="27" t="s">
        <v>91</v>
      </c>
    </row>
    <row r="35" spans="1:12" s="39" customFormat="1" ht="26.25">
      <c r="A35" s="36" t="s">
        <v>40</v>
      </c>
      <c r="B35" s="258">
        <v>16470206</v>
      </c>
      <c r="C35" s="37">
        <f>C34+C33+C31+C10+C9+C8</f>
        <v>16499886</v>
      </c>
      <c r="D35" s="37">
        <v>14808351</v>
      </c>
      <c r="E35" s="37">
        <v>-2829365</v>
      </c>
      <c r="F35" s="38">
        <v>-0.16041561163588303</v>
      </c>
    </row>
    <row r="36" spans="1:12" s="16" customFormat="1" ht="26.25">
      <c r="A36" s="34" t="s">
        <v>41</v>
      </c>
      <c r="B36" s="257"/>
      <c r="C36" s="31"/>
      <c r="D36" s="31"/>
      <c r="E36" s="31"/>
      <c r="F36" s="23"/>
    </row>
    <row r="37" spans="1:12" s="16" customFormat="1" ht="26.25">
      <c r="A37" s="40" t="s">
        <v>42</v>
      </c>
      <c r="B37" s="255">
        <v>0</v>
      </c>
      <c r="C37" s="26">
        <f>[3]Revenue!H93</f>
        <v>0</v>
      </c>
      <c r="D37" s="26">
        <v>0</v>
      </c>
      <c r="E37" s="26">
        <v>0</v>
      </c>
      <c r="F37" s="27">
        <v>0</v>
      </c>
    </row>
    <row r="38" spans="1:12" s="16" customFormat="1" ht="26.25">
      <c r="A38" s="41" t="s">
        <v>43</v>
      </c>
      <c r="B38" s="255">
        <v>0</v>
      </c>
      <c r="C38" s="26">
        <f>[3]Revenue!H94</f>
        <v>0</v>
      </c>
      <c r="D38" s="26">
        <v>0</v>
      </c>
      <c r="E38" s="29">
        <v>0</v>
      </c>
      <c r="F38" s="27">
        <v>0</v>
      </c>
    </row>
    <row r="39" spans="1:12" s="16" customFormat="1" ht="26.25">
      <c r="A39" s="41" t="s">
        <v>44</v>
      </c>
      <c r="B39" s="255">
        <v>340917</v>
      </c>
      <c r="C39" s="26">
        <f>[3]Revenue!H95</f>
        <v>0</v>
      </c>
      <c r="D39" s="26">
        <v>0</v>
      </c>
      <c r="E39" s="29">
        <v>0</v>
      </c>
      <c r="F39" s="27">
        <v>0</v>
      </c>
    </row>
    <row r="40" spans="1:12" s="16" customFormat="1" ht="26.25">
      <c r="A40" s="41" t="s">
        <v>45</v>
      </c>
      <c r="B40" s="255">
        <v>0</v>
      </c>
      <c r="C40" s="26">
        <f>[3]Revenue!H96</f>
        <v>0</v>
      </c>
      <c r="D40" s="26">
        <v>0</v>
      </c>
      <c r="E40" s="29">
        <v>0</v>
      </c>
      <c r="F40" s="27">
        <v>0</v>
      </c>
    </row>
    <row r="41" spans="1:12" s="16" customFormat="1" ht="26.25">
      <c r="A41" s="42" t="s">
        <v>46</v>
      </c>
      <c r="B41" s="255">
        <v>0</v>
      </c>
      <c r="C41" s="26">
        <f>[3]Revenue!H97</f>
        <v>0</v>
      </c>
      <c r="D41" s="26">
        <v>0</v>
      </c>
      <c r="E41" s="29">
        <v>0</v>
      </c>
      <c r="F41" s="27">
        <v>0</v>
      </c>
    </row>
    <row r="42" spans="1:12" s="39" customFormat="1" ht="26.25">
      <c r="A42" s="34" t="s">
        <v>47</v>
      </c>
      <c r="B42" s="259">
        <v>340917</v>
      </c>
      <c r="C42" s="43">
        <f t="shared" ref="C42" si="2">SUM(C37:C41)</f>
        <v>0</v>
      </c>
      <c r="D42" s="43">
        <v>0</v>
      </c>
      <c r="E42" s="43">
        <v>0</v>
      </c>
      <c r="F42" s="38">
        <v>0</v>
      </c>
      <c r="L42" s="39" t="s">
        <v>48</v>
      </c>
    </row>
    <row r="43" spans="1:12" s="16" customFormat="1" ht="26.25">
      <c r="A43" s="32" t="s">
        <v>48</v>
      </c>
      <c r="B43" s="257"/>
      <c r="C43" s="31"/>
      <c r="D43" s="31"/>
      <c r="E43" s="31"/>
      <c r="F43" s="23"/>
    </row>
    <row r="44" spans="1:12" s="39" customFormat="1" ht="26.25">
      <c r="A44" s="44" t="s">
        <v>49</v>
      </c>
      <c r="B44" s="260">
        <v>0</v>
      </c>
      <c r="C44" s="45">
        <f>[3]Revenue!H84-[3]Revenue!H82</f>
        <v>0</v>
      </c>
      <c r="D44" s="45">
        <v>0</v>
      </c>
      <c r="E44" s="45">
        <v>0</v>
      </c>
      <c r="F44" s="38">
        <v>0</v>
      </c>
    </row>
    <row r="45" spans="1:12" s="16" customFormat="1" ht="26.25">
      <c r="A45" s="32" t="s">
        <v>48</v>
      </c>
      <c r="B45" s="257"/>
      <c r="C45" s="31"/>
      <c r="D45" s="31"/>
      <c r="E45" s="31"/>
      <c r="F45" s="23"/>
    </row>
    <row r="46" spans="1:12" s="39" customFormat="1" ht="26.25">
      <c r="A46" s="44" t="s">
        <v>50</v>
      </c>
      <c r="B46" s="260">
        <v>1561125</v>
      </c>
      <c r="C46" s="45">
        <f>[3]Revenue!H100</f>
        <v>0</v>
      </c>
      <c r="D46" s="45">
        <v>0</v>
      </c>
      <c r="E46" s="45">
        <v>0</v>
      </c>
      <c r="F46" s="38">
        <v>0</v>
      </c>
    </row>
    <row r="47" spans="1:12" s="16" customFormat="1" ht="26.25">
      <c r="A47" s="32" t="s">
        <v>48</v>
      </c>
      <c r="B47" s="257"/>
      <c r="C47" s="31"/>
      <c r="D47" s="31"/>
      <c r="E47" s="31"/>
      <c r="F47" s="23"/>
    </row>
    <row r="48" spans="1:12" s="39" customFormat="1" ht="26.25">
      <c r="A48" s="34" t="s">
        <v>51</v>
      </c>
      <c r="B48" s="259">
        <v>10579711</v>
      </c>
      <c r="C48" s="43">
        <f>[3]Revenue!H7+[3]Revenue!H18+[3]Revenue!H22+[3]Revenue!H29+[3]Revenue!H68</f>
        <v>14068518</v>
      </c>
      <c r="D48" s="43">
        <v>13665719</v>
      </c>
      <c r="E48" s="43">
        <v>-402799</v>
      </c>
      <c r="F48" s="38">
        <v>-2.8631231804231261E-2</v>
      </c>
    </row>
    <row r="49" spans="1:6" s="16" customFormat="1" ht="26.25">
      <c r="A49" s="32" t="s">
        <v>48</v>
      </c>
      <c r="B49" s="257"/>
      <c r="C49" s="31"/>
      <c r="D49" s="31"/>
      <c r="E49" s="31"/>
      <c r="F49" s="23"/>
    </row>
    <row r="50" spans="1:6" s="39" customFormat="1" ht="26.25">
      <c r="A50" s="46" t="s">
        <v>52</v>
      </c>
      <c r="B50" s="261">
        <v>0</v>
      </c>
      <c r="C50" s="47">
        <f>[3]Revenue!H60</f>
        <v>0</v>
      </c>
      <c r="D50" s="47">
        <v>0</v>
      </c>
      <c r="E50" s="47">
        <v>0</v>
      </c>
      <c r="F50" s="38">
        <v>0</v>
      </c>
    </row>
    <row r="51" spans="1:6" s="16" customFormat="1" ht="26.25">
      <c r="A51" s="34"/>
      <c r="B51" s="254"/>
      <c r="C51" s="22"/>
      <c r="D51" s="22"/>
      <c r="E51" s="22"/>
      <c r="F51" s="48"/>
    </row>
    <row r="52" spans="1:6" s="39" customFormat="1" ht="26.25">
      <c r="A52" s="34" t="s">
        <v>53</v>
      </c>
      <c r="B52" s="259">
        <v>0</v>
      </c>
      <c r="C52" s="43">
        <f>[3]Revenue!H32</f>
        <v>0</v>
      </c>
      <c r="D52" s="43">
        <v>0</v>
      </c>
      <c r="E52" s="47">
        <v>0</v>
      </c>
      <c r="F52" s="38">
        <v>0</v>
      </c>
    </row>
    <row r="53" spans="1:6" s="16" customFormat="1" ht="26.25">
      <c r="A53" s="32"/>
      <c r="B53" s="257"/>
      <c r="C53" s="31"/>
      <c r="D53" s="31"/>
      <c r="E53" s="31"/>
      <c r="F53" s="23"/>
    </row>
    <row r="54" spans="1:6" s="39" customFormat="1" ht="26.25">
      <c r="A54" s="49" t="s">
        <v>54</v>
      </c>
      <c r="B54" s="259">
        <v>28270125</v>
      </c>
      <c r="C54" s="43">
        <f t="shared" ref="C54" si="3">C50+C48+C46+C44+C35-C42</f>
        <v>30568404</v>
      </c>
      <c r="D54" s="43">
        <v>28474070</v>
      </c>
      <c r="E54" s="43">
        <v>-3232164</v>
      </c>
      <c r="F54" s="38">
        <v>-0.10194096214643467</v>
      </c>
    </row>
    <row r="55" spans="1:6" s="16" customFormat="1" ht="26.25">
      <c r="A55" s="50"/>
      <c r="B55" s="257"/>
      <c r="C55" s="31"/>
      <c r="D55" s="31"/>
      <c r="E55" s="31"/>
      <c r="F55" s="23" t="s">
        <v>48</v>
      </c>
    </row>
    <row r="56" spans="1:6" s="16" customFormat="1" ht="26.25">
      <c r="A56" s="51"/>
      <c r="B56" s="254"/>
      <c r="C56" s="22"/>
      <c r="D56" s="22"/>
      <c r="E56" s="22"/>
      <c r="F56" s="24" t="s">
        <v>48</v>
      </c>
    </row>
    <row r="57" spans="1:6" s="16" customFormat="1" ht="26.25">
      <c r="A57" s="49" t="s">
        <v>55</v>
      </c>
      <c r="B57" s="254"/>
      <c r="C57" s="22"/>
      <c r="D57" s="22"/>
      <c r="E57" s="22"/>
      <c r="F57" s="24"/>
    </row>
    <row r="58" spans="1:6" s="16" customFormat="1" ht="26.25">
      <c r="A58" s="30" t="s">
        <v>56</v>
      </c>
      <c r="B58" s="254">
        <v>14859508</v>
      </c>
      <c r="C58" s="22">
        <f>[3]Instruction!H44</f>
        <v>16332154</v>
      </c>
      <c r="D58" s="22">
        <v>13070949</v>
      </c>
      <c r="E58" s="22">
        <v>-3846883</v>
      </c>
      <c r="F58" s="27">
        <v>-0.22738628684810205</v>
      </c>
    </row>
    <row r="59" spans="1:6" s="16" customFormat="1" ht="26.25">
      <c r="A59" s="32" t="s">
        <v>57</v>
      </c>
      <c r="B59" s="257">
        <v>0</v>
      </c>
      <c r="C59" s="31">
        <f>[3]Research!H44</f>
        <v>0</v>
      </c>
      <c r="D59" s="31">
        <v>0</v>
      </c>
      <c r="E59" s="31">
        <v>0</v>
      </c>
      <c r="F59" s="27">
        <v>0</v>
      </c>
    </row>
    <row r="60" spans="1:6" s="16" customFormat="1" ht="26.25">
      <c r="A60" s="32" t="s">
        <v>58</v>
      </c>
      <c r="B60" s="257">
        <v>0</v>
      </c>
      <c r="C60" s="31">
        <f>'[3]Public Service'!H44</f>
        <v>0</v>
      </c>
      <c r="D60" s="31">
        <v>0</v>
      </c>
      <c r="E60" s="31">
        <v>0</v>
      </c>
      <c r="F60" s="27">
        <v>0</v>
      </c>
    </row>
    <row r="61" spans="1:6" s="16" customFormat="1" ht="26.25">
      <c r="A61" s="32" t="s">
        <v>59</v>
      </c>
      <c r="B61" s="257">
        <v>1529864</v>
      </c>
      <c r="C61" s="31">
        <f>'[3]Academic Supp'!H44</f>
        <v>1832308</v>
      </c>
      <c r="D61" s="31">
        <v>1542927</v>
      </c>
      <c r="E61" s="31">
        <v>-475275</v>
      </c>
      <c r="F61" s="27">
        <v>-0.23549426667895484</v>
      </c>
    </row>
    <row r="62" spans="1:6" s="16" customFormat="1" ht="26.25">
      <c r="A62" s="32" t="s">
        <v>60</v>
      </c>
      <c r="B62" s="257">
        <v>2756665</v>
      </c>
      <c r="C62" s="31">
        <f>'[3]Student Services'!H44</f>
        <v>2811555</v>
      </c>
      <c r="D62" s="31">
        <v>2958452</v>
      </c>
      <c r="E62" s="31">
        <v>146897</v>
      </c>
      <c r="F62" s="27">
        <v>5.224759963792279E-2</v>
      </c>
    </row>
    <row r="63" spans="1:6" s="16" customFormat="1" ht="26.25">
      <c r="A63" s="32" t="s">
        <v>61</v>
      </c>
      <c r="B63" s="257">
        <v>3955436</v>
      </c>
      <c r="C63" s="31">
        <f>'[3]Institutional Supp'!H44</f>
        <v>4237487</v>
      </c>
      <c r="D63" s="31">
        <v>4775897</v>
      </c>
      <c r="E63" s="31">
        <v>257152</v>
      </c>
      <c r="F63" s="27">
        <v>5.6907836135918266E-2</v>
      </c>
    </row>
    <row r="64" spans="1:6" s="16" customFormat="1" ht="26.25">
      <c r="A64" s="32" t="s">
        <v>62</v>
      </c>
      <c r="B64" s="257">
        <v>501897</v>
      </c>
      <c r="C64" s="31">
        <f>[3]Scholarships!H44</f>
        <v>525000</v>
      </c>
      <c r="D64" s="31">
        <v>500000</v>
      </c>
      <c r="E64" s="31">
        <v>-25000</v>
      </c>
      <c r="F64" s="27">
        <v>-4.7619047619047616E-2</v>
      </c>
    </row>
    <row r="65" spans="1:6" s="16" customFormat="1" ht="26.25">
      <c r="A65" s="32" t="s">
        <v>63</v>
      </c>
      <c r="B65" s="257">
        <v>3542270</v>
      </c>
      <c r="C65" s="31">
        <f>'[3]OP&amp;M'!H44</f>
        <v>3835727</v>
      </c>
      <c r="D65" s="31">
        <v>4492745</v>
      </c>
      <c r="E65" s="31">
        <v>572018</v>
      </c>
      <c r="F65" s="27">
        <v>0.14589590144888945</v>
      </c>
    </row>
    <row r="66" spans="1:6" s="39" customFormat="1" ht="26.25">
      <c r="A66" s="52" t="s">
        <v>64</v>
      </c>
      <c r="B66" s="258">
        <v>27145640</v>
      </c>
      <c r="C66" s="37">
        <f>SUM(C58:C65)</f>
        <v>29574231</v>
      </c>
      <c r="D66" s="37">
        <v>27340970</v>
      </c>
      <c r="E66" s="37">
        <v>-3371091</v>
      </c>
      <c r="F66" s="38">
        <v>-0.10976440167919697</v>
      </c>
    </row>
    <row r="67" spans="1:6" s="16" customFormat="1" ht="26.25">
      <c r="A67" s="32" t="s">
        <v>65</v>
      </c>
      <c r="B67" s="257">
        <v>0</v>
      </c>
      <c r="C67" s="31">
        <f>[3]Hospitals!H44</f>
        <v>0</v>
      </c>
      <c r="D67" s="31">
        <v>0</v>
      </c>
      <c r="E67" s="31">
        <v>0</v>
      </c>
      <c r="F67" s="27">
        <v>0</v>
      </c>
    </row>
    <row r="68" spans="1:6" s="16" customFormat="1" ht="26.25">
      <c r="A68" s="32" t="s">
        <v>66</v>
      </c>
      <c r="B68" s="257">
        <v>1124485</v>
      </c>
      <c r="C68" s="31">
        <f>[3]Transfers!H44</f>
        <v>994173</v>
      </c>
      <c r="D68" s="31">
        <v>1133100</v>
      </c>
      <c r="E68" s="31">
        <v>138927</v>
      </c>
      <c r="F68" s="27">
        <v>0.13974127239424125</v>
      </c>
    </row>
    <row r="69" spans="1:6" s="16" customFormat="1" ht="26.25">
      <c r="A69" s="32" t="s">
        <v>67</v>
      </c>
      <c r="B69" s="257">
        <v>0</v>
      </c>
      <c r="C69" s="31">
        <f>[3]Athletics!V21+[3]Athletics!V23-[3]Athletics!AB40</f>
        <v>0</v>
      </c>
      <c r="D69" s="31">
        <v>0</v>
      </c>
      <c r="E69" s="31">
        <v>0</v>
      </c>
      <c r="F69" s="27">
        <v>0</v>
      </c>
    </row>
    <row r="70" spans="1:6" s="16" customFormat="1" ht="26.25">
      <c r="A70" s="32" t="s">
        <v>68</v>
      </c>
      <c r="B70" s="257">
        <v>0</v>
      </c>
      <c r="C70" s="31">
        <f>[3]Other!H44</f>
        <v>0</v>
      </c>
      <c r="D70" s="31">
        <v>0</v>
      </c>
      <c r="E70" s="31">
        <v>0</v>
      </c>
      <c r="F70" s="27">
        <v>0</v>
      </c>
    </row>
    <row r="71" spans="1:6" s="39" customFormat="1" ht="26.25">
      <c r="A71" s="53" t="s">
        <v>69</v>
      </c>
      <c r="B71" s="262">
        <v>28270125</v>
      </c>
      <c r="C71" s="54">
        <f>C70+C69+C68+C67+C66</f>
        <v>30568404</v>
      </c>
      <c r="D71" s="54">
        <v>28474070</v>
      </c>
      <c r="E71" s="54">
        <v>-3232164</v>
      </c>
      <c r="F71" s="38">
        <v>-0.10194096214643467</v>
      </c>
    </row>
    <row r="72" spans="1:6" s="16" customFormat="1" ht="26.25">
      <c r="A72" s="51"/>
      <c r="B72" s="254"/>
      <c r="C72" s="22"/>
      <c r="D72" s="22"/>
      <c r="E72" s="22"/>
      <c r="F72" s="24"/>
    </row>
    <row r="73" spans="1:6" s="16" customFormat="1" ht="26.25">
      <c r="A73" s="49" t="s">
        <v>70</v>
      </c>
      <c r="B73" s="254"/>
      <c r="C73" s="22"/>
      <c r="D73" s="22"/>
      <c r="E73" s="22"/>
      <c r="F73" s="24"/>
    </row>
    <row r="74" spans="1:6" s="16" customFormat="1" ht="26.25">
      <c r="A74" s="30" t="s">
        <v>71</v>
      </c>
      <c r="B74" s="255">
        <v>14714162</v>
      </c>
      <c r="C74" s="26">
        <f>[3]Instruction!H7+[3]Research!H7+'[3]Public Service'!H7+'[3]Academic Supp'!H7+'[3]Student Services'!H7+'[3]Institutional Supp'!H7+[3]Scholarships!H7+'[3]OP&amp;M'!H7+[3]Hospitals!H7+[3]Transfers!H7+[3]Other!H7</f>
        <v>13603007</v>
      </c>
      <c r="D74" s="26">
        <v>13502642</v>
      </c>
      <c r="E74" s="22">
        <v>-100365</v>
      </c>
      <c r="F74" s="27">
        <v>-7.3781480815234453E-3</v>
      </c>
    </row>
    <row r="75" spans="1:6" s="16" customFormat="1" ht="26.25">
      <c r="A75" s="32" t="s">
        <v>72</v>
      </c>
      <c r="B75" s="256">
        <v>0</v>
      </c>
      <c r="C75" s="26">
        <f>[3]Instruction!H8+[3]Research!H8+'[3]Public Service'!H8+'[3]Academic Supp'!H8+'[3]Student Services'!H8+'[3]Institutional Supp'!H8+[3]Scholarships!H8+'[3]OP&amp;M'!H8+[3]Hospitals!H8+[3]Transfers!H8+[3]Other!H8</f>
        <v>1940000</v>
      </c>
      <c r="D75" s="26">
        <v>0</v>
      </c>
      <c r="E75" s="31">
        <v>-1940000</v>
      </c>
      <c r="F75" s="27">
        <v>-1</v>
      </c>
    </row>
    <row r="76" spans="1:6" s="16" customFormat="1" ht="26.25">
      <c r="A76" s="32" t="s">
        <v>73</v>
      </c>
      <c r="B76" s="254">
        <v>6030931</v>
      </c>
      <c r="C76" s="26">
        <f>[3]Instruction!H9+[3]Research!H9+'[3]Public Service'!H9+'[3]Academic Supp'!H9+'[3]Student Services'!H9+'[3]Institutional Supp'!H9+[3]Scholarships!H9+'[3]OP&amp;M'!H9+[3]Hospitals!H9+[3]Transfers!H9+[3]Other!H9</f>
        <v>6619356</v>
      </c>
      <c r="D76" s="26">
        <v>4846367</v>
      </c>
      <c r="E76" s="31">
        <v>-1772989</v>
      </c>
      <c r="F76" s="27">
        <v>-0.26784916840852796</v>
      </c>
    </row>
    <row r="77" spans="1:6" s="39" customFormat="1" ht="26.25">
      <c r="A77" s="52" t="s">
        <v>74</v>
      </c>
      <c r="B77" s="262">
        <v>20745093</v>
      </c>
      <c r="C77" s="54">
        <f>SUM(C74:C76)</f>
        <v>22162363</v>
      </c>
      <c r="D77" s="54">
        <v>18349009</v>
      </c>
      <c r="E77" s="37">
        <v>-3813354</v>
      </c>
      <c r="F77" s="38">
        <v>-0.17206441388943949</v>
      </c>
    </row>
    <row r="78" spans="1:6" s="16" customFormat="1" ht="26.25">
      <c r="A78" s="32" t="s">
        <v>75</v>
      </c>
      <c r="B78" s="256">
        <v>124094</v>
      </c>
      <c r="C78" s="29">
        <f>[3]Instruction!H12+[3]Research!H12+'[3]Public Service'!H12+'[3]Academic Supp'!H12+'[3]Student Services'!H12+'[3]Institutional Supp'!H12+[3]Scholarships!H12+'[3]OP&amp;M'!H12+[3]Hospitals!H12+[3]Transfers!H12+[3]Other!H12</f>
        <v>182830</v>
      </c>
      <c r="D78" s="29">
        <v>215650</v>
      </c>
      <c r="E78" s="31">
        <v>32820</v>
      </c>
      <c r="F78" s="27">
        <v>0.17951102116720449</v>
      </c>
    </row>
    <row r="79" spans="1:6" s="16" customFormat="1" ht="26.25">
      <c r="A79" s="32" t="s">
        <v>76</v>
      </c>
      <c r="B79" s="255">
        <v>3165039</v>
      </c>
      <c r="C79" s="26">
        <f>[3]Instruction!H14+[3]Research!H14+'[3]Public Service'!H14+'[3]Academic Supp'!H14+'[3]Student Services'!H14+'[3]Institutional Supp'!H14+[3]Scholarships!H14+'[3]OP&amp;M'!H14+[3]Hospitals!H14+[3]Transfers!H14+[3]Other!H14</f>
        <v>3441131</v>
      </c>
      <c r="D79" s="26">
        <v>5158162</v>
      </c>
      <c r="E79" s="31">
        <v>1387701</v>
      </c>
      <c r="F79" s="27">
        <v>0.36804544590170807</v>
      </c>
    </row>
    <row r="80" spans="1:6" s="16" customFormat="1" ht="26.25">
      <c r="A80" s="32" t="s">
        <v>77</v>
      </c>
      <c r="B80" s="254">
        <v>545534</v>
      </c>
      <c r="C80" s="22">
        <f>[3]Instruction!H16+[3]Research!H16+'[3]Public Service'!H16+'[3]Academic Supp'!H16+'[3]Student Services'!H16+'[3]Institutional Supp'!H16+[3]Scholarships!H16+'[3]OP&amp;M'!H16+[3]Hospitals!H16+[3]Transfers!H16+[3]Other!H16</f>
        <v>979880</v>
      </c>
      <c r="D80" s="22">
        <v>727100</v>
      </c>
      <c r="E80" s="31">
        <v>-295880</v>
      </c>
      <c r="F80" s="27">
        <v>-0.28923341609806641</v>
      </c>
    </row>
    <row r="81" spans="1:8" s="39" customFormat="1" ht="26.25">
      <c r="A81" s="35" t="s">
        <v>78</v>
      </c>
      <c r="B81" s="262">
        <v>3834667</v>
      </c>
      <c r="C81" s="54">
        <f>SUM(C78:C80)</f>
        <v>4603841</v>
      </c>
      <c r="D81" s="54">
        <v>6100912</v>
      </c>
      <c r="E81" s="37">
        <v>1124641</v>
      </c>
      <c r="F81" s="38">
        <v>0.22600075438013725</v>
      </c>
    </row>
    <row r="82" spans="1:8" s="16" customFormat="1" ht="26.25">
      <c r="A82" s="32" t="s">
        <v>79</v>
      </c>
      <c r="B82" s="254">
        <v>1028122</v>
      </c>
      <c r="C82" s="22">
        <f>[3]Instruction!H27+[3]Research!H27+'[3]Public Service'!H27+'[3]Academic Supp'!H27+'[3]Student Services'!H27+'[3]Institutional Supp'!H27+[3]Scholarships!H27+'[3]OP&amp;M'!H27+[3]Hospitals!H27+[3]Transfers!H27+[3]Other!H27</f>
        <v>1128182</v>
      </c>
      <c r="D82" s="22">
        <v>1136400</v>
      </c>
      <c r="E82" s="31">
        <v>8218</v>
      </c>
      <c r="F82" s="27">
        <v>7.2842856914930396E-3</v>
      </c>
    </row>
    <row r="83" spans="1:8" s="16" customFormat="1" ht="26.25">
      <c r="A83" s="32" t="s">
        <v>80</v>
      </c>
      <c r="B83" s="257">
        <v>814733</v>
      </c>
      <c r="C83" s="31">
        <f>[3]Instruction!H29+[3]Research!H29+'[3]Public Service'!H29+'[3]Academic Supp'!H29+'[3]Student Services'!H29+'[3]Institutional Supp'!H29+[3]Scholarships!H29+'[3]OP&amp;M'!H29+[3]Hospitals!H29+[3]Transfers!H29+[3]Other!H29+[3]Athletics!V21+[3]Athletics!V23-[3]Athletics!AB40</f>
        <v>862940</v>
      </c>
      <c r="D83" s="31">
        <v>815500</v>
      </c>
      <c r="E83" s="31">
        <v>-436401</v>
      </c>
      <c r="F83" s="27">
        <v>-0.34859066331922411</v>
      </c>
    </row>
    <row r="84" spans="1:8" s="16" customFormat="1" ht="26.25">
      <c r="A84" s="32" t="s">
        <v>81</v>
      </c>
      <c r="B84" s="257">
        <v>0</v>
      </c>
      <c r="C84" s="31">
        <f>[3]Instruction!H37+[3]Research!H37+'[3]Public Service'!H37+'[3]Academic Supp'!H37+'[3]Student Services'!H37+'[3]Institutional Supp'!H37+[3]Scholarships!H37+'[3]OP&amp;M'!H37+[3]Hospitals!H37+[3]Transfers!H37+[3]Other!H37</f>
        <v>0</v>
      </c>
      <c r="D84" s="31">
        <v>0</v>
      </c>
      <c r="E84" s="31">
        <v>0</v>
      </c>
      <c r="F84" s="27">
        <v>0</v>
      </c>
    </row>
    <row r="85" spans="1:8" s="16" customFormat="1" ht="26.25">
      <c r="A85" s="32" t="s">
        <v>82</v>
      </c>
      <c r="B85" s="257">
        <v>1124485</v>
      </c>
      <c r="C85" s="31">
        <f>[3]Instruction!H39+[3]Research!H39+'[3]Public Service'!H39+'[3]Academic Supp'!H39+'[3]Student Services'!H39+'[3]Institutional Supp'!H39+[3]Scholarships!H39+'[3]OP&amp;M'!H39+[3]Hospitals!H39+[3]Transfers!H39+[3]Other!H39</f>
        <v>994173</v>
      </c>
      <c r="D85" s="31">
        <v>1133100</v>
      </c>
      <c r="E85" s="31">
        <v>138927</v>
      </c>
      <c r="F85" s="27">
        <v>0.13974127239424125</v>
      </c>
    </row>
    <row r="86" spans="1:8" s="39" customFormat="1" ht="26.25">
      <c r="A86" s="35" t="s">
        <v>83</v>
      </c>
      <c r="B86" s="258">
        <v>2967340</v>
      </c>
      <c r="C86" s="37">
        <f>SUM(C82:C85)</f>
        <v>2985295</v>
      </c>
      <c r="D86" s="37">
        <v>3085000</v>
      </c>
      <c r="E86" s="37">
        <v>-289256</v>
      </c>
      <c r="F86" s="38">
        <v>-8.5724378944573257E-2</v>
      </c>
    </row>
    <row r="87" spans="1:8" s="16" customFormat="1" ht="26.25">
      <c r="A87" s="32" t="s">
        <v>84</v>
      </c>
      <c r="B87" s="257">
        <v>723025</v>
      </c>
      <c r="C87" s="31">
        <f>[3]Instruction!H32+[3]Instruction!H34+[3]Research!H32+[3]Research!H34+'[3]Public Service'!H32+'[3]Public Service'!H34+'[3]Academic Supp'!H32+'[3]Academic Supp'!H34+'[3]Student Services'!H32+'[3]Student Services'!H34+'[3]Institutional Supp'!H32+'[3]Institutional Supp'!H34+[3]Scholarships!H32+[3]Scholarships!H34+'[3]OP&amp;M'!H32+'[3]OP&amp;M'!H34+[3]Hospitals!H32+[3]Hospitals!H34+[3]Transfers!H32+[3]Transfers!H34+[3]Other!H32+[3]Other!H34</f>
        <v>761905</v>
      </c>
      <c r="D87" s="31">
        <v>939149</v>
      </c>
      <c r="E87" s="31">
        <v>-199195</v>
      </c>
      <c r="F87" s="27">
        <v>-0.17498664727006952</v>
      </c>
    </row>
    <row r="88" spans="1:8" s="16" customFormat="1" ht="26.25">
      <c r="A88" s="32" t="s">
        <v>85</v>
      </c>
      <c r="B88" s="257">
        <v>0</v>
      </c>
      <c r="C88" s="31">
        <f>[3]Instruction!H31+[3]Research!H31+'[3]Public Service'!H31+'[3]Academic Supp'!H31+'[3]Student Services'!H31+'[3]Institutional Supp'!H31+[3]Scholarships!H31+'[3]OP&amp;M'!H31+[3]Hospitals!H31+[3]Transfers!H31+[3]Other!H31</f>
        <v>55000</v>
      </c>
      <c r="D88" s="31">
        <v>0</v>
      </c>
      <c r="E88" s="31">
        <v>-55000</v>
      </c>
      <c r="F88" s="27">
        <v>-1</v>
      </c>
    </row>
    <row r="89" spans="1:8" s="16" customFormat="1" ht="26.25">
      <c r="A89" s="41" t="s">
        <v>86</v>
      </c>
      <c r="B89" s="257">
        <v>0</v>
      </c>
      <c r="C89" s="31">
        <f>[3]Instruction!H33+[3]Research!H33+'[3]Public Service'!H33+'[3]Academic Supp'!H33+'[3]Student Services'!H33+'[3]Institutional Supp'!H33+[3]Scholarships!H33+'[3]OP&amp;M'!H33+[3]Hospitals!H33+[3]Transfers!H33+[3]Other!H33</f>
        <v>0</v>
      </c>
      <c r="D89" s="31">
        <v>0</v>
      </c>
      <c r="E89" s="31">
        <v>0</v>
      </c>
      <c r="F89" s="27">
        <v>0</v>
      </c>
    </row>
    <row r="90" spans="1:8" s="39" customFormat="1" ht="26.25">
      <c r="A90" s="55" t="s">
        <v>87</v>
      </c>
      <c r="B90" s="262">
        <v>723025</v>
      </c>
      <c r="C90" s="54">
        <f>SUM(C87:C89)</f>
        <v>816905</v>
      </c>
      <c r="D90" s="54">
        <v>939149</v>
      </c>
      <c r="E90" s="54">
        <v>-254195</v>
      </c>
      <c r="F90" s="38">
        <v>-0.2130106658264507</v>
      </c>
    </row>
    <row r="91" spans="1:8" s="16" customFormat="1" ht="26.25">
      <c r="A91" s="41" t="s">
        <v>88</v>
      </c>
      <c r="B91" s="257">
        <v>0</v>
      </c>
      <c r="C91" s="31">
        <f>[3]Instruction!H42+[3]Research!H42+'[3]Public Service'!H42+'[3]Academic Supp'!H42+'[3]Student Services'!H41+'[3]Institutional Supp'!H41+[3]Scholarships!H41+'[3]OP&amp;M'!H41+[3]Hospitals!H41+[3]Transfers!H41+[3]Other!H41</f>
        <v>0</v>
      </c>
      <c r="D91" s="29">
        <v>0</v>
      </c>
      <c r="E91" s="31">
        <v>0</v>
      </c>
      <c r="F91" s="27">
        <v>0</v>
      </c>
    </row>
    <row r="92" spans="1:8" s="39" customFormat="1" ht="27" thickBot="1">
      <c r="A92" s="56" t="s">
        <v>69</v>
      </c>
      <c r="B92" s="263">
        <v>28270125</v>
      </c>
      <c r="C92" s="57">
        <f t="shared" ref="C92" si="4">C90+C86+C81+C77+C91</f>
        <v>30568404</v>
      </c>
      <c r="D92" s="58">
        <v>28474070</v>
      </c>
      <c r="E92" s="57">
        <v>-3232164</v>
      </c>
      <c r="F92" s="59">
        <v>-0.10194096214643467</v>
      </c>
    </row>
    <row r="93" spans="1:8" s="64" customFormat="1" ht="31.5">
      <c r="A93" s="60"/>
      <c r="B93" s="61"/>
      <c r="C93" s="61"/>
      <c r="D93" s="61"/>
      <c r="E93" s="61"/>
      <c r="F93" s="62" t="s">
        <v>48</v>
      </c>
      <c r="G93" s="63"/>
      <c r="H93" s="63"/>
    </row>
    <row r="94" spans="1:8">
      <c r="A94" s="68" t="s">
        <v>48</v>
      </c>
      <c r="B94" s="69"/>
      <c r="C94" s="69"/>
      <c r="D94" s="69"/>
      <c r="E94" s="69"/>
      <c r="F94" s="70"/>
    </row>
  </sheetData>
  <pageMargins left="0.7" right="0.7" top="0.75" bottom="0.75" header="0.3" footer="0.3"/>
  <pageSetup scale="2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topLeftCell="A25" zoomScale="60" zoomScaleNormal="60" workbookViewId="0">
      <selection activeCell="I20" sqref="I20"/>
    </sheetView>
  </sheetViews>
  <sheetFormatPr defaultRowHeight="15.75"/>
  <cols>
    <col min="1" max="1" width="121.140625" style="170" customWidth="1"/>
    <col min="2" max="2" width="32.7109375" style="171" customWidth="1"/>
    <col min="3" max="5" width="32.85546875" style="171" customWidth="1"/>
    <col min="6" max="6" width="25.5703125" style="172" customWidth="1"/>
    <col min="7" max="7" width="30.28515625" style="170" customWidth="1"/>
    <col min="8" max="8" width="25.140625" style="170" customWidth="1"/>
    <col min="9" max="16384" width="9.140625" style="170"/>
  </cols>
  <sheetData>
    <row r="1" spans="1:8" s="162" customFormat="1" ht="46.5">
      <c r="A1" s="1" t="s">
        <v>0</v>
      </c>
      <c r="B1" s="2"/>
      <c r="C1" s="4" t="s">
        <v>1</v>
      </c>
      <c r="D1" s="5" t="s">
        <v>0</v>
      </c>
      <c r="E1" s="163"/>
      <c r="H1" s="164"/>
    </row>
    <row r="2" spans="1:8" s="162" customFormat="1" ht="46.5">
      <c r="A2" s="1" t="s">
        <v>2</v>
      </c>
      <c r="B2" s="2"/>
      <c r="C2" s="2"/>
      <c r="D2" s="2"/>
      <c r="E2" s="2"/>
      <c r="F2" s="8"/>
      <c r="G2" s="164"/>
      <c r="H2" s="164"/>
    </row>
    <row r="3" spans="1:8" s="162" customFormat="1" ht="47.25" thickBot="1">
      <c r="A3" s="9" t="s">
        <v>3</v>
      </c>
      <c r="B3" s="10"/>
      <c r="C3" s="10"/>
      <c r="D3" s="10"/>
      <c r="E3" s="10"/>
      <c r="F3" s="11"/>
      <c r="G3" s="164"/>
      <c r="H3" s="164"/>
    </row>
    <row r="4" spans="1:8" s="165" customFormat="1" ht="27" thickTop="1">
      <c r="A4" s="12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166" customFormat="1" ht="52.5">
      <c r="A5" s="17"/>
      <c r="B5" s="18" t="s">
        <v>9</v>
      </c>
      <c r="C5" s="18" t="s">
        <v>9</v>
      </c>
      <c r="D5" s="18" t="s">
        <v>10</v>
      </c>
      <c r="E5" s="18" t="s">
        <v>11</v>
      </c>
      <c r="F5" s="19" t="s">
        <v>12</v>
      </c>
    </row>
    <row r="6" spans="1:8" s="165" customFormat="1" ht="26.25">
      <c r="A6" s="21" t="s">
        <v>13</v>
      </c>
      <c r="B6" s="22"/>
      <c r="C6" s="22"/>
      <c r="D6" s="22"/>
      <c r="E6" s="22"/>
      <c r="F6" s="23"/>
    </row>
    <row r="7" spans="1:8" s="165" customFormat="1" ht="26.25">
      <c r="A7" s="21" t="s">
        <v>14</v>
      </c>
      <c r="B7" s="22"/>
      <c r="C7" s="22"/>
      <c r="D7" s="22"/>
      <c r="E7" s="22"/>
      <c r="F7" s="24"/>
    </row>
    <row r="8" spans="1:8" s="165" customFormat="1" ht="26.25">
      <c r="A8" s="25" t="s">
        <v>15</v>
      </c>
      <c r="B8" s="26">
        <v>17710647</v>
      </c>
      <c r="C8" s="26">
        <v>18253566</v>
      </c>
      <c r="D8" s="26">
        <v>14624521</v>
      </c>
      <c r="E8" s="26">
        <v>-3541467</v>
      </c>
      <c r="F8" s="27">
        <v>-0.19401507628701153</v>
      </c>
    </row>
    <row r="9" spans="1:8" s="165" customFormat="1" ht="26.25">
      <c r="A9" s="25" t="s">
        <v>16</v>
      </c>
      <c r="B9" s="26">
        <v>0</v>
      </c>
      <c r="C9" s="26">
        <v>0</v>
      </c>
      <c r="D9" s="26">
        <v>0</v>
      </c>
      <c r="E9" s="26">
        <v>0</v>
      </c>
      <c r="F9" s="27">
        <v>0</v>
      </c>
    </row>
    <row r="10" spans="1:8" s="165" customFormat="1" ht="26.25">
      <c r="A10" s="28" t="s">
        <v>17</v>
      </c>
      <c r="B10" s="29">
        <v>24539780</v>
      </c>
      <c r="C10" s="29">
        <v>30443600</v>
      </c>
      <c r="D10" s="29">
        <v>30330000</v>
      </c>
      <c r="E10" s="29">
        <v>-113600</v>
      </c>
      <c r="F10" s="27">
        <v>-3.7314903625064052E-3</v>
      </c>
    </row>
    <row r="11" spans="1:8" s="165" customFormat="1" ht="26.25">
      <c r="A11" s="30" t="s">
        <v>18</v>
      </c>
      <c r="B11" s="31">
        <v>113600</v>
      </c>
      <c r="C11" s="31">
        <v>113600</v>
      </c>
      <c r="D11" s="31">
        <v>0</v>
      </c>
      <c r="E11" s="29">
        <v>-113600</v>
      </c>
      <c r="F11" s="27">
        <v>-1</v>
      </c>
    </row>
    <row r="12" spans="1:8" s="165" customFormat="1" ht="26.25">
      <c r="A12" s="32" t="s">
        <v>19</v>
      </c>
      <c r="B12" s="31">
        <v>0</v>
      </c>
      <c r="C12" s="31">
        <v>0</v>
      </c>
      <c r="D12" s="31">
        <v>0</v>
      </c>
      <c r="E12" s="29">
        <v>0</v>
      </c>
      <c r="F12" s="27">
        <v>0</v>
      </c>
    </row>
    <row r="13" spans="1:8" s="165" customFormat="1" ht="26.25">
      <c r="A13" s="32" t="s">
        <v>20</v>
      </c>
      <c r="B13" s="31">
        <v>0</v>
      </c>
      <c r="C13" s="31">
        <v>0</v>
      </c>
      <c r="D13" s="31">
        <v>0</v>
      </c>
      <c r="E13" s="29">
        <v>0</v>
      </c>
      <c r="F13" s="27">
        <v>0</v>
      </c>
    </row>
    <row r="14" spans="1:8" s="165" customFormat="1" ht="26.25">
      <c r="A14" s="32" t="s">
        <v>21</v>
      </c>
      <c r="B14" s="31">
        <v>0</v>
      </c>
      <c r="C14" s="31">
        <v>0</v>
      </c>
      <c r="D14" s="31">
        <v>0</v>
      </c>
      <c r="E14" s="29">
        <v>0</v>
      </c>
      <c r="F14" s="27">
        <v>0</v>
      </c>
    </row>
    <row r="15" spans="1:8" s="165" customFormat="1" ht="26.25">
      <c r="A15" s="32" t="s">
        <v>22</v>
      </c>
      <c r="B15" s="31">
        <v>0</v>
      </c>
      <c r="C15" s="31">
        <v>0</v>
      </c>
      <c r="D15" s="31">
        <v>0</v>
      </c>
      <c r="E15" s="29">
        <v>0</v>
      </c>
      <c r="F15" s="27">
        <v>0</v>
      </c>
    </row>
    <row r="16" spans="1:8" s="165" customFormat="1" ht="26.25">
      <c r="A16" s="32" t="s">
        <v>23</v>
      </c>
      <c r="B16" s="31">
        <v>0</v>
      </c>
      <c r="C16" s="31">
        <v>0</v>
      </c>
      <c r="D16" s="31">
        <v>0</v>
      </c>
      <c r="E16" s="29">
        <v>0</v>
      </c>
      <c r="F16" s="27">
        <v>0</v>
      </c>
    </row>
    <row r="17" spans="1:6" s="165" customFormat="1" ht="26.25">
      <c r="A17" s="32" t="s">
        <v>24</v>
      </c>
      <c r="B17" s="31">
        <v>0</v>
      </c>
      <c r="C17" s="31">
        <v>0</v>
      </c>
      <c r="D17" s="31">
        <v>0</v>
      </c>
      <c r="E17" s="29">
        <v>0</v>
      </c>
      <c r="F17" s="27">
        <v>0</v>
      </c>
    </row>
    <row r="18" spans="1:6" s="165" customFormat="1" ht="26.25">
      <c r="A18" s="32" t="s">
        <v>25</v>
      </c>
      <c r="B18" s="31">
        <v>0</v>
      </c>
      <c r="C18" s="31">
        <v>0</v>
      </c>
      <c r="D18" s="31">
        <v>0</v>
      </c>
      <c r="E18" s="29">
        <v>0</v>
      </c>
      <c r="F18" s="27">
        <v>0</v>
      </c>
    </row>
    <row r="19" spans="1:6" s="165" customFormat="1" ht="26.25">
      <c r="A19" s="32" t="s">
        <v>26</v>
      </c>
      <c r="B19" s="31">
        <v>0</v>
      </c>
      <c r="C19" s="31">
        <v>0</v>
      </c>
      <c r="D19" s="31">
        <v>0</v>
      </c>
      <c r="E19" s="29">
        <v>0</v>
      </c>
      <c r="F19" s="27">
        <v>0</v>
      </c>
    </row>
    <row r="20" spans="1:6" s="165" customFormat="1" ht="26.25">
      <c r="A20" s="32" t="s">
        <v>27</v>
      </c>
      <c r="B20" s="31">
        <v>0</v>
      </c>
      <c r="C20" s="31">
        <v>0</v>
      </c>
      <c r="D20" s="31">
        <v>0</v>
      </c>
      <c r="E20" s="29">
        <v>0</v>
      </c>
      <c r="F20" s="27">
        <v>0</v>
      </c>
    </row>
    <row r="21" spans="1:6" s="165" customFormat="1" ht="26.25">
      <c r="A21" s="32" t="s">
        <v>28</v>
      </c>
      <c r="B21" s="31">
        <v>0</v>
      </c>
      <c r="C21" s="31">
        <v>0</v>
      </c>
      <c r="D21" s="31">
        <v>0</v>
      </c>
      <c r="E21" s="29">
        <v>0</v>
      </c>
      <c r="F21" s="27">
        <v>0</v>
      </c>
    </row>
    <row r="22" spans="1:6" s="165" customFormat="1" ht="26.25">
      <c r="A22" s="32" t="s">
        <v>29</v>
      </c>
      <c r="B22" s="31">
        <v>24325538</v>
      </c>
      <c r="C22" s="31">
        <v>29730000</v>
      </c>
      <c r="D22" s="31">
        <v>29730000</v>
      </c>
      <c r="E22" s="29">
        <v>0</v>
      </c>
      <c r="F22" s="27">
        <v>0</v>
      </c>
    </row>
    <row r="23" spans="1:6" s="165" customFormat="1" ht="26.25">
      <c r="A23" s="33" t="s">
        <v>30</v>
      </c>
      <c r="B23" s="31">
        <v>7542</v>
      </c>
      <c r="C23" s="31">
        <v>400000</v>
      </c>
      <c r="D23" s="31">
        <v>400000</v>
      </c>
      <c r="E23" s="29">
        <v>0</v>
      </c>
      <c r="F23" s="27">
        <v>0</v>
      </c>
    </row>
    <row r="24" spans="1:6" s="165" customFormat="1" ht="26.25">
      <c r="A24" s="33" t="s">
        <v>31</v>
      </c>
      <c r="B24" s="31">
        <v>0</v>
      </c>
      <c r="C24" s="31">
        <v>0</v>
      </c>
      <c r="D24" s="31">
        <v>0</v>
      </c>
      <c r="E24" s="29">
        <v>0</v>
      </c>
      <c r="F24" s="27">
        <v>0</v>
      </c>
    </row>
    <row r="25" spans="1:6" s="165" customFormat="1" ht="26.25">
      <c r="A25" s="33" t="s">
        <v>32</v>
      </c>
      <c r="B25" s="31">
        <v>0</v>
      </c>
      <c r="C25" s="31">
        <v>0</v>
      </c>
      <c r="D25" s="31">
        <v>0</v>
      </c>
      <c r="E25" s="29">
        <v>0</v>
      </c>
      <c r="F25" s="27">
        <v>0</v>
      </c>
    </row>
    <row r="26" spans="1:6" s="165" customFormat="1" ht="26.25">
      <c r="A26" s="33" t="s">
        <v>33</v>
      </c>
      <c r="B26" s="31">
        <v>0</v>
      </c>
      <c r="C26" s="31">
        <v>0</v>
      </c>
      <c r="D26" s="31">
        <v>0</v>
      </c>
      <c r="E26" s="29">
        <v>0</v>
      </c>
      <c r="F26" s="27">
        <v>0</v>
      </c>
    </row>
    <row r="27" spans="1:6" s="165" customFormat="1" ht="26.25">
      <c r="A27" s="33" t="s">
        <v>34</v>
      </c>
      <c r="B27" s="31">
        <v>0</v>
      </c>
      <c r="C27" s="31">
        <v>0</v>
      </c>
      <c r="D27" s="31">
        <v>0</v>
      </c>
      <c r="E27" s="29">
        <v>0</v>
      </c>
      <c r="F27" s="27">
        <v>0</v>
      </c>
    </row>
    <row r="28" spans="1:6" s="165" customFormat="1" ht="26.25">
      <c r="A28" s="33" t="s">
        <v>89</v>
      </c>
      <c r="B28" s="31">
        <v>93100</v>
      </c>
      <c r="C28" s="31">
        <v>200000</v>
      </c>
      <c r="D28" s="31">
        <v>200000</v>
      </c>
      <c r="E28" s="29">
        <v>0</v>
      </c>
      <c r="F28" s="27">
        <v>0</v>
      </c>
    </row>
    <row r="29" spans="1:6" s="165" customFormat="1" ht="26.25">
      <c r="A29" s="33" t="s">
        <v>35</v>
      </c>
      <c r="B29" s="31">
        <v>0</v>
      </c>
      <c r="C29" s="31">
        <v>0</v>
      </c>
      <c r="D29" s="31">
        <v>0</v>
      </c>
      <c r="E29" s="29">
        <v>0</v>
      </c>
      <c r="F29" s="27">
        <v>0</v>
      </c>
    </row>
    <row r="30" spans="1:6" s="165" customFormat="1" ht="26.25">
      <c r="A30" s="34" t="s">
        <v>36</v>
      </c>
      <c r="B30" s="31"/>
      <c r="C30" s="31"/>
      <c r="D30" s="31"/>
      <c r="E30" s="31"/>
      <c r="F30" s="23"/>
    </row>
    <row r="31" spans="1:6" s="165" customFormat="1" ht="26.25">
      <c r="A31" s="30" t="s">
        <v>37</v>
      </c>
      <c r="B31" s="26">
        <v>0</v>
      </c>
      <c r="C31" s="26">
        <v>0</v>
      </c>
      <c r="D31" s="26">
        <v>0</v>
      </c>
      <c r="E31" s="26">
        <v>0</v>
      </c>
      <c r="F31" s="27">
        <v>0</v>
      </c>
    </row>
    <row r="32" spans="1:6" s="165" customFormat="1" ht="26.25">
      <c r="A32" s="35" t="s">
        <v>38</v>
      </c>
      <c r="B32" s="31"/>
      <c r="C32" s="31"/>
      <c r="D32" s="31"/>
      <c r="E32" s="31"/>
      <c r="F32" s="23"/>
    </row>
    <row r="33" spans="1:12" s="165" customFormat="1" ht="26.25">
      <c r="A33" s="30" t="s">
        <v>37</v>
      </c>
      <c r="B33" s="22">
        <v>0</v>
      </c>
      <c r="C33" s="22">
        <v>0</v>
      </c>
      <c r="D33" s="22">
        <v>0</v>
      </c>
      <c r="E33" s="26">
        <v>0</v>
      </c>
      <c r="F33" s="27">
        <v>0</v>
      </c>
    </row>
    <row r="34" spans="1:12" s="165" customFormat="1" ht="26.25">
      <c r="A34" s="32" t="s">
        <v>39</v>
      </c>
      <c r="B34" s="31"/>
      <c r="C34" s="31"/>
      <c r="D34" s="31"/>
      <c r="E34" s="29"/>
      <c r="F34" s="27" t="s">
        <v>91</v>
      </c>
    </row>
    <row r="35" spans="1:12" s="167" customFormat="1" ht="26.25">
      <c r="A35" s="36" t="s">
        <v>40</v>
      </c>
      <c r="B35" s="37">
        <v>42250427</v>
      </c>
      <c r="C35" s="37">
        <v>48697166</v>
      </c>
      <c r="D35" s="37">
        <v>44954521</v>
      </c>
      <c r="E35" s="37">
        <v>-3655067</v>
      </c>
      <c r="F35" s="38">
        <v>-7.5057078270222136E-2</v>
      </c>
    </row>
    <row r="36" spans="1:12" s="165" customFormat="1" ht="26.25">
      <c r="A36" s="34" t="s">
        <v>41</v>
      </c>
      <c r="B36" s="31"/>
      <c r="C36" s="31"/>
      <c r="D36" s="31"/>
      <c r="E36" s="31"/>
      <c r="F36" s="23"/>
    </row>
    <row r="37" spans="1:12" s="165" customFormat="1" ht="26.25">
      <c r="A37" s="40" t="s">
        <v>42</v>
      </c>
      <c r="B37" s="26">
        <v>0</v>
      </c>
      <c r="C37" s="26">
        <v>0</v>
      </c>
      <c r="D37" s="26">
        <v>0</v>
      </c>
      <c r="E37" s="26">
        <v>0</v>
      </c>
      <c r="F37" s="27">
        <v>0</v>
      </c>
    </row>
    <row r="38" spans="1:12" s="165" customFormat="1" ht="26.25">
      <c r="A38" s="41" t="s">
        <v>43</v>
      </c>
      <c r="B38" s="26">
        <v>0</v>
      </c>
      <c r="C38" s="26">
        <v>0</v>
      </c>
      <c r="D38" s="26">
        <v>0</v>
      </c>
      <c r="E38" s="29">
        <v>0</v>
      </c>
      <c r="F38" s="27">
        <v>0</v>
      </c>
    </row>
    <row r="39" spans="1:12" s="165" customFormat="1" ht="26.25">
      <c r="A39" s="41" t="s">
        <v>44</v>
      </c>
      <c r="B39" s="26">
        <v>0</v>
      </c>
      <c r="C39" s="26">
        <v>0</v>
      </c>
      <c r="D39" s="26">
        <v>0</v>
      </c>
      <c r="E39" s="29">
        <v>0</v>
      </c>
      <c r="F39" s="27">
        <v>0</v>
      </c>
    </row>
    <row r="40" spans="1:12" s="165" customFormat="1" ht="26.25">
      <c r="A40" s="41" t="s">
        <v>45</v>
      </c>
      <c r="B40" s="26">
        <v>0</v>
      </c>
      <c r="C40" s="26">
        <v>0</v>
      </c>
      <c r="D40" s="26">
        <v>0</v>
      </c>
      <c r="E40" s="29">
        <v>0</v>
      </c>
      <c r="F40" s="27">
        <v>0</v>
      </c>
    </row>
    <row r="41" spans="1:12" s="165" customFormat="1" ht="26.25">
      <c r="A41" s="42" t="s">
        <v>46</v>
      </c>
      <c r="B41" s="26">
        <v>0</v>
      </c>
      <c r="C41" s="26">
        <v>0</v>
      </c>
      <c r="D41" s="26">
        <v>0</v>
      </c>
      <c r="E41" s="29">
        <v>0</v>
      </c>
      <c r="F41" s="27">
        <v>0</v>
      </c>
    </row>
    <row r="42" spans="1:12" s="167" customFormat="1" ht="26.25">
      <c r="A42" s="34" t="s">
        <v>47</v>
      </c>
      <c r="B42" s="43">
        <v>0</v>
      </c>
      <c r="C42" s="43">
        <v>0</v>
      </c>
      <c r="D42" s="43">
        <v>0</v>
      </c>
      <c r="E42" s="43">
        <v>0</v>
      </c>
      <c r="F42" s="38">
        <v>0</v>
      </c>
      <c r="L42" s="167" t="s">
        <v>48</v>
      </c>
    </row>
    <row r="43" spans="1:12" s="165" customFormat="1" ht="26.25">
      <c r="A43" s="32" t="s">
        <v>48</v>
      </c>
      <c r="B43" s="31"/>
      <c r="C43" s="31"/>
      <c r="D43" s="31"/>
      <c r="E43" s="31"/>
      <c r="F43" s="23"/>
    </row>
    <row r="44" spans="1:12" s="167" customFormat="1" ht="26.25">
      <c r="A44" s="44" t="s">
        <v>49</v>
      </c>
      <c r="B44" s="45">
        <v>2803828</v>
      </c>
      <c r="C44" s="45">
        <v>11540108</v>
      </c>
      <c r="D44" s="45">
        <v>4040108</v>
      </c>
      <c r="E44" s="45">
        <v>-7500000</v>
      </c>
      <c r="F44" s="38">
        <v>-0.6499072625663469</v>
      </c>
    </row>
    <row r="45" spans="1:12" s="165" customFormat="1" ht="26.25">
      <c r="A45" s="32" t="s">
        <v>48</v>
      </c>
      <c r="B45" s="31"/>
      <c r="C45" s="31"/>
      <c r="D45" s="31"/>
      <c r="E45" s="31"/>
      <c r="F45" s="23"/>
    </row>
    <row r="46" spans="1:12" s="167" customFormat="1" ht="26.25">
      <c r="A46" s="44" t="s">
        <v>50</v>
      </c>
      <c r="B46" s="45">
        <v>0</v>
      </c>
      <c r="C46" s="45">
        <v>0</v>
      </c>
      <c r="D46" s="45">
        <v>0</v>
      </c>
      <c r="E46" s="45">
        <v>0</v>
      </c>
      <c r="F46" s="38">
        <v>0</v>
      </c>
    </row>
    <row r="47" spans="1:12" s="165" customFormat="1" ht="26.25">
      <c r="A47" s="32" t="s">
        <v>48</v>
      </c>
      <c r="B47" s="31"/>
      <c r="C47" s="31"/>
      <c r="D47" s="31"/>
      <c r="E47" s="31"/>
      <c r="F47" s="23"/>
    </row>
    <row r="48" spans="1:12" s="167" customFormat="1" ht="26.25">
      <c r="A48" s="34" t="s">
        <v>51</v>
      </c>
      <c r="B48" s="43">
        <v>632943</v>
      </c>
      <c r="C48" s="43">
        <v>1426044</v>
      </c>
      <c r="D48" s="43">
        <v>1426044</v>
      </c>
      <c r="E48" s="43">
        <v>0</v>
      </c>
      <c r="F48" s="38">
        <v>0</v>
      </c>
    </row>
    <row r="49" spans="1:6" s="165" customFormat="1" ht="26.25">
      <c r="A49" s="32" t="s">
        <v>48</v>
      </c>
      <c r="B49" s="31"/>
      <c r="C49" s="31"/>
      <c r="D49" s="31"/>
      <c r="E49" s="31"/>
      <c r="F49" s="23"/>
    </row>
    <row r="50" spans="1:6" s="167" customFormat="1" ht="26.25">
      <c r="A50" s="46" t="s">
        <v>52</v>
      </c>
      <c r="B50" s="47">
        <v>11724280</v>
      </c>
      <c r="C50" s="47">
        <v>16063873</v>
      </c>
      <c r="D50" s="47">
        <v>15563873</v>
      </c>
      <c r="E50" s="47">
        <v>-500000</v>
      </c>
      <c r="F50" s="38">
        <v>-3.1125744084256644E-2</v>
      </c>
    </row>
    <row r="51" spans="1:6" s="165" customFormat="1" ht="26.25">
      <c r="A51" s="34"/>
      <c r="B51" s="22"/>
      <c r="C51" s="22"/>
      <c r="D51" s="22"/>
      <c r="E51" s="22"/>
      <c r="F51" s="48"/>
    </row>
    <row r="52" spans="1:6" s="167" customFormat="1" ht="26.25">
      <c r="A52" s="34" t="s">
        <v>53</v>
      </c>
      <c r="B52" s="43">
        <v>0</v>
      </c>
      <c r="C52" s="43">
        <v>0</v>
      </c>
      <c r="D52" s="43">
        <v>0</v>
      </c>
      <c r="E52" s="47">
        <v>0</v>
      </c>
      <c r="F52" s="38">
        <v>0</v>
      </c>
    </row>
    <row r="53" spans="1:6" s="165" customFormat="1" ht="26.25">
      <c r="A53" s="32"/>
      <c r="B53" s="31"/>
      <c r="C53" s="31"/>
      <c r="D53" s="31"/>
      <c r="E53" s="31"/>
      <c r="F53" s="23"/>
    </row>
    <row r="54" spans="1:6" s="167" customFormat="1" ht="26.25">
      <c r="A54" s="49" t="s">
        <v>54</v>
      </c>
      <c r="B54" s="43">
        <v>57411478</v>
      </c>
      <c r="C54" s="43">
        <v>77727191</v>
      </c>
      <c r="D54" s="43">
        <v>65984546</v>
      </c>
      <c r="E54" s="43">
        <v>-11655067</v>
      </c>
      <c r="F54" s="38">
        <v>-0.14994838807438698</v>
      </c>
    </row>
    <row r="55" spans="1:6" s="165" customFormat="1" ht="26.25">
      <c r="A55" s="50"/>
      <c r="B55" s="31"/>
      <c r="C55" s="31"/>
      <c r="D55" s="31"/>
      <c r="E55" s="31"/>
      <c r="F55" s="23" t="s">
        <v>48</v>
      </c>
    </row>
    <row r="56" spans="1:6" s="165" customFormat="1" ht="26.25">
      <c r="A56" s="51"/>
      <c r="B56" s="22"/>
      <c r="C56" s="22"/>
      <c r="D56" s="22"/>
      <c r="E56" s="22"/>
      <c r="F56" s="24" t="s">
        <v>48</v>
      </c>
    </row>
    <row r="57" spans="1:6" s="165" customFormat="1" ht="26.25">
      <c r="A57" s="49" t="s">
        <v>55</v>
      </c>
      <c r="B57" s="22"/>
      <c r="C57" s="22"/>
      <c r="D57" s="22"/>
      <c r="E57" s="22"/>
      <c r="F57" s="24"/>
    </row>
    <row r="58" spans="1:6" s="165" customFormat="1" ht="26.25">
      <c r="A58" s="30" t="s">
        <v>56</v>
      </c>
      <c r="B58" s="22">
        <v>0</v>
      </c>
      <c r="C58" s="22">
        <v>0</v>
      </c>
      <c r="D58" s="22">
        <v>0</v>
      </c>
      <c r="E58" s="22">
        <v>0</v>
      </c>
      <c r="F58" s="27">
        <v>0</v>
      </c>
    </row>
    <row r="59" spans="1:6" s="165" customFormat="1" ht="26.25">
      <c r="A59" s="32" t="s">
        <v>57</v>
      </c>
      <c r="B59" s="31">
        <v>0</v>
      </c>
      <c r="C59" s="31">
        <v>0</v>
      </c>
      <c r="D59" s="31">
        <v>0</v>
      </c>
      <c r="E59" s="31">
        <v>0</v>
      </c>
      <c r="F59" s="27">
        <v>0</v>
      </c>
    </row>
    <row r="60" spans="1:6" s="165" customFormat="1" ht="26.25">
      <c r="A60" s="32" t="s">
        <v>58</v>
      </c>
      <c r="B60" s="31">
        <v>0</v>
      </c>
      <c r="C60" s="31">
        <v>0</v>
      </c>
      <c r="D60" s="31">
        <v>0</v>
      </c>
      <c r="E60" s="31">
        <v>0</v>
      </c>
      <c r="F60" s="27">
        <v>0</v>
      </c>
    </row>
    <row r="61" spans="1:6" s="165" customFormat="1" ht="26.25">
      <c r="A61" s="32" t="s">
        <v>59</v>
      </c>
      <c r="B61" s="31">
        <v>0</v>
      </c>
      <c r="C61" s="31">
        <v>0</v>
      </c>
      <c r="D61" s="31">
        <v>0</v>
      </c>
      <c r="E61" s="31">
        <v>0</v>
      </c>
      <c r="F61" s="27">
        <v>0</v>
      </c>
    </row>
    <row r="62" spans="1:6" s="165" customFormat="1" ht="26.25">
      <c r="A62" s="32" t="s">
        <v>60</v>
      </c>
      <c r="B62" s="31">
        <v>0</v>
      </c>
      <c r="C62" s="31">
        <v>0</v>
      </c>
      <c r="D62" s="31">
        <v>0</v>
      </c>
      <c r="E62" s="31">
        <v>0</v>
      </c>
      <c r="F62" s="27">
        <v>0</v>
      </c>
    </row>
    <row r="63" spans="1:6" s="165" customFormat="1" ht="26.25">
      <c r="A63" s="32" t="s">
        <v>61</v>
      </c>
      <c r="B63" s="31">
        <v>57411478</v>
      </c>
      <c r="C63" s="31">
        <v>77727191</v>
      </c>
      <c r="D63" s="31">
        <v>65984546</v>
      </c>
      <c r="E63" s="31">
        <v>-11742645</v>
      </c>
      <c r="F63" s="27">
        <v>-0.15107512376203072</v>
      </c>
    </row>
    <row r="64" spans="1:6" s="165" customFormat="1" ht="26.25">
      <c r="A64" s="32" t="s">
        <v>62</v>
      </c>
      <c r="B64" s="31">
        <v>0</v>
      </c>
      <c r="C64" s="31">
        <v>0</v>
      </c>
      <c r="D64" s="31">
        <v>0</v>
      </c>
      <c r="E64" s="31">
        <v>0</v>
      </c>
      <c r="F64" s="27">
        <v>0</v>
      </c>
    </row>
    <row r="65" spans="1:6" s="165" customFormat="1" ht="26.25">
      <c r="A65" s="32" t="s">
        <v>63</v>
      </c>
      <c r="B65" s="31">
        <v>0</v>
      </c>
      <c r="C65" s="31">
        <v>0</v>
      </c>
      <c r="D65" s="31">
        <v>0</v>
      </c>
      <c r="E65" s="31">
        <v>0</v>
      </c>
      <c r="F65" s="27">
        <v>0</v>
      </c>
    </row>
    <row r="66" spans="1:6" s="167" customFormat="1" ht="26.25">
      <c r="A66" s="52" t="s">
        <v>64</v>
      </c>
      <c r="B66" s="37">
        <v>57411478</v>
      </c>
      <c r="C66" s="37">
        <v>77727191</v>
      </c>
      <c r="D66" s="37">
        <v>65984546</v>
      </c>
      <c r="E66" s="37">
        <v>-11742645</v>
      </c>
      <c r="F66" s="38">
        <v>-0.15107512376203072</v>
      </c>
    </row>
    <row r="67" spans="1:6" s="165" customFormat="1" ht="26.25">
      <c r="A67" s="32" t="s">
        <v>65</v>
      </c>
      <c r="B67" s="31">
        <v>0</v>
      </c>
      <c r="C67" s="31">
        <v>0</v>
      </c>
      <c r="D67" s="31">
        <v>0</v>
      </c>
      <c r="E67" s="31">
        <v>0</v>
      </c>
      <c r="F67" s="27">
        <v>0</v>
      </c>
    </row>
    <row r="68" spans="1:6" s="165" customFormat="1" ht="26.25">
      <c r="A68" s="32" t="s">
        <v>66</v>
      </c>
      <c r="B68" s="31">
        <v>0</v>
      </c>
      <c r="C68" s="31">
        <v>0</v>
      </c>
      <c r="D68" s="31">
        <v>0</v>
      </c>
      <c r="E68" s="31">
        <v>0</v>
      </c>
      <c r="F68" s="27">
        <v>0</v>
      </c>
    </row>
    <row r="69" spans="1:6" s="165" customFormat="1" ht="26.25">
      <c r="A69" s="32" t="s">
        <v>67</v>
      </c>
      <c r="B69" s="31">
        <v>0</v>
      </c>
      <c r="C69" s="31">
        <v>0</v>
      </c>
      <c r="D69" s="31">
        <v>0</v>
      </c>
      <c r="E69" s="31">
        <v>0</v>
      </c>
      <c r="F69" s="27">
        <v>0</v>
      </c>
    </row>
    <row r="70" spans="1:6" s="165" customFormat="1" ht="26.25">
      <c r="A70" s="32" t="s">
        <v>68</v>
      </c>
      <c r="B70" s="31">
        <v>0</v>
      </c>
      <c r="C70" s="31">
        <v>0</v>
      </c>
      <c r="D70" s="31">
        <v>0</v>
      </c>
      <c r="E70" s="31">
        <v>0</v>
      </c>
      <c r="F70" s="27">
        <v>0</v>
      </c>
    </row>
    <row r="71" spans="1:6" s="167" customFormat="1" ht="26.25">
      <c r="A71" s="53" t="s">
        <v>69</v>
      </c>
      <c r="B71" s="54">
        <v>57411478</v>
      </c>
      <c r="C71" s="54">
        <v>77727191</v>
      </c>
      <c r="D71" s="54">
        <v>65984546</v>
      </c>
      <c r="E71" s="54">
        <v>-11742645</v>
      </c>
      <c r="F71" s="38">
        <v>-0.15107512376203072</v>
      </c>
    </row>
    <row r="72" spans="1:6" s="165" customFormat="1" ht="26.25">
      <c r="A72" s="51"/>
      <c r="B72" s="22"/>
      <c r="C72" s="22"/>
      <c r="D72" s="22"/>
      <c r="E72" s="22"/>
      <c r="F72" s="24"/>
    </row>
    <row r="73" spans="1:6" s="165" customFormat="1" ht="26.25">
      <c r="A73" s="49" t="s">
        <v>70</v>
      </c>
      <c r="B73" s="22"/>
      <c r="C73" s="22"/>
      <c r="D73" s="22"/>
      <c r="E73" s="22"/>
      <c r="F73" s="24"/>
    </row>
    <row r="74" spans="1:6" s="165" customFormat="1" ht="26.25">
      <c r="A74" s="30" t="s">
        <v>71</v>
      </c>
      <c r="B74" s="26">
        <v>5074710</v>
      </c>
      <c r="C74" s="26">
        <v>5883202</v>
      </c>
      <c r="D74" s="26">
        <v>4160951</v>
      </c>
      <c r="E74" s="22">
        <v>-1722251</v>
      </c>
      <c r="F74" s="27">
        <v>-0.29274041584837646</v>
      </c>
    </row>
    <row r="75" spans="1:6" s="165" customFormat="1" ht="26.25">
      <c r="A75" s="32" t="s">
        <v>72</v>
      </c>
      <c r="B75" s="29">
        <v>151103</v>
      </c>
      <c r="C75" s="26">
        <v>185263</v>
      </c>
      <c r="D75" s="26">
        <v>154000</v>
      </c>
      <c r="E75" s="31">
        <v>-31263</v>
      </c>
      <c r="F75" s="27">
        <v>-0.16874929154769167</v>
      </c>
    </row>
    <row r="76" spans="1:6" s="165" customFormat="1" ht="26.25">
      <c r="A76" s="32" t="s">
        <v>73</v>
      </c>
      <c r="B76" s="22">
        <v>1939983</v>
      </c>
      <c r="C76" s="26">
        <v>2109587</v>
      </c>
      <c r="D76" s="26">
        <v>1692090</v>
      </c>
      <c r="E76" s="31">
        <v>-417497</v>
      </c>
      <c r="F76" s="27">
        <v>-0.19790461355706118</v>
      </c>
    </row>
    <row r="77" spans="1:6" s="167" customFormat="1" ht="26.25">
      <c r="A77" s="52" t="s">
        <v>74</v>
      </c>
      <c r="B77" s="54">
        <v>7165796</v>
      </c>
      <c r="C77" s="54">
        <v>8178052</v>
      </c>
      <c r="D77" s="54">
        <v>6007041</v>
      </c>
      <c r="E77" s="37">
        <v>-2171011</v>
      </c>
      <c r="F77" s="38">
        <v>-0.26546798675283551</v>
      </c>
    </row>
    <row r="78" spans="1:6" s="165" customFormat="1" ht="26.25">
      <c r="A78" s="32" t="s">
        <v>75</v>
      </c>
      <c r="B78" s="29">
        <v>95303</v>
      </c>
      <c r="C78" s="29">
        <v>98069</v>
      </c>
      <c r="D78" s="29">
        <v>94500</v>
      </c>
      <c r="E78" s="31">
        <v>-3569</v>
      </c>
      <c r="F78" s="27">
        <v>-3.639274388440792E-2</v>
      </c>
    </row>
    <row r="79" spans="1:6" s="165" customFormat="1" ht="26.25">
      <c r="A79" s="32" t="s">
        <v>76</v>
      </c>
      <c r="B79" s="26">
        <v>2423095</v>
      </c>
      <c r="C79" s="26">
        <v>2575172</v>
      </c>
      <c r="D79" s="26">
        <v>1750012</v>
      </c>
      <c r="E79" s="31">
        <v>-825160</v>
      </c>
      <c r="F79" s="27">
        <v>-0.32042908201859915</v>
      </c>
    </row>
    <row r="80" spans="1:6" s="165" customFormat="1" ht="26.25">
      <c r="A80" s="32" t="s">
        <v>77</v>
      </c>
      <c r="B80" s="22">
        <v>80085</v>
      </c>
      <c r="C80" s="22">
        <v>97451</v>
      </c>
      <c r="D80" s="22">
        <v>95047</v>
      </c>
      <c r="E80" s="31">
        <v>-2404</v>
      </c>
      <c r="F80" s="27">
        <v>-2.4668807913720742E-2</v>
      </c>
    </row>
    <row r="81" spans="1:8" s="167" customFormat="1" ht="26.25">
      <c r="A81" s="35" t="s">
        <v>78</v>
      </c>
      <c r="B81" s="54">
        <v>2598483</v>
      </c>
      <c r="C81" s="54">
        <v>2770692</v>
      </c>
      <c r="D81" s="54">
        <v>1939559</v>
      </c>
      <c r="E81" s="37">
        <v>-831133</v>
      </c>
      <c r="F81" s="38">
        <v>-0.29997307531836814</v>
      </c>
    </row>
    <row r="82" spans="1:8" s="165" customFormat="1" ht="26.25">
      <c r="A82" s="32" t="s">
        <v>79</v>
      </c>
      <c r="B82" s="22">
        <v>494736</v>
      </c>
      <c r="C82" s="22">
        <v>584755</v>
      </c>
      <c r="D82" s="22">
        <v>414000</v>
      </c>
      <c r="E82" s="31">
        <v>-170755</v>
      </c>
      <c r="F82" s="27">
        <v>-0.29201118417114857</v>
      </c>
    </row>
    <row r="83" spans="1:8" s="165" customFormat="1" ht="26.25">
      <c r="A83" s="32" t="s">
        <v>80</v>
      </c>
      <c r="B83" s="31">
        <v>45233045</v>
      </c>
      <c r="C83" s="31">
        <v>63084563</v>
      </c>
      <c r="D83" s="31">
        <v>55607317</v>
      </c>
      <c r="E83" s="31">
        <v>-7477246</v>
      </c>
      <c r="F83" s="27">
        <v>-0.11852734875883979</v>
      </c>
    </row>
    <row r="84" spans="1:8" s="165" customFormat="1" ht="26.25">
      <c r="A84" s="32" t="s">
        <v>81</v>
      </c>
      <c r="B84" s="31">
        <v>0</v>
      </c>
      <c r="C84" s="31">
        <v>0</v>
      </c>
      <c r="D84" s="31">
        <v>0</v>
      </c>
      <c r="E84" s="31">
        <v>0</v>
      </c>
      <c r="F84" s="27">
        <v>0</v>
      </c>
    </row>
    <row r="85" spans="1:8" s="165" customFormat="1" ht="26.25">
      <c r="A85" s="32" t="s">
        <v>82</v>
      </c>
      <c r="B85" s="31">
        <v>1902925</v>
      </c>
      <c r="C85" s="31">
        <v>2016937</v>
      </c>
      <c r="D85" s="31">
        <v>1864629</v>
      </c>
      <c r="E85" s="31">
        <v>-152308</v>
      </c>
      <c r="F85" s="27">
        <v>-7.5514505410927565E-2</v>
      </c>
    </row>
    <row r="86" spans="1:8" s="167" customFormat="1" ht="26.25">
      <c r="A86" s="35" t="s">
        <v>83</v>
      </c>
      <c r="B86" s="37">
        <v>47630706</v>
      </c>
      <c r="C86" s="37">
        <v>65686255</v>
      </c>
      <c r="D86" s="37">
        <v>57885946</v>
      </c>
      <c r="E86" s="37">
        <v>-7800309</v>
      </c>
      <c r="F86" s="38">
        <v>-0.1187510081066427</v>
      </c>
    </row>
    <row r="87" spans="1:8" s="165" customFormat="1" ht="26.25">
      <c r="A87" s="32" t="s">
        <v>84</v>
      </c>
      <c r="B87" s="31">
        <v>16493</v>
      </c>
      <c r="C87" s="31">
        <v>1092192</v>
      </c>
      <c r="D87" s="31">
        <v>152000</v>
      </c>
      <c r="E87" s="31">
        <v>-940192</v>
      </c>
      <c r="F87" s="27">
        <v>-0.86083033019835342</v>
      </c>
    </row>
    <row r="88" spans="1:8" s="165" customFormat="1" ht="26.25">
      <c r="A88" s="32" t="s">
        <v>85</v>
      </c>
      <c r="B88" s="31">
        <v>0</v>
      </c>
      <c r="C88" s="31">
        <v>0</v>
      </c>
      <c r="D88" s="31">
        <v>0</v>
      </c>
      <c r="E88" s="31">
        <v>0</v>
      </c>
      <c r="F88" s="27">
        <v>0</v>
      </c>
    </row>
    <row r="89" spans="1:8" s="165" customFormat="1" ht="26.25">
      <c r="A89" s="41" t="s">
        <v>86</v>
      </c>
      <c r="B89" s="31">
        <v>0</v>
      </c>
      <c r="C89" s="31">
        <v>0</v>
      </c>
      <c r="D89" s="31">
        <v>0</v>
      </c>
      <c r="E89" s="31">
        <v>0</v>
      </c>
      <c r="F89" s="27">
        <v>0</v>
      </c>
    </row>
    <row r="90" spans="1:8" s="167" customFormat="1" ht="26.25">
      <c r="A90" s="55" t="s">
        <v>87</v>
      </c>
      <c r="B90" s="54">
        <v>16493</v>
      </c>
      <c r="C90" s="54">
        <v>1092192</v>
      </c>
      <c r="D90" s="54">
        <v>152000</v>
      </c>
      <c r="E90" s="54">
        <v>-940192</v>
      </c>
      <c r="F90" s="38">
        <v>-0.86083033019835342</v>
      </c>
    </row>
    <row r="91" spans="1:8" s="165" customFormat="1" ht="26.25">
      <c r="A91" s="41" t="s">
        <v>88</v>
      </c>
      <c r="B91" s="31">
        <v>0</v>
      </c>
      <c r="C91" s="31">
        <v>0</v>
      </c>
      <c r="D91" s="29">
        <v>0</v>
      </c>
      <c r="E91" s="31">
        <v>0</v>
      </c>
      <c r="F91" s="27">
        <v>0</v>
      </c>
    </row>
    <row r="92" spans="1:8" s="167" customFormat="1" ht="27" thickBot="1">
      <c r="A92" s="56" t="s">
        <v>69</v>
      </c>
      <c r="B92" s="57">
        <v>57411478</v>
      </c>
      <c r="C92" s="57">
        <v>77727191</v>
      </c>
      <c r="D92" s="58">
        <v>65984546</v>
      </c>
      <c r="E92" s="57">
        <v>-11742645</v>
      </c>
      <c r="F92" s="59">
        <v>-0.15107512376203072</v>
      </c>
    </row>
    <row r="93" spans="1:8" s="169" customFormat="1" ht="31.5">
      <c r="A93" s="60"/>
      <c r="B93" s="61"/>
      <c r="C93" s="61"/>
      <c r="D93" s="61"/>
      <c r="E93" s="61"/>
      <c r="F93" s="62" t="s">
        <v>48</v>
      </c>
      <c r="G93" s="168"/>
      <c r="H93" s="168"/>
    </row>
    <row r="94" spans="1:8">
      <c r="A94" s="68" t="s">
        <v>48</v>
      </c>
      <c r="B94" s="69"/>
      <c r="C94" s="69"/>
      <c r="D94" s="69"/>
      <c r="E94" s="69"/>
      <c r="F94" s="70"/>
    </row>
  </sheetData>
  <pageMargins left="0.7" right="0.7" top="0.75" bottom="0.75" header="0.3" footer="0.3"/>
  <pageSetup scale="27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topLeftCell="A28" zoomScale="60" zoomScaleNormal="60" workbookViewId="0">
      <selection activeCell="B8" sqref="B8:B92"/>
    </sheetView>
  </sheetViews>
  <sheetFormatPr defaultColWidth="9.140625" defaultRowHeight="15.75"/>
  <cols>
    <col min="1" max="1" width="121.140625" style="71" customWidth="1"/>
    <col min="2" max="2" width="32.7109375" style="72" customWidth="1"/>
    <col min="3" max="5" width="32.85546875" style="72" customWidth="1"/>
    <col min="6" max="6" width="25.5703125" style="73" customWidth="1"/>
    <col min="7" max="7" width="30.28515625" style="71" customWidth="1"/>
    <col min="8" max="8" width="25.140625" style="71" customWidth="1"/>
    <col min="9" max="16384" width="9.140625" style="71"/>
  </cols>
  <sheetData>
    <row r="1" spans="1:8" s="7" customFormat="1" ht="46.5">
      <c r="A1" s="1" t="s">
        <v>0</v>
      </c>
      <c r="B1" s="2"/>
      <c r="C1" s="4" t="s">
        <v>1</v>
      </c>
      <c r="D1" s="5" t="s">
        <v>123</v>
      </c>
      <c r="E1" s="6"/>
      <c r="H1" s="3"/>
    </row>
    <row r="2" spans="1:8" s="7" customFormat="1" ht="46.5">
      <c r="A2" s="1" t="s">
        <v>2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3</v>
      </c>
      <c r="B3" s="10"/>
      <c r="C3" s="10"/>
      <c r="D3" s="10"/>
      <c r="E3" s="10"/>
      <c r="F3" s="11"/>
      <c r="G3" s="3"/>
      <c r="H3" s="3"/>
    </row>
    <row r="4" spans="1:8" s="16" customFormat="1" ht="27" thickTop="1">
      <c r="A4" s="12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20" customFormat="1" ht="52.5">
      <c r="A5" s="17"/>
      <c r="B5" s="18" t="s">
        <v>9</v>
      </c>
      <c r="C5" s="18" t="s">
        <v>9</v>
      </c>
      <c r="D5" s="18" t="s">
        <v>10</v>
      </c>
      <c r="E5" s="18" t="s">
        <v>11</v>
      </c>
      <c r="F5" s="19" t="s">
        <v>12</v>
      </c>
    </row>
    <row r="6" spans="1:8" s="16" customFormat="1" ht="26.25">
      <c r="A6" s="21" t="s">
        <v>13</v>
      </c>
      <c r="B6" s="22"/>
      <c r="C6" s="22"/>
      <c r="D6" s="22"/>
      <c r="E6" s="22"/>
      <c r="F6" s="23"/>
    </row>
    <row r="7" spans="1:8" s="16" customFormat="1" ht="26.25">
      <c r="A7" s="21" t="s">
        <v>14</v>
      </c>
      <c r="B7" s="22"/>
      <c r="C7" s="22"/>
      <c r="D7" s="22"/>
      <c r="E7" s="22"/>
      <c r="F7" s="24"/>
    </row>
    <row r="8" spans="1:8" s="16" customFormat="1" ht="26.25">
      <c r="A8" s="25" t="s">
        <v>15</v>
      </c>
      <c r="B8" s="255">
        <v>6107175</v>
      </c>
      <c r="C8" s="26">
        <v>6107175</v>
      </c>
      <c r="D8" s="26">
        <v>5625382</v>
      </c>
      <c r="E8" s="26">
        <v>-481793</v>
      </c>
      <c r="F8" s="27">
        <v>-7.8889666662573119E-2</v>
      </c>
    </row>
    <row r="9" spans="1:8" s="16" customFormat="1" ht="26.25">
      <c r="A9" s="25" t="s">
        <v>16</v>
      </c>
      <c r="B9" s="255">
        <v>0</v>
      </c>
      <c r="C9" s="26">
        <v>0</v>
      </c>
      <c r="D9" s="26">
        <v>0</v>
      </c>
      <c r="E9" s="26">
        <v>0</v>
      </c>
      <c r="F9" s="27">
        <v>0</v>
      </c>
    </row>
    <row r="10" spans="1:8" s="16" customFormat="1" ht="26.25">
      <c r="A10" s="28" t="s">
        <v>17</v>
      </c>
      <c r="B10" s="256">
        <v>568589</v>
      </c>
      <c r="C10" s="29">
        <v>580076</v>
      </c>
      <c r="D10" s="29">
        <v>640868</v>
      </c>
      <c r="E10" s="29">
        <v>60792</v>
      </c>
      <c r="F10" s="27">
        <v>0.10480006068170378</v>
      </c>
    </row>
    <row r="11" spans="1:8" s="16" customFormat="1" ht="26.25">
      <c r="A11" s="30" t="s">
        <v>18</v>
      </c>
      <c r="B11" s="257">
        <v>0</v>
      </c>
      <c r="C11" s="31">
        <v>0</v>
      </c>
      <c r="D11" s="31">
        <v>0</v>
      </c>
      <c r="E11" s="29">
        <v>0</v>
      </c>
      <c r="F11" s="27">
        <v>0</v>
      </c>
    </row>
    <row r="12" spans="1:8" s="16" customFormat="1" ht="26.25">
      <c r="A12" s="32" t="s">
        <v>19</v>
      </c>
      <c r="B12" s="257">
        <v>243388</v>
      </c>
      <c r="C12" s="31">
        <v>254875</v>
      </c>
      <c r="D12" s="31">
        <v>259749</v>
      </c>
      <c r="E12" s="29">
        <v>4874</v>
      </c>
      <c r="F12" s="27">
        <v>1.9123099558607162E-2</v>
      </c>
    </row>
    <row r="13" spans="1:8" s="16" customFormat="1" ht="26.25">
      <c r="A13" s="32" t="s">
        <v>20</v>
      </c>
      <c r="B13" s="257">
        <v>0</v>
      </c>
      <c r="C13" s="31">
        <v>0</v>
      </c>
      <c r="D13" s="31">
        <v>0</v>
      </c>
      <c r="E13" s="29">
        <v>0</v>
      </c>
      <c r="F13" s="27">
        <v>0</v>
      </c>
    </row>
    <row r="14" spans="1:8" s="16" customFormat="1" ht="26.25">
      <c r="A14" s="32" t="s">
        <v>21</v>
      </c>
      <c r="B14" s="257">
        <v>175201</v>
      </c>
      <c r="C14" s="31">
        <v>175201</v>
      </c>
      <c r="D14" s="31">
        <v>134401</v>
      </c>
      <c r="E14" s="29">
        <v>-40800</v>
      </c>
      <c r="F14" s="27">
        <v>-0.23287538313137482</v>
      </c>
    </row>
    <row r="15" spans="1:8" s="16" customFormat="1" ht="26.25">
      <c r="A15" s="32" t="s">
        <v>22</v>
      </c>
      <c r="B15" s="257">
        <v>150000</v>
      </c>
      <c r="C15" s="31">
        <v>150000</v>
      </c>
      <c r="D15" s="31">
        <v>246718</v>
      </c>
      <c r="E15" s="29">
        <v>96718</v>
      </c>
      <c r="F15" s="27">
        <v>0.64478666666666662</v>
      </c>
    </row>
    <row r="16" spans="1:8" s="16" customFormat="1" ht="26.25">
      <c r="A16" s="32" t="s">
        <v>23</v>
      </c>
      <c r="B16" s="257">
        <v>0</v>
      </c>
      <c r="C16" s="31">
        <v>0</v>
      </c>
      <c r="D16" s="31">
        <v>0</v>
      </c>
      <c r="E16" s="29">
        <v>0</v>
      </c>
      <c r="F16" s="27">
        <v>0</v>
      </c>
    </row>
    <row r="17" spans="1:6" s="16" customFormat="1" ht="26.25">
      <c r="A17" s="32" t="s">
        <v>24</v>
      </c>
      <c r="B17" s="257">
        <v>0</v>
      </c>
      <c r="C17" s="31">
        <v>0</v>
      </c>
      <c r="D17" s="31">
        <v>0</v>
      </c>
      <c r="E17" s="29">
        <v>0</v>
      </c>
      <c r="F17" s="27">
        <v>0</v>
      </c>
    </row>
    <row r="18" spans="1:6" s="16" customFormat="1" ht="26.25">
      <c r="A18" s="32" t="s">
        <v>25</v>
      </c>
      <c r="B18" s="257">
        <v>0</v>
      </c>
      <c r="C18" s="31">
        <v>0</v>
      </c>
      <c r="D18" s="31">
        <v>0</v>
      </c>
      <c r="E18" s="29">
        <v>0</v>
      </c>
      <c r="F18" s="27">
        <v>0</v>
      </c>
    </row>
    <row r="19" spans="1:6" s="16" customFormat="1" ht="26.25">
      <c r="A19" s="32" t="s">
        <v>26</v>
      </c>
      <c r="B19" s="257">
        <v>0</v>
      </c>
      <c r="C19" s="31">
        <v>0</v>
      </c>
      <c r="D19" s="31">
        <v>0</v>
      </c>
      <c r="E19" s="29">
        <v>0</v>
      </c>
      <c r="F19" s="27">
        <v>0</v>
      </c>
    </row>
    <row r="20" spans="1:6" s="16" customFormat="1" ht="26.25">
      <c r="A20" s="32" t="s">
        <v>27</v>
      </c>
      <c r="B20" s="257">
        <v>0</v>
      </c>
      <c r="C20" s="31">
        <v>0</v>
      </c>
      <c r="D20" s="31">
        <v>0</v>
      </c>
      <c r="E20" s="29">
        <v>0</v>
      </c>
      <c r="F20" s="27">
        <v>0</v>
      </c>
    </row>
    <row r="21" spans="1:6" s="16" customFormat="1" ht="26.25">
      <c r="A21" s="32" t="s">
        <v>28</v>
      </c>
      <c r="B21" s="257">
        <v>0</v>
      </c>
      <c r="C21" s="31">
        <v>0</v>
      </c>
      <c r="D21" s="31">
        <v>0</v>
      </c>
      <c r="E21" s="29">
        <v>0</v>
      </c>
      <c r="F21" s="27">
        <v>0</v>
      </c>
    </row>
    <row r="22" spans="1:6" s="16" customFormat="1" ht="26.25">
      <c r="A22" s="32" t="s">
        <v>29</v>
      </c>
      <c r="B22" s="257">
        <v>0</v>
      </c>
      <c r="C22" s="31">
        <v>0</v>
      </c>
      <c r="D22" s="31">
        <v>0</v>
      </c>
      <c r="E22" s="29">
        <v>0</v>
      </c>
      <c r="F22" s="27">
        <v>0</v>
      </c>
    </row>
    <row r="23" spans="1:6" s="16" customFormat="1" ht="26.25">
      <c r="A23" s="33" t="s">
        <v>30</v>
      </c>
      <c r="B23" s="257">
        <v>0</v>
      </c>
      <c r="C23" s="31">
        <v>0</v>
      </c>
      <c r="D23" s="31">
        <v>0</v>
      </c>
      <c r="E23" s="29">
        <v>0</v>
      </c>
      <c r="F23" s="27">
        <v>0</v>
      </c>
    </row>
    <row r="24" spans="1:6" s="16" customFormat="1" ht="26.25">
      <c r="A24" s="33" t="s">
        <v>31</v>
      </c>
      <c r="B24" s="257">
        <v>0</v>
      </c>
      <c r="C24" s="31">
        <v>0</v>
      </c>
      <c r="D24" s="31">
        <v>0</v>
      </c>
      <c r="E24" s="29">
        <v>0</v>
      </c>
      <c r="F24" s="27">
        <v>0</v>
      </c>
    </row>
    <row r="25" spans="1:6" s="16" customFormat="1" ht="26.25">
      <c r="A25" s="33" t="s">
        <v>32</v>
      </c>
      <c r="B25" s="257">
        <v>0</v>
      </c>
      <c r="C25" s="31">
        <v>0</v>
      </c>
      <c r="D25" s="31">
        <v>0</v>
      </c>
      <c r="E25" s="29">
        <v>0</v>
      </c>
      <c r="F25" s="27">
        <v>0</v>
      </c>
    </row>
    <row r="26" spans="1:6" s="16" customFormat="1" ht="26.25">
      <c r="A26" s="33" t="s">
        <v>33</v>
      </c>
      <c r="B26" s="257">
        <v>0</v>
      </c>
      <c r="C26" s="31">
        <v>0</v>
      </c>
      <c r="D26" s="31">
        <v>0</v>
      </c>
      <c r="E26" s="29">
        <v>0</v>
      </c>
      <c r="F26" s="27">
        <v>0</v>
      </c>
    </row>
    <row r="27" spans="1:6" s="16" customFormat="1" ht="26.25">
      <c r="A27" s="33" t="s">
        <v>34</v>
      </c>
      <c r="B27" s="257">
        <v>0</v>
      </c>
      <c r="C27" s="31">
        <v>0</v>
      </c>
      <c r="D27" s="31">
        <v>0</v>
      </c>
      <c r="E27" s="29">
        <v>0</v>
      </c>
      <c r="F27" s="27">
        <v>0</v>
      </c>
    </row>
    <row r="28" spans="1:6" s="16" customFormat="1" ht="26.25">
      <c r="A28" s="33"/>
      <c r="B28" s="257">
        <v>0</v>
      </c>
      <c r="C28" s="31"/>
      <c r="D28" s="31"/>
      <c r="E28" s="29"/>
      <c r="F28" s="27"/>
    </row>
    <row r="29" spans="1:6" s="16" customFormat="1" ht="26.25">
      <c r="A29" s="33" t="s">
        <v>35</v>
      </c>
      <c r="B29" s="257">
        <v>0</v>
      </c>
      <c r="C29" s="31">
        <v>0</v>
      </c>
      <c r="D29" s="31">
        <v>0</v>
      </c>
      <c r="E29" s="29">
        <v>0</v>
      </c>
      <c r="F29" s="27">
        <v>0</v>
      </c>
    </row>
    <row r="30" spans="1:6" s="16" customFormat="1" ht="26.25">
      <c r="A30" s="34" t="s">
        <v>36</v>
      </c>
      <c r="B30" s="257"/>
      <c r="C30" s="31"/>
      <c r="D30" s="31"/>
      <c r="E30" s="31"/>
      <c r="F30" s="23"/>
    </row>
    <row r="31" spans="1:6" s="16" customFormat="1" ht="26.25">
      <c r="A31" s="30" t="s">
        <v>37</v>
      </c>
      <c r="B31" s="255">
        <v>0</v>
      </c>
      <c r="C31" s="26">
        <v>0</v>
      </c>
      <c r="D31" s="26">
        <v>0</v>
      </c>
      <c r="E31" s="26">
        <v>0</v>
      </c>
      <c r="F31" s="27">
        <v>0</v>
      </c>
    </row>
    <row r="32" spans="1:6" s="16" customFormat="1" ht="26.25">
      <c r="A32" s="35" t="s">
        <v>38</v>
      </c>
      <c r="B32" s="257"/>
      <c r="C32" s="31"/>
      <c r="D32" s="31"/>
      <c r="E32" s="31"/>
      <c r="F32" s="23"/>
    </row>
    <row r="33" spans="1:12" s="16" customFormat="1" ht="26.25">
      <c r="A33" s="30" t="s">
        <v>37</v>
      </c>
      <c r="B33" s="254">
        <v>0</v>
      </c>
      <c r="C33" s="22">
        <v>0</v>
      </c>
      <c r="D33" s="22">
        <v>0</v>
      </c>
      <c r="E33" s="26">
        <v>0</v>
      </c>
      <c r="F33" s="27">
        <v>0</v>
      </c>
    </row>
    <row r="34" spans="1:12" s="16" customFormat="1" ht="26.25">
      <c r="A34" s="32" t="s">
        <v>39</v>
      </c>
      <c r="B34" s="257"/>
      <c r="C34" s="31"/>
      <c r="D34" s="31"/>
      <c r="E34" s="29"/>
      <c r="F34" s="27" t="s">
        <v>91</v>
      </c>
    </row>
    <row r="35" spans="1:12" s="39" customFormat="1" ht="26.25">
      <c r="A35" s="36" t="s">
        <v>40</v>
      </c>
      <c r="B35" s="258">
        <v>6675764</v>
      </c>
      <c r="C35" s="37">
        <v>6687251</v>
      </c>
      <c r="D35" s="37">
        <v>6266250</v>
      </c>
      <c r="E35" s="37">
        <v>-421001</v>
      </c>
      <c r="F35" s="38">
        <v>-6.29557646333299E-2</v>
      </c>
    </row>
    <row r="36" spans="1:12" s="16" customFormat="1" ht="26.25">
      <c r="A36" s="34" t="s">
        <v>41</v>
      </c>
      <c r="B36" s="257"/>
      <c r="C36" s="31"/>
      <c r="D36" s="31"/>
      <c r="E36" s="31"/>
      <c r="F36" s="23"/>
    </row>
    <row r="37" spans="1:12" s="16" customFormat="1" ht="26.25">
      <c r="A37" s="40" t="s">
        <v>42</v>
      </c>
      <c r="B37" s="255">
        <v>0</v>
      </c>
      <c r="C37" s="26">
        <v>0</v>
      </c>
      <c r="D37" s="26">
        <v>0</v>
      </c>
      <c r="E37" s="26">
        <v>0</v>
      </c>
      <c r="F37" s="27">
        <v>0</v>
      </c>
    </row>
    <row r="38" spans="1:12" s="16" customFormat="1" ht="26.25">
      <c r="A38" s="41" t="s">
        <v>43</v>
      </c>
      <c r="B38" s="255">
        <v>0</v>
      </c>
      <c r="C38" s="26">
        <v>0</v>
      </c>
      <c r="D38" s="26">
        <v>0</v>
      </c>
      <c r="E38" s="29">
        <v>0</v>
      </c>
      <c r="F38" s="27">
        <v>0</v>
      </c>
    </row>
    <row r="39" spans="1:12" s="16" customFormat="1" ht="26.25">
      <c r="A39" s="41" t="s">
        <v>44</v>
      </c>
      <c r="B39" s="255">
        <v>470273</v>
      </c>
      <c r="C39" s="26">
        <v>0</v>
      </c>
      <c r="D39" s="26">
        <v>0</v>
      </c>
      <c r="E39" s="29">
        <v>0</v>
      </c>
      <c r="F39" s="27">
        <v>0</v>
      </c>
    </row>
    <row r="40" spans="1:12" s="16" customFormat="1" ht="26.25">
      <c r="A40" s="41" t="s">
        <v>45</v>
      </c>
      <c r="B40" s="255">
        <v>0</v>
      </c>
      <c r="C40" s="26">
        <v>0</v>
      </c>
      <c r="D40" s="26">
        <v>0</v>
      </c>
      <c r="E40" s="29">
        <v>0</v>
      </c>
      <c r="F40" s="27">
        <v>0</v>
      </c>
    </row>
    <row r="41" spans="1:12" s="16" customFormat="1" ht="26.25">
      <c r="A41" s="42" t="s">
        <v>46</v>
      </c>
      <c r="B41" s="255">
        <v>0</v>
      </c>
      <c r="C41" s="26">
        <v>0</v>
      </c>
      <c r="D41" s="26">
        <v>0</v>
      </c>
      <c r="E41" s="29">
        <v>0</v>
      </c>
      <c r="F41" s="27">
        <v>0</v>
      </c>
    </row>
    <row r="42" spans="1:12" s="39" customFormat="1" ht="26.25">
      <c r="A42" s="34" t="s">
        <v>47</v>
      </c>
      <c r="B42" s="259">
        <v>470273</v>
      </c>
      <c r="C42" s="43">
        <v>0</v>
      </c>
      <c r="D42" s="43">
        <v>0</v>
      </c>
      <c r="E42" s="43">
        <v>0</v>
      </c>
      <c r="F42" s="38">
        <v>0</v>
      </c>
      <c r="L42" s="39" t="s">
        <v>48</v>
      </c>
    </row>
    <row r="43" spans="1:12" s="16" customFormat="1" ht="26.25">
      <c r="A43" s="32" t="s">
        <v>48</v>
      </c>
      <c r="B43" s="257"/>
      <c r="C43" s="31"/>
      <c r="D43" s="31"/>
      <c r="E43" s="31"/>
      <c r="F43" s="23"/>
    </row>
    <row r="44" spans="1:12" s="39" customFormat="1" ht="26.25">
      <c r="A44" s="44" t="s">
        <v>49</v>
      </c>
      <c r="B44" s="281">
        <v>0</v>
      </c>
      <c r="C44" s="45">
        <v>0</v>
      </c>
      <c r="D44" s="45">
        <v>0</v>
      </c>
      <c r="E44" s="45">
        <v>0</v>
      </c>
      <c r="F44" s="38">
        <v>0</v>
      </c>
    </row>
    <row r="45" spans="1:12" s="16" customFormat="1" ht="26.25">
      <c r="A45" s="32" t="s">
        <v>48</v>
      </c>
      <c r="B45" s="257"/>
      <c r="C45" s="31"/>
      <c r="D45" s="31"/>
      <c r="E45" s="31"/>
      <c r="F45" s="23"/>
    </row>
    <row r="46" spans="1:12" s="39" customFormat="1" ht="26.25">
      <c r="A46" s="44" t="s">
        <v>50</v>
      </c>
      <c r="B46" s="260">
        <v>520418</v>
      </c>
      <c r="C46" s="45">
        <v>0</v>
      </c>
      <c r="D46" s="45">
        <v>0</v>
      </c>
      <c r="E46" s="45">
        <v>0</v>
      </c>
      <c r="F46" s="38">
        <v>0</v>
      </c>
    </row>
    <row r="47" spans="1:12" s="16" customFormat="1" ht="26.25">
      <c r="A47" s="32" t="s">
        <v>48</v>
      </c>
      <c r="B47" s="257"/>
      <c r="C47" s="31"/>
      <c r="D47" s="31"/>
      <c r="E47" s="31"/>
      <c r="F47" s="23"/>
    </row>
    <row r="48" spans="1:12" s="39" customFormat="1" ht="26.25">
      <c r="A48" s="34" t="s">
        <v>51</v>
      </c>
      <c r="B48" s="259">
        <v>6089300</v>
      </c>
      <c r="C48" s="43">
        <v>6137782</v>
      </c>
      <c r="D48" s="43">
        <v>6225517</v>
      </c>
      <c r="E48" s="43">
        <v>87735</v>
      </c>
      <c r="F48" s="38">
        <v>1.4294251571658948E-2</v>
      </c>
    </row>
    <row r="49" spans="1:6" s="16" customFormat="1" ht="26.25">
      <c r="A49" s="32" t="s">
        <v>48</v>
      </c>
      <c r="B49" s="257"/>
      <c r="C49" s="31"/>
      <c r="D49" s="31"/>
      <c r="E49" s="31"/>
      <c r="F49" s="23"/>
    </row>
    <row r="50" spans="1:6" s="39" customFormat="1" ht="26.25">
      <c r="A50" s="46" t="s">
        <v>52</v>
      </c>
      <c r="B50" s="261">
        <v>0</v>
      </c>
      <c r="C50" s="47">
        <v>0</v>
      </c>
      <c r="D50" s="47">
        <v>0</v>
      </c>
      <c r="E50" s="47">
        <v>0</v>
      </c>
      <c r="F50" s="38">
        <v>0</v>
      </c>
    </row>
    <row r="51" spans="1:6" s="16" customFormat="1" ht="26.25">
      <c r="A51" s="34"/>
      <c r="B51" s="254"/>
      <c r="C51" s="22"/>
      <c r="D51" s="22"/>
      <c r="E51" s="22"/>
      <c r="F51" s="48"/>
    </row>
    <row r="52" spans="1:6" s="39" customFormat="1" ht="26.25">
      <c r="A52" s="34" t="s">
        <v>53</v>
      </c>
      <c r="B52" s="259">
        <v>0</v>
      </c>
      <c r="C52" s="43">
        <v>0</v>
      </c>
      <c r="D52" s="43">
        <v>0</v>
      </c>
      <c r="E52" s="47">
        <v>0</v>
      </c>
      <c r="F52" s="38">
        <v>0</v>
      </c>
    </row>
    <row r="53" spans="1:6" s="16" customFormat="1" ht="26.25">
      <c r="A53" s="32"/>
      <c r="B53" s="257"/>
      <c r="C53" s="31"/>
      <c r="D53" s="31"/>
      <c r="E53" s="31"/>
      <c r="F53" s="23"/>
    </row>
    <row r="54" spans="1:6" s="39" customFormat="1" ht="26.25">
      <c r="A54" s="49" t="s">
        <v>54</v>
      </c>
      <c r="B54" s="259">
        <v>12815209</v>
      </c>
      <c r="C54" s="43">
        <v>12825033</v>
      </c>
      <c r="D54" s="43">
        <v>12491767</v>
      </c>
      <c r="E54" s="43">
        <v>-333266</v>
      </c>
      <c r="F54" s="38">
        <v>-2.5985586157945949E-2</v>
      </c>
    </row>
    <row r="55" spans="1:6" s="16" customFormat="1" ht="26.25">
      <c r="A55" s="50"/>
      <c r="B55" s="257"/>
      <c r="C55" s="31"/>
      <c r="D55" s="31"/>
      <c r="E55" s="31"/>
      <c r="F55" s="23" t="s">
        <v>48</v>
      </c>
    </row>
    <row r="56" spans="1:6" s="16" customFormat="1" ht="26.25">
      <c r="A56" s="51"/>
      <c r="B56" s="254"/>
      <c r="C56" s="22"/>
      <c r="D56" s="22"/>
      <c r="E56" s="22"/>
      <c r="F56" s="24" t="s">
        <v>48</v>
      </c>
    </row>
    <row r="57" spans="1:6" s="16" customFormat="1" ht="26.25">
      <c r="A57" s="49" t="s">
        <v>55</v>
      </c>
      <c r="B57" s="254"/>
      <c r="C57" s="22"/>
      <c r="D57" s="22"/>
      <c r="E57" s="22"/>
      <c r="F57" s="24"/>
    </row>
    <row r="58" spans="1:6" s="16" customFormat="1" ht="26.25">
      <c r="A58" s="30" t="s">
        <v>56</v>
      </c>
      <c r="B58" s="254">
        <v>6275710</v>
      </c>
      <c r="C58" s="22">
        <v>6278988</v>
      </c>
      <c r="D58" s="22">
        <v>6294285</v>
      </c>
      <c r="E58" s="22">
        <v>15297</v>
      </c>
      <c r="F58" s="27">
        <v>2.4362206138951055E-3</v>
      </c>
    </row>
    <row r="59" spans="1:6" s="16" customFormat="1" ht="26.25">
      <c r="A59" s="32" t="s">
        <v>57</v>
      </c>
      <c r="B59" s="257">
        <v>0</v>
      </c>
      <c r="C59" s="31">
        <v>0</v>
      </c>
      <c r="D59" s="31">
        <v>0</v>
      </c>
      <c r="E59" s="31">
        <v>0</v>
      </c>
      <c r="F59" s="27">
        <v>0</v>
      </c>
    </row>
    <row r="60" spans="1:6" s="16" customFormat="1" ht="26.25">
      <c r="A60" s="32" t="s">
        <v>58</v>
      </c>
      <c r="B60" s="257">
        <v>0</v>
      </c>
      <c r="C60" s="31">
        <v>0</v>
      </c>
      <c r="D60" s="31">
        <v>0</v>
      </c>
      <c r="E60" s="31">
        <v>0</v>
      </c>
      <c r="F60" s="27">
        <v>0</v>
      </c>
    </row>
    <row r="61" spans="1:6" s="16" customFormat="1" ht="26.25">
      <c r="A61" s="32" t="s">
        <v>59</v>
      </c>
      <c r="B61" s="257">
        <v>563525</v>
      </c>
      <c r="C61" s="31">
        <v>564258</v>
      </c>
      <c r="D61" s="31">
        <v>760382</v>
      </c>
      <c r="E61" s="31">
        <v>196124</v>
      </c>
      <c r="F61" s="27">
        <v>0.34757858993580948</v>
      </c>
    </row>
    <row r="62" spans="1:6" s="16" customFormat="1" ht="26.25">
      <c r="A62" s="32" t="s">
        <v>60</v>
      </c>
      <c r="B62" s="257">
        <v>1129498</v>
      </c>
      <c r="C62" s="31">
        <v>1131887</v>
      </c>
      <c r="D62" s="31">
        <v>1069853</v>
      </c>
      <c r="E62" s="31">
        <v>-62034</v>
      </c>
      <c r="F62" s="27">
        <v>-5.4805824256308269E-2</v>
      </c>
    </row>
    <row r="63" spans="1:6" s="16" customFormat="1" ht="26.25">
      <c r="A63" s="32" t="s">
        <v>61</v>
      </c>
      <c r="B63" s="257">
        <v>3411580</v>
      </c>
      <c r="C63" s="31">
        <v>3414327</v>
      </c>
      <c r="D63" s="31">
        <v>3244092</v>
      </c>
      <c r="E63" s="31">
        <v>-170235</v>
      </c>
      <c r="F63" s="27">
        <v>-4.9859020533182676E-2</v>
      </c>
    </row>
    <row r="64" spans="1:6" s="16" customFormat="1" ht="26.25">
      <c r="A64" s="32" t="s">
        <v>62</v>
      </c>
      <c r="B64" s="257">
        <v>377291</v>
      </c>
      <c r="C64" s="31">
        <v>377310</v>
      </c>
      <c r="D64" s="31">
        <v>0</v>
      </c>
      <c r="E64" s="31">
        <v>-377310</v>
      </c>
      <c r="F64" s="27">
        <v>-1</v>
      </c>
    </row>
    <row r="65" spans="1:8" s="16" customFormat="1" ht="26.25">
      <c r="A65" s="32" t="s">
        <v>63</v>
      </c>
      <c r="B65" s="257">
        <v>1057605</v>
      </c>
      <c r="C65" s="31">
        <v>1058263</v>
      </c>
      <c r="D65" s="31">
        <v>1123155</v>
      </c>
      <c r="E65" s="31">
        <v>64892</v>
      </c>
      <c r="F65" s="27">
        <v>6.1319350671808423E-2</v>
      </c>
    </row>
    <row r="66" spans="1:8" s="39" customFormat="1" ht="26.25">
      <c r="A66" s="52" t="s">
        <v>64</v>
      </c>
      <c r="B66" s="258">
        <v>12815209</v>
      </c>
      <c r="C66" s="37">
        <v>12825033</v>
      </c>
      <c r="D66" s="37">
        <v>12491767</v>
      </c>
      <c r="E66" s="37">
        <v>-333266</v>
      </c>
      <c r="F66" s="38">
        <v>-2.5985586157945949E-2</v>
      </c>
    </row>
    <row r="67" spans="1:8" s="16" customFormat="1" ht="26.25">
      <c r="A67" s="32" t="s">
        <v>65</v>
      </c>
      <c r="B67" s="257">
        <v>0</v>
      </c>
      <c r="C67" s="31">
        <v>0</v>
      </c>
      <c r="D67" s="31">
        <v>0</v>
      </c>
      <c r="E67" s="31">
        <v>0</v>
      </c>
      <c r="F67" s="27">
        <v>0</v>
      </c>
    </row>
    <row r="68" spans="1:8" s="16" customFormat="1" ht="26.25">
      <c r="A68" s="32" t="s">
        <v>66</v>
      </c>
      <c r="B68" s="257">
        <v>0</v>
      </c>
      <c r="C68" s="31">
        <v>0</v>
      </c>
      <c r="D68" s="31">
        <v>0</v>
      </c>
      <c r="E68" s="31">
        <v>0</v>
      </c>
      <c r="F68" s="27">
        <v>0</v>
      </c>
    </row>
    <row r="69" spans="1:8" s="16" customFormat="1" ht="26.25">
      <c r="A69" s="32" t="s">
        <v>67</v>
      </c>
      <c r="B69" s="257">
        <v>0</v>
      </c>
      <c r="C69" s="31">
        <v>0</v>
      </c>
      <c r="D69" s="31">
        <v>0</v>
      </c>
      <c r="E69" s="31">
        <v>0</v>
      </c>
      <c r="F69" s="27">
        <v>0</v>
      </c>
    </row>
    <row r="70" spans="1:8" s="16" customFormat="1" ht="26.25">
      <c r="A70" s="32" t="s">
        <v>68</v>
      </c>
      <c r="B70" s="257">
        <v>0</v>
      </c>
      <c r="C70" s="31">
        <v>0</v>
      </c>
      <c r="D70" s="31">
        <v>0</v>
      </c>
      <c r="E70" s="31">
        <v>0</v>
      </c>
      <c r="F70" s="27">
        <v>0</v>
      </c>
    </row>
    <row r="71" spans="1:8" s="39" customFormat="1" ht="26.25">
      <c r="A71" s="53" t="s">
        <v>69</v>
      </c>
      <c r="B71" s="262">
        <v>12815209</v>
      </c>
      <c r="C71" s="54">
        <v>12825033</v>
      </c>
      <c r="D71" s="54">
        <v>12491767</v>
      </c>
      <c r="E71" s="54">
        <v>-333266</v>
      </c>
      <c r="F71" s="38">
        <v>-2.5985586157945949E-2</v>
      </c>
      <c r="H71" s="173"/>
    </row>
    <row r="72" spans="1:8" s="16" customFormat="1" ht="26.25">
      <c r="A72" s="51"/>
      <c r="B72" s="254"/>
      <c r="C72" s="22"/>
      <c r="D72" s="22"/>
      <c r="E72" s="22"/>
      <c r="F72" s="24"/>
    </row>
    <row r="73" spans="1:8" s="16" customFormat="1" ht="26.25">
      <c r="A73" s="49" t="s">
        <v>70</v>
      </c>
      <c r="B73" s="254"/>
      <c r="C73" s="22"/>
      <c r="D73" s="22"/>
      <c r="E73" s="22"/>
      <c r="F73" s="24"/>
    </row>
    <row r="74" spans="1:8" s="16" customFormat="1" ht="26.25">
      <c r="A74" s="30" t="s">
        <v>71</v>
      </c>
      <c r="B74" s="255">
        <v>7000425</v>
      </c>
      <c r="C74" s="26">
        <v>7001031</v>
      </c>
      <c r="D74" s="26">
        <v>7451628</v>
      </c>
      <c r="E74" s="22">
        <v>450597</v>
      </c>
      <c r="F74" s="27">
        <v>6.4361520467485431E-2</v>
      </c>
    </row>
    <row r="75" spans="1:8" s="16" customFormat="1" ht="26.25">
      <c r="A75" s="32" t="s">
        <v>72</v>
      </c>
      <c r="B75" s="256">
        <v>0</v>
      </c>
      <c r="C75" s="26">
        <v>0</v>
      </c>
      <c r="D75" s="26">
        <v>0</v>
      </c>
      <c r="E75" s="31">
        <v>0</v>
      </c>
      <c r="F75" s="27">
        <v>0</v>
      </c>
      <c r="G75" s="160"/>
    </row>
    <row r="76" spans="1:8" s="16" customFormat="1" ht="26.25">
      <c r="A76" s="32" t="s">
        <v>73</v>
      </c>
      <c r="B76" s="254">
        <v>2780489</v>
      </c>
      <c r="C76" s="26">
        <v>2781373</v>
      </c>
      <c r="D76" s="26">
        <v>2946603</v>
      </c>
      <c r="E76" s="31">
        <v>165230</v>
      </c>
      <c r="F76" s="27">
        <v>5.9405912116066419E-2</v>
      </c>
    </row>
    <row r="77" spans="1:8" s="39" customFormat="1" ht="26.25">
      <c r="A77" s="52" t="s">
        <v>74</v>
      </c>
      <c r="B77" s="262">
        <v>9780914</v>
      </c>
      <c r="C77" s="54">
        <v>9782404</v>
      </c>
      <c r="D77" s="54">
        <v>10398231</v>
      </c>
      <c r="E77" s="37">
        <v>615827</v>
      </c>
      <c r="F77" s="38">
        <v>6.2952521690987209E-2</v>
      </c>
      <c r="G77" s="173"/>
    </row>
    <row r="78" spans="1:8" s="16" customFormat="1" ht="26.25">
      <c r="A78" s="32" t="s">
        <v>75</v>
      </c>
      <c r="B78" s="256">
        <v>75563</v>
      </c>
      <c r="C78" s="29">
        <v>76135</v>
      </c>
      <c r="D78" s="29">
        <v>21188</v>
      </c>
      <c r="E78" s="31">
        <v>-54947</v>
      </c>
      <c r="F78" s="27">
        <v>-0.72170486635581532</v>
      </c>
    </row>
    <row r="79" spans="1:8" s="16" customFormat="1" ht="26.25">
      <c r="A79" s="32" t="s">
        <v>76</v>
      </c>
      <c r="B79" s="255">
        <v>1182094</v>
      </c>
      <c r="C79" s="26">
        <v>1184556</v>
      </c>
      <c r="D79" s="26">
        <v>975421</v>
      </c>
      <c r="E79" s="31">
        <v>-209135</v>
      </c>
      <c r="F79" s="27">
        <v>-0.17655138296543177</v>
      </c>
    </row>
    <row r="80" spans="1:8" s="16" customFormat="1" ht="26.25">
      <c r="A80" s="32" t="s">
        <v>77</v>
      </c>
      <c r="B80" s="254">
        <v>447236</v>
      </c>
      <c r="C80" s="22">
        <v>448611</v>
      </c>
      <c r="D80" s="22">
        <v>225188</v>
      </c>
      <c r="E80" s="31">
        <v>-223423</v>
      </c>
      <c r="F80" s="27">
        <v>-0.49803281685023326</v>
      </c>
    </row>
    <row r="81" spans="1:8" s="39" customFormat="1" ht="26.25">
      <c r="A81" s="35" t="s">
        <v>78</v>
      </c>
      <c r="B81" s="262">
        <v>1704893</v>
      </c>
      <c r="C81" s="54">
        <v>1709302</v>
      </c>
      <c r="D81" s="54">
        <v>1221797</v>
      </c>
      <c r="E81" s="37">
        <v>-487505</v>
      </c>
      <c r="F81" s="38">
        <v>-0.28520706112787558</v>
      </c>
    </row>
    <row r="82" spans="1:8" s="16" customFormat="1" ht="26.25">
      <c r="A82" s="32" t="s">
        <v>79</v>
      </c>
      <c r="B82" s="254">
        <v>232248</v>
      </c>
      <c r="C82" s="22">
        <v>232974</v>
      </c>
      <c r="D82" s="22">
        <v>213493</v>
      </c>
      <c r="E82" s="31">
        <v>-19481</v>
      </c>
      <c r="F82" s="27">
        <v>-8.361877291028183E-2</v>
      </c>
    </row>
    <row r="83" spans="1:8" s="16" customFormat="1" ht="26.25">
      <c r="A83" s="32" t="s">
        <v>80</v>
      </c>
      <c r="B83" s="257">
        <v>391784</v>
      </c>
      <c r="C83" s="31">
        <v>391804</v>
      </c>
      <c r="D83" s="31">
        <v>706</v>
      </c>
      <c r="E83" s="31">
        <v>-391098</v>
      </c>
      <c r="F83" s="27">
        <v>-0.99819807863115229</v>
      </c>
    </row>
    <row r="84" spans="1:8" s="16" customFormat="1" ht="26.25">
      <c r="A84" s="32" t="s">
        <v>81</v>
      </c>
      <c r="B84" s="257">
        <v>0</v>
      </c>
      <c r="C84" s="31">
        <v>0</v>
      </c>
      <c r="D84" s="31">
        <v>0</v>
      </c>
      <c r="E84" s="31">
        <v>0</v>
      </c>
      <c r="F84" s="27">
        <v>0</v>
      </c>
    </row>
    <row r="85" spans="1:8" s="16" customFormat="1" ht="26.25">
      <c r="A85" s="32" t="s">
        <v>82</v>
      </c>
      <c r="B85" s="257">
        <v>412075</v>
      </c>
      <c r="C85" s="31">
        <v>412806</v>
      </c>
      <c r="D85" s="31">
        <v>330000</v>
      </c>
      <c r="E85" s="31">
        <v>-82806</v>
      </c>
      <c r="F85" s="27">
        <v>-0.20059301463641516</v>
      </c>
    </row>
    <row r="86" spans="1:8" s="39" customFormat="1" ht="26.25">
      <c r="A86" s="35" t="s">
        <v>83</v>
      </c>
      <c r="B86" s="258">
        <v>1036107</v>
      </c>
      <c r="C86" s="37">
        <v>1037584</v>
      </c>
      <c r="D86" s="37">
        <v>544199</v>
      </c>
      <c r="E86" s="37">
        <v>-493385</v>
      </c>
      <c r="F86" s="38">
        <v>-0.47551330783820878</v>
      </c>
    </row>
    <row r="87" spans="1:8" s="16" customFormat="1" ht="26.25">
      <c r="A87" s="32" t="s">
        <v>84</v>
      </c>
      <c r="B87" s="257">
        <v>293295</v>
      </c>
      <c r="C87" s="31">
        <v>295743</v>
      </c>
      <c r="D87" s="31">
        <v>243067</v>
      </c>
      <c r="E87" s="31">
        <v>-52676</v>
      </c>
      <c r="F87" s="27">
        <v>-0.17811410582837126</v>
      </c>
    </row>
    <row r="88" spans="1:8" s="16" customFormat="1" ht="26.25">
      <c r="A88" s="32" t="s">
        <v>85</v>
      </c>
      <c r="B88" s="257">
        <v>0</v>
      </c>
      <c r="C88" s="31">
        <v>0</v>
      </c>
      <c r="D88" s="31">
        <v>0</v>
      </c>
      <c r="E88" s="31">
        <v>0</v>
      </c>
      <c r="F88" s="27">
        <v>0</v>
      </c>
    </row>
    <row r="89" spans="1:8" s="16" customFormat="1" ht="26.25">
      <c r="A89" s="41" t="s">
        <v>86</v>
      </c>
      <c r="B89" s="257">
        <v>0</v>
      </c>
      <c r="C89" s="31">
        <v>0</v>
      </c>
      <c r="D89" s="31">
        <v>84473</v>
      </c>
      <c r="E89" s="31">
        <v>84473</v>
      </c>
      <c r="F89" s="27">
        <v>1</v>
      </c>
    </row>
    <row r="90" spans="1:8" s="39" customFormat="1" ht="26.25">
      <c r="A90" s="55" t="s">
        <v>87</v>
      </c>
      <c r="B90" s="262">
        <v>293295</v>
      </c>
      <c r="C90" s="54">
        <v>295743</v>
      </c>
      <c r="D90" s="54">
        <v>327540</v>
      </c>
      <c r="E90" s="54">
        <v>31797</v>
      </c>
      <c r="F90" s="38">
        <v>0.10751564703137521</v>
      </c>
    </row>
    <row r="91" spans="1:8" s="16" customFormat="1" ht="26.25">
      <c r="A91" s="41" t="s">
        <v>88</v>
      </c>
      <c r="B91" s="257">
        <v>0</v>
      </c>
      <c r="C91" s="31">
        <v>0</v>
      </c>
      <c r="D91" s="29">
        <v>0</v>
      </c>
      <c r="E91" s="31">
        <v>0</v>
      </c>
      <c r="F91" s="27">
        <v>0</v>
      </c>
    </row>
    <row r="92" spans="1:8" s="39" customFormat="1" ht="27" thickBot="1">
      <c r="A92" s="56" t="s">
        <v>69</v>
      </c>
      <c r="B92" s="263">
        <v>12815209</v>
      </c>
      <c r="C92" s="57">
        <v>12825033</v>
      </c>
      <c r="D92" s="58">
        <v>12491767</v>
      </c>
      <c r="E92" s="57">
        <v>-333266</v>
      </c>
      <c r="F92" s="59">
        <v>-2.5985586157945949E-2</v>
      </c>
    </row>
    <row r="93" spans="1:8" s="64" customFormat="1" ht="31.5">
      <c r="A93" s="60"/>
      <c r="B93" s="61"/>
      <c r="C93" s="61"/>
      <c r="D93" s="61"/>
      <c r="E93" s="61"/>
      <c r="F93" s="62" t="s">
        <v>48</v>
      </c>
      <c r="G93" s="63"/>
      <c r="H93" s="63"/>
    </row>
    <row r="94" spans="1:8">
      <c r="A94" s="68" t="s">
        <v>48</v>
      </c>
      <c r="B94" s="69"/>
      <c r="C94" s="69"/>
      <c r="D94" s="69"/>
      <c r="E94" s="69"/>
      <c r="F94" s="70"/>
    </row>
  </sheetData>
  <pageMargins left="0.7" right="0.7" top="0.75" bottom="0.75" header="0.3" footer="0.3"/>
  <pageSetup scale="27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topLeftCell="A16" zoomScale="50" zoomScaleNormal="50" workbookViewId="0">
      <selection activeCell="B8" sqref="B8:B92"/>
    </sheetView>
  </sheetViews>
  <sheetFormatPr defaultRowHeight="15.75"/>
  <cols>
    <col min="1" max="1" width="121.140625" style="170" customWidth="1"/>
    <col min="2" max="2" width="32.7109375" style="72" customWidth="1"/>
    <col min="3" max="5" width="32.85546875" style="171" customWidth="1"/>
    <col min="6" max="6" width="25.5703125" style="172" customWidth="1"/>
    <col min="7" max="7" width="30.28515625" style="170" customWidth="1"/>
    <col min="8" max="8" width="25.140625" style="170" customWidth="1"/>
    <col min="9" max="16384" width="9.140625" style="170"/>
  </cols>
  <sheetData>
    <row r="1" spans="1:8" s="162" customFormat="1" ht="46.5">
      <c r="A1" s="1" t="s">
        <v>0</v>
      </c>
      <c r="B1" s="2"/>
      <c r="C1" s="4" t="s">
        <v>1</v>
      </c>
      <c r="D1" s="234" t="s">
        <v>155</v>
      </c>
      <c r="E1" s="178"/>
      <c r="F1" s="5"/>
      <c r="G1" s="235"/>
      <c r="H1" s="164"/>
    </row>
    <row r="2" spans="1:8" s="162" customFormat="1" ht="46.5">
      <c r="A2" s="1" t="s">
        <v>2</v>
      </c>
      <c r="B2" s="2"/>
      <c r="C2" s="2"/>
      <c r="D2" s="2"/>
      <c r="E2" s="2"/>
      <c r="F2" s="8"/>
      <c r="G2" s="164"/>
      <c r="H2" s="164"/>
    </row>
    <row r="3" spans="1:8" s="162" customFormat="1" ht="47.25" thickBot="1">
      <c r="A3" s="9" t="s">
        <v>3</v>
      </c>
      <c r="B3" s="10"/>
      <c r="C3" s="10"/>
      <c r="D3" s="10"/>
      <c r="E3" s="10"/>
      <c r="F3" s="11"/>
      <c r="G3" s="164"/>
      <c r="H3" s="164"/>
    </row>
    <row r="4" spans="1:8" s="165" customFormat="1" ht="27" thickTop="1">
      <c r="A4" s="12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166" customFormat="1" ht="52.5">
      <c r="A5" s="17"/>
      <c r="B5" s="18" t="s">
        <v>9</v>
      </c>
      <c r="C5" s="18" t="s">
        <v>9</v>
      </c>
      <c r="D5" s="18" t="s">
        <v>10</v>
      </c>
      <c r="E5" s="18" t="s">
        <v>11</v>
      </c>
      <c r="F5" s="19" t="s">
        <v>12</v>
      </c>
    </row>
    <row r="6" spans="1:8" s="165" customFormat="1" ht="26.25">
      <c r="A6" s="21" t="s">
        <v>13</v>
      </c>
      <c r="B6" s="22"/>
      <c r="C6" s="22"/>
      <c r="D6" s="22"/>
      <c r="E6" s="22"/>
      <c r="F6" s="23"/>
    </row>
    <row r="7" spans="1:8" s="165" customFormat="1" ht="26.25">
      <c r="A7" s="21" t="s">
        <v>14</v>
      </c>
      <c r="B7" s="22"/>
      <c r="C7" s="22"/>
      <c r="D7" s="22"/>
      <c r="E7" s="22"/>
      <c r="F7" s="24"/>
    </row>
    <row r="8" spans="1:8" s="165" customFormat="1" ht="26.25">
      <c r="A8" s="25" t="s">
        <v>15</v>
      </c>
      <c r="B8" s="255">
        <v>5480206</v>
      </c>
      <c r="C8" s="26">
        <v>5480206</v>
      </c>
      <c r="D8" s="26">
        <v>4990854</v>
      </c>
      <c r="E8" s="26">
        <v>-489352</v>
      </c>
      <c r="F8" s="27">
        <v>-8.9294453529666584E-2</v>
      </c>
    </row>
    <row r="9" spans="1:8" s="165" customFormat="1" ht="26.25">
      <c r="A9" s="25" t="s">
        <v>16</v>
      </c>
      <c r="B9" s="255">
        <v>0</v>
      </c>
      <c r="C9" s="26">
        <v>0</v>
      </c>
      <c r="D9" s="26">
        <v>0</v>
      </c>
      <c r="E9" s="26">
        <v>0</v>
      </c>
      <c r="F9" s="27">
        <v>0</v>
      </c>
    </row>
    <row r="10" spans="1:8" s="165" customFormat="1" ht="26.25">
      <c r="A10" s="28" t="s">
        <v>17</v>
      </c>
      <c r="B10" s="256">
        <v>216024</v>
      </c>
      <c r="C10" s="29">
        <v>226219</v>
      </c>
      <c r="D10" s="29">
        <v>230545</v>
      </c>
      <c r="E10" s="29">
        <v>4326</v>
      </c>
      <c r="F10" s="27">
        <v>1.9123062165423772E-2</v>
      </c>
    </row>
    <row r="11" spans="1:8" s="165" customFormat="1" ht="26.25">
      <c r="A11" s="30" t="s">
        <v>18</v>
      </c>
      <c r="B11" s="257">
        <v>0</v>
      </c>
      <c r="C11" s="31">
        <v>0</v>
      </c>
      <c r="D11" s="31">
        <v>0</v>
      </c>
      <c r="E11" s="29">
        <v>0</v>
      </c>
      <c r="F11" s="27">
        <v>0</v>
      </c>
    </row>
    <row r="12" spans="1:8" s="165" customFormat="1" ht="26.25">
      <c r="A12" s="32" t="s">
        <v>19</v>
      </c>
      <c r="B12" s="257">
        <v>216024</v>
      </c>
      <c r="C12" s="31">
        <v>226219</v>
      </c>
      <c r="D12" s="31">
        <v>230545</v>
      </c>
      <c r="E12" s="29">
        <v>4326</v>
      </c>
      <c r="F12" s="27">
        <v>1.9123062165423772E-2</v>
      </c>
    </row>
    <row r="13" spans="1:8" s="165" customFormat="1" ht="26.25">
      <c r="A13" s="32" t="s">
        <v>20</v>
      </c>
      <c r="B13" s="257">
        <v>0</v>
      </c>
      <c r="C13" s="31">
        <v>0</v>
      </c>
      <c r="D13" s="31">
        <v>0</v>
      </c>
      <c r="E13" s="29">
        <v>0</v>
      </c>
      <c r="F13" s="27">
        <v>0</v>
      </c>
    </row>
    <row r="14" spans="1:8" s="165" customFormat="1" ht="26.25">
      <c r="A14" s="32" t="s">
        <v>21</v>
      </c>
      <c r="B14" s="257">
        <v>0</v>
      </c>
      <c r="C14" s="31">
        <v>0</v>
      </c>
      <c r="D14" s="31">
        <v>0</v>
      </c>
      <c r="E14" s="29">
        <v>0</v>
      </c>
      <c r="F14" s="27">
        <v>0</v>
      </c>
    </row>
    <row r="15" spans="1:8" s="165" customFormat="1" ht="26.25">
      <c r="A15" s="32" t="s">
        <v>22</v>
      </c>
      <c r="B15" s="257">
        <v>0</v>
      </c>
      <c r="C15" s="31">
        <v>0</v>
      </c>
      <c r="D15" s="31">
        <v>0</v>
      </c>
      <c r="E15" s="29">
        <v>0</v>
      </c>
      <c r="F15" s="27">
        <v>0</v>
      </c>
    </row>
    <row r="16" spans="1:8" s="165" customFormat="1" ht="26.25">
      <c r="A16" s="32" t="s">
        <v>23</v>
      </c>
      <c r="B16" s="257">
        <v>0</v>
      </c>
      <c r="C16" s="31">
        <v>0</v>
      </c>
      <c r="D16" s="31">
        <v>0</v>
      </c>
      <c r="E16" s="29">
        <v>0</v>
      </c>
      <c r="F16" s="27">
        <v>0</v>
      </c>
    </row>
    <row r="17" spans="1:6" s="165" customFormat="1" ht="26.25">
      <c r="A17" s="32" t="s">
        <v>24</v>
      </c>
      <c r="B17" s="257">
        <v>0</v>
      </c>
      <c r="C17" s="31">
        <v>0</v>
      </c>
      <c r="D17" s="31">
        <v>0</v>
      </c>
      <c r="E17" s="29">
        <v>0</v>
      </c>
      <c r="F17" s="27">
        <v>0</v>
      </c>
    </row>
    <row r="18" spans="1:6" s="165" customFormat="1" ht="26.25">
      <c r="A18" s="32" t="s">
        <v>25</v>
      </c>
      <c r="B18" s="257">
        <v>0</v>
      </c>
      <c r="C18" s="31">
        <v>0</v>
      </c>
      <c r="D18" s="31">
        <v>0</v>
      </c>
      <c r="E18" s="29">
        <v>0</v>
      </c>
      <c r="F18" s="27">
        <v>0</v>
      </c>
    </row>
    <row r="19" spans="1:6" s="165" customFormat="1" ht="26.25">
      <c r="A19" s="32" t="s">
        <v>26</v>
      </c>
      <c r="B19" s="257">
        <v>0</v>
      </c>
      <c r="C19" s="31">
        <v>0</v>
      </c>
      <c r="D19" s="31">
        <v>0</v>
      </c>
      <c r="E19" s="29">
        <v>0</v>
      </c>
      <c r="F19" s="27">
        <v>0</v>
      </c>
    </row>
    <row r="20" spans="1:6" s="165" customFormat="1" ht="26.25">
      <c r="A20" s="32" t="s">
        <v>27</v>
      </c>
      <c r="B20" s="257">
        <v>0</v>
      </c>
      <c r="C20" s="31">
        <v>0</v>
      </c>
      <c r="D20" s="31">
        <v>0</v>
      </c>
      <c r="E20" s="29">
        <v>0</v>
      </c>
      <c r="F20" s="27">
        <v>0</v>
      </c>
    </row>
    <row r="21" spans="1:6" s="165" customFormat="1" ht="26.25">
      <c r="A21" s="32" t="s">
        <v>28</v>
      </c>
      <c r="B21" s="257">
        <v>0</v>
      </c>
      <c r="C21" s="31">
        <v>0</v>
      </c>
      <c r="D21" s="31">
        <v>0</v>
      </c>
      <c r="E21" s="29">
        <v>0</v>
      </c>
      <c r="F21" s="27">
        <v>0</v>
      </c>
    </row>
    <row r="22" spans="1:6" s="165" customFormat="1" ht="26.25">
      <c r="A22" s="32" t="s">
        <v>29</v>
      </c>
      <c r="B22" s="257">
        <v>0</v>
      </c>
      <c r="C22" s="31">
        <v>0</v>
      </c>
      <c r="D22" s="31">
        <v>0</v>
      </c>
      <c r="E22" s="29">
        <v>0</v>
      </c>
      <c r="F22" s="27">
        <v>0</v>
      </c>
    </row>
    <row r="23" spans="1:6" s="165" customFormat="1" ht="26.25">
      <c r="A23" s="33" t="s">
        <v>30</v>
      </c>
      <c r="B23" s="257">
        <v>0</v>
      </c>
      <c r="C23" s="31">
        <v>0</v>
      </c>
      <c r="D23" s="31">
        <v>0</v>
      </c>
      <c r="E23" s="29">
        <v>0</v>
      </c>
      <c r="F23" s="27">
        <v>0</v>
      </c>
    </row>
    <row r="24" spans="1:6" s="165" customFormat="1" ht="26.25">
      <c r="A24" s="33" t="s">
        <v>31</v>
      </c>
      <c r="B24" s="257">
        <v>0</v>
      </c>
      <c r="C24" s="31">
        <v>0</v>
      </c>
      <c r="D24" s="31">
        <v>0</v>
      </c>
      <c r="E24" s="29">
        <v>0</v>
      </c>
      <c r="F24" s="27">
        <v>0</v>
      </c>
    </row>
    <row r="25" spans="1:6" s="165" customFormat="1" ht="26.25">
      <c r="A25" s="33" t="s">
        <v>32</v>
      </c>
      <c r="B25" s="257">
        <v>0</v>
      </c>
      <c r="C25" s="31">
        <v>0</v>
      </c>
      <c r="D25" s="31">
        <v>0</v>
      </c>
      <c r="E25" s="29">
        <v>0</v>
      </c>
      <c r="F25" s="27">
        <v>0</v>
      </c>
    </row>
    <row r="26" spans="1:6" s="165" customFormat="1" ht="26.25">
      <c r="A26" s="33" t="s">
        <v>33</v>
      </c>
      <c r="B26" s="257">
        <v>0</v>
      </c>
      <c r="C26" s="31">
        <v>0</v>
      </c>
      <c r="D26" s="31">
        <v>0</v>
      </c>
      <c r="E26" s="29">
        <v>0</v>
      </c>
      <c r="F26" s="27">
        <v>0</v>
      </c>
    </row>
    <row r="27" spans="1:6" s="165" customFormat="1" ht="26.25">
      <c r="A27" s="33" t="s">
        <v>34</v>
      </c>
      <c r="B27" s="257">
        <v>0</v>
      </c>
      <c r="C27" s="31">
        <v>0</v>
      </c>
      <c r="D27" s="31">
        <v>0</v>
      </c>
      <c r="E27" s="29">
        <v>0</v>
      </c>
      <c r="F27" s="27">
        <v>0</v>
      </c>
    </row>
    <row r="28" spans="1:6" s="16" customFormat="1" ht="26.25">
      <c r="A28" s="33" t="s">
        <v>89</v>
      </c>
      <c r="B28" s="257">
        <v>0</v>
      </c>
      <c r="C28" s="31">
        <v>0</v>
      </c>
      <c r="D28" s="31">
        <v>0</v>
      </c>
      <c r="E28" s="29">
        <f t="shared" ref="E28" si="0">D28-C28</f>
        <v>0</v>
      </c>
      <c r="F28" s="27">
        <f t="shared" ref="F28" si="1">IF(ISBLANK(E28),"  ",IF(C28&gt;0,E28/C28,IF(E28&gt;0,1,0)))</f>
        <v>0</v>
      </c>
    </row>
    <row r="29" spans="1:6" s="165" customFormat="1" ht="26.25">
      <c r="A29" s="33" t="s">
        <v>35</v>
      </c>
      <c r="B29" s="257">
        <v>0</v>
      </c>
      <c r="C29" s="31">
        <v>0</v>
      </c>
      <c r="D29" s="31">
        <v>0</v>
      </c>
      <c r="E29" s="29">
        <v>0</v>
      </c>
      <c r="F29" s="27">
        <v>0</v>
      </c>
    </row>
    <row r="30" spans="1:6" s="165" customFormat="1" ht="26.25">
      <c r="A30" s="34" t="s">
        <v>36</v>
      </c>
      <c r="B30" s="257"/>
      <c r="C30" s="31"/>
      <c r="D30" s="31"/>
      <c r="E30" s="31"/>
      <c r="F30" s="23"/>
    </row>
    <row r="31" spans="1:6" s="165" customFormat="1" ht="26.25">
      <c r="A31" s="30" t="s">
        <v>37</v>
      </c>
      <c r="B31" s="255">
        <v>0</v>
      </c>
      <c r="C31" s="26">
        <v>0</v>
      </c>
      <c r="D31" s="26">
        <v>0</v>
      </c>
      <c r="E31" s="26">
        <v>0</v>
      </c>
      <c r="F31" s="27">
        <v>0</v>
      </c>
    </row>
    <row r="32" spans="1:6" s="165" customFormat="1" ht="26.25">
      <c r="A32" s="35" t="s">
        <v>38</v>
      </c>
      <c r="B32" s="257"/>
      <c r="C32" s="31"/>
      <c r="D32" s="31"/>
      <c r="E32" s="31"/>
      <c r="F32" s="23"/>
    </row>
    <row r="33" spans="1:12" s="165" customFormat="1" ht="26.25">
      <c r="A33" s="30" t="s">
        <v>37</v>
      </c>
      <c r="B33" s="254">
        <v>0</v>
      </c>
      <c r="C33" s="22">
        <v>0</v>
      </c>
      <c r="D33" s="22">
        <v>0</v>
      </c>
      <c r="E33" s="26">
        <v>0</v>
      </c>
      <c r="F33" s="27">
        <v>0</v>
      </c>
    </row>
    <row r="34" spans="1:12" s="165" customFormat="1" ht="26.25">
      <c r="A34" s="32" t="s">
        <v>39</v>
      </c>
      <c r="B34" s="257"/>
      <c r="C34" s="31"/>
      <c r="D34" s="31"/>
      <c r="E34" s="29"/>
      <c r="F34" s="27" t="s">
        <v>91</v>
      </c>
    </row>
    <row r="35" spans="1:12" s="167" customFormat="1" ht="26.25">
      <c r="A35" s="36" t="s">
        <v>40</v>
      </c>
      <c r="B35" s="258">
        <v>5696230</v>
      </c>
      <c r="C35" s="37">
        <v>5706425</v>
      </c>
      <c r="D35" s="37">
        <v>5221399</v>
      </c>
      <c r="E35" s="37">
        <v>-485026</v>
      </c>
      <c r="F35" s="38">
        <v>-8.4996473273546924E-2</v>
      </c>
    </row>
    <row r="36" spans="1:12" s="165" customFormat="1" ht="26.25">
      <c r="A36" s="34" t="s">
        <v>41</v>
      </c>
      <c r="B36" s="257"/>
      <c r="C36" s="31"/>
      <c r="D36" s="31"/>
      <c r="E36" s="31"/>
      <c r="F36" s="23"/>
    </row>
    <row r="37" spans="1:12" s="165" customFormat="1" ht="26.25">
      <c r="A37" s="40" t="s">
        <v>42</v>
      </c>
      <c r="B37" s="255">
        <v>0</v>
      </c>
      <c r="C37" s="26">
        <v>0</v>
      </c>
      <c r="D37" s="26">
        <v>0</v>
      </c>
      <c r="E37" s="26">
        <v>0</v>
      </c>
      <c r="F37" s="27">
        <v>0</v>
      </c>
    </row>
    <row r="38" spans="1:12" s="165" customFormat="1" ht="26.25">
      <c r="A38" s="41" t="s">
        <v>43</v>
      </c>
      <c r="B38" s="255">
        <v>0</v>
      </c>
      <c r="C38" s="26">
        <v>0</v>
      </c>
      <c r="D38" s="26">
        <v>0</v>
      </c>
      <c r="E38" s="29">
        <v>0</v>
      </c>
      <c r="F38" s="27">
        <v>0</v>
      </c>
    </row>
    <row r="39" spans="1:12" s="165" customFormat="1" ht="26.25">
      <c r="A39" s="41" t="s">
        <v>44</v>
      </c>
      <c r="B39" s="255">
        <v>0</v>
      </c>
      <c r="C39" s="26">
        <v>0</v>
      </c>
      <c r="D39" s="26">
        <v>0</v>
      </c>
      <c r="E39" s="29">
        <v>0</v>
      </c>
      <c r="F39" s="27">
        <v>0</v>
      </c>
    </row>
    <row r="40" spans="1:12" s="165" customFormat="1" ht="26.25">
      <c r="A40" s="41" t="s">
        <v>45</v>
      </c>
      <c r="B40" s="255">
        <v>0</v>
      </c>
      <c r="C40" s="26">
        <v>0</v>
      </c>
      <c r="D40" s="26">
        <v>0</v>
      </c>
      <c r="E40" s="29">
        <v>0</v>
      </c>
      <c r="F40" s="27">
        <v>0</v>
      </c>
    </row>
    <row r="41" spans="1:12" s="165" customFormat="1" ht="26.25">
      <c r="A41" s="42" t="s">
        <v>46</v>
      </c>
      <c r="B41" s="255">
        <v>0</v>
      </c>
      <c r="C41" s="26">
        <v>0</v>
      </c>
      <c r="D41" s="26">
        <v>0</v>
      </c>
      <c r="E41" s="29">
        <v>0</v>
      </c>
      <c r="F41" s="27">
        <v>0</v>
      </c>
    </row>
    <row r="42" spans="1:12" s="167" customFormat="1" ht="26.25">
      <c r="A42" s="34" t="s">
        <v>47</v>
      </c>
      <c r="B42" s="259">
        <v>0</v>
      </c>
      <c r="C42" s="43">
        <v>0</v>
      </c>
      <c r="D42" s="43">
        <v>0</v>
      </c>
      <c r="E42" s="43">
        <v>0</v>
      </c>
      <c r="F42" s="38">
        <v>0</v>
      </c>
      <c r="L42" s="167" t="s">
        <v>48</v>
      </c>
    </row>
    <row r="43" spans="1:12" s="165" customFormat="1" ht="26.25">
      <c r="A43" s="32" t="s">
        <v>48</v>
      </c>
      <c r="B43" s="257"/>
      <c r="C43" s="31"/>
      <c r="D43" s="31"/>
      <c r="E43" s="31"/>
      <c r="F43" s="23"/>
    </row>
    <row r="44" spans="1:12" s="167" customFormat="1" ht="26.25">
      <c r="A44" s="44" t="s">
        <v>49</v>
      </c>
      <c r="B44" s="260">
        <v>0</v>
      </c>
      <c r="C44" s="45">
        <v>0</v>
      </c>
      <c r="D44" s="45">
        <v>0</v>
      </c>
      <c r="E44" s="45">
        <v>0</v>
      </c>
      <c r="F44" s="38">
        <v>0</v>
      </c>
    </row>
    <row r="45" spans="1:12" s="165" customFormat="1" ht="26.25">
      <c r="A45" s="32" t="s">
        <v>48</v>
      </c>
      <c r="B45" s="257"/>
      <c r="C45" s="31"/>
      <c r="D45" s="31"/>
      <c r="E45" s="31"/>
      <c r="F45" s="23"/>
    </row>
    <row r="46" spans="1:12" s="167" customFormat="1" ht="26.25">
      <c r="A46" s="44" t="s">
        <v>50</v>
      </c>
      <c r="B46" s="260">
        <v>487990</v>
      </c>
      <c r="C46" s="45">
        <v>0</v>
      </c>
      <c r="D46" s="45">
        <v>0</v>
      </c>
      <c r="E46" s="45">
        <v>0</v>
      </c>
      <c r="F46" s="38">
        <v>0</v>
      </c>
    </row>
    <row r="47" spans="1:12" s="165" customFormat="1" ht="26.25">
      <c r="A47" s="32" t="s">
        <v>48</v>
      </c>
      <c r="B47" s="257"/>
      <c r="C47" s="31"/>
      <c r="D47" s="31"/>
      <c r="E47" s="31"/>
      <c r="F47" s="23"/>
    </row>
    <row r="48" spans="1:12" s="167" customFormat="1" ht="26.25">
      <c r="A48" s="34" t="s">
        <v>51</v>
      </c>
      <c r="B48" s="259">
        <v>3154403</v>
      </c>
      <c r="C48" s="43">
        <v>3672575</v>
      </c>
      <c r="D48" s="43">
        <v>4611135</v>
      </c>
      <c r="E48" s="43">
        <v>938560</v>
      </c>
      <c r="F48" s="38">
        <v>0.25555911043341523</v>
      </c>
    </row>
    <row r="49" spans="1:6" s="165" customFormat="1" ht="26.25">
      <c r="A49" s="32" t="s">
        <v>48</v>
      </c>
      <c r="B49" s="257"/>
      <c r="C49" s="31"/>
      <c r="D49" s="31"/>
      <c r="E49" s="31"/>
      <c r="F49" s="23"/>
    </row>
    <row r="50" spans="1:6" s="167" customFormat="1" ht="26.25">
      <c r="A50" s="46" t="s">
        <v>52</v>
      </c>
      <c r="B50" s="261">
        <v>0</v>
      </c>
      <c r="C50" s="47">
        <v>0</v>
      </c>
      <c r="D50" s="47">
        <v>0</v>
      </c>
      <c r="E50" s="47">
        <v>0</v>
      </c>
      <c r="F50" s="38">
        <v>0</v>
      </c>
    </row>
    <row r="51" spans="1:6" s="165" customFormat="1" ht="26.25">
      <c r="A51" s="34"/>
      <c r="B51" s="254"/>
      <c r="C51" s="22"/>
      <c r="D51" s="22"/>
      <c r="E51" s="22"/>
      <c r="F51" s="48"/>
    </row>
    <row r="52" spans="1:6" s="167" customFormat="1" ht="26.25">
      <c r="A52" s="34" t="s">
        <v>53</v>
      </c>
      <c r="B52" s="259">
        <v>0</v>
      </c>
      <c r="C52" s="43">
        <v>0</v>
      </c>
      <c r="D52" s="43">
        <v>0</v>
      </c>
      <c r="E52" s="47">
        <v>0</v>
      </c>
      <c r="F52" s="38">
        <v>0</v>
      </c>
    </row>
    <row r="53" spans="1:6" s="165" customFormat="1" ht="26.25">
      <c r="A53" s="32"/>
      <c r="B53" s="257"/>
      <c r="C53" s="31"/>
      <c r="D53" s="31"/>
      <c r="E53" s="31"/>
      <c r="F53" s="23"/>
    </row>
    <row r="54" spans="1:6" s="167" customFormat="1" ht="26.25">
      <c r="A54" s="49" t="s">
        <v>54</v>
      </c>
      <c r="B54" s="259">
        <v>9338623</v>
      </c>
      <c r="C54" s="43">
        <v>9379000</v>
      </c>
      <c r="D54" s="43">
        <v>9832534</v>
      </c>
      <c r="E54" s="43">
        <v>453534</v>
      </c>
      <c r="F54" s="38">
        <v>4.835632796673419E-2</v>
      </c>
    </row>
    <row r="55" spans="1:6" s="165" customFormat="1" ht="26.25">
      <c r="A55" s="50"/>
      <c r="B55" s="257"/>
      <c r="C55" s="31"/>
      <c r="D55" s="31"/>
      <c r="E55" s="31"/>
      <c r="F55" s="23" t="s">
        <v>48</v>
      </c>
    </row>
    <row r="56" spans="1:6" s="165" customFormat="1" ht="26.25">
      <c r="A56" s="51"/>
      <c r="B56" s="254"/>
      <c r="C56" s="22"/>
      <c r="D56" s="22"/>
      <c r="E56" s="22"/>
      <c r="F56" s="24" t="s">
        <v>48</v>
      </c>
    </row>
    <row r="57" spans="1:6" s="165" customFormat="1" ht="26.25">
      <c r="A57" s="49" t="s">
        <v>55</v>
      </c>
      <c r="B57" s="254"/>
      <c r="C57" s="22"/>
      <c r="D57" s="22"/>
      <c r="E57" s="22"/>
      <c r="F57" s="24"/>
    </row>
    <row r="58" spans="1:6" s="165" customFormat="1" ht="26.25">
      <c r="A58" s="30" t="s">
        <v>56</v>
      </c>
      <c r="B58" s="254">
        <v>5124940</v>
      </c>
      <c r="C58" s="22">
        <v>5150889</v>
      </c>
      <c r="D58" s="22">
        <v>5326040</v>
      </c>
      <c r="E58" s="22">
        <v>175151</v>
      </c>
      <c r="F58" s="27">
        <v>3.4004033090210252E-2</v>
      </c>
    </row>
    <row r="59" spans="1:6" s="165" customFormat="1" ht="26.25">
      <c r="A59" s="32" t="s">
        <v>57</v>
      </c>
      <c r="B59" s="257">
        <v>0</v>
      </c>
      <c r="C59" s="31">
        <v>0</v>
      </c>
      <c r="D59" s="31">
        <v>0</v>
      </c>
      <c r="E59" s="31">
        <v>0</v>
      </c>
      <c r="F59" s="27">
        <v>0</v>
      </c>
    </row>
    <row r="60" spans="1:6" s="165" customFormat="1" ht="26.25">
      <c r="A60" s="32" t="s">
        <v>58</v>
      </c>
      <c r="B60" s="257">
        <v>0</v>
      </c>
      <c r="C60" s="31">
        <v>0</v>
      </c>
      <c r="D60" s="31">
        <v>0</v>
      </c>
      <c r="E60" s="31">
        <v>0</v>
      </c>
      <c r="F60" s="27">
        <v>0</v>
      </c>
    </row>
    <row r="61" spans="1:6" s="165" customFormat="1" ht="26.25">
      <c r="A61" s="32" t="s">
        <v>59</v>
      </c>
      <c r="B61" s="257">
        <v>234752</v>
      </c>
      <c r="C61" s="31">
        <v>234887</v>
      </c>
      <c r="D61" s="31">
        <v>644380</v>
      </c>
      <c r="E61" s="31">
        <v>409493</v>
      </c>
      <c r="F61" s="27">
        <v>1.743361701584166</v>
      </c>
    </row>
    <row r="62" spans="1:6" s="165" customFormat="1" ht="26.25">
      <c r="A62" s="32" t="s">
        <v>60</v>
      </c>
      <c r="B62" s="257">
        <v>698683</v>
      </c>
      <c r="C62" s="31">
        <v>705024</v>
      </c>
      <c r="D62" s="31">
        <v>781332</v>
      </c>
      <c r="E62" s="31">
        <v>76308</v>
      </c>
      <c r="F62" s="27">
        <v>0.10823461328976035</v>
      </c>
    </row>
    <row r="63" spans="1:6" s="165" customFormat="1" ht="26.25">
      <c r="A63" s="32" t="s">
        <v>61</v>
      </c>
      <c r="B63" s="257">
        <v>2243385</v>
      </c>
      <c r="C63" s="31">
        <v>2244556</v>
      </c>
      <c r="D63" s="31">
        <v>2023552</v>
      </c>
      <c r="E63" s="31">
        <v>-221004</v>
      </c>
      <c r="F63" s="27">
        <v>-9.8462234847337293E-2</v>
      </c>
    </row>
    <row r="64" spans="1:6" s="165" customFormat="1" ht="26.25">
      <c r="A64" s="32" t="s">
        <v>62</v>
      </c>
      <c r="B64" s="257">
        <v>0</v>
      </c>
      <c r="C64" s="31">
        <v>0</v>
      </c>
      <c r="D64" s="31">
        <v>0</v>
      </c>
      <c r="E64" s="31">
        <v>0</v>
      </c>
      <c r="F64" s="27">
        <v>0</v>
      </c>
    </row>
    <row r="65" spans="1:6" s="165" customFormat="1" ht="26.25">
      <c r="A65" s="32" t="s">
        <v>63</v>
      </c>
      <c r="B65" s="257">
        <v>795213</v>
      </c>
      <c r="C65" s="31">
        <v>801994</v>
      </c>
      <c r="D65" s="31">
        <v>815580</v>
      </c>
      <c r="E65" s="31">
        <v>13586</v>
      </c>
      <c r="F65" s="27">
        <v>1.6940276361169786E-2</v>
      </c>
    </row>
    <row r="66" spans="1:6" s="167" customFormat="1" ht="26.25">
      <c r="A66" s="52" t="s">
        <v>64</v>
      </c>
      <c r="B66" s="258">
        <v>9096973</v>
      </c>
      <c r="C66" s="37">
        <v>9137350</v>
      </c>
      <c r="D66" s="37">
        <v>9590884</v>
      </c>
      <c r="E66" s="37">
        <v>453534</v>
      </c>
      <c r="F66" s="38">
        <v>4.9635178689663849E-2</v>
      </c>
    </row>
    <row r="67" spans="1:6" s="165" customFormat="1" ht="26.25">
      <c r="A67" s="32" t="s">
        <v>65</v>
      </c>
      <c r="B67" s="257">
        <v>0</v>
      </c>
      <c r="C67" s="31">
        <v>0</v>
      </c>
      <c r="D67" s="31">
        <v>0</v>
      </c>
      <c r="E67" s="31">
        <v>0</v>
      </c>
      <c r="F67" s="27">
        <v>0</v>
      </c>
    </row>
    <row r="68" spans="1:6" s="165" customFormat="1" ht="26.25">
      <c r="A68" s="32" t="s">
        <v>66</v>
      </c>
      <c r="B68" s="257">
        <v>241650</v>
      </c>
      <c r="C68" s="31">
        <v>241650</v>
      </c>
      <c r="D68" s="31">
        <v>241650</v>
      </c>
      <c r="E68" s="31">
        <v>0</v>
      </c>
      <c r="F68" s="27">
        <v>0</v>
      </c>
    </row>
    <row r="69" spans="1:6" s="165" customFormat="1" ht="26.25">
      <c r="A69" s="32" t="s">
        <v>67</v>
      </c>
      <c r="B69" s="257">
        <v>0</v>
      </c>
      <c r="C69" s="31">
        <v>0</v>
      </c>
      <c r="D69" s="31">
        <v>0</v>
      </c>
      <c r="E69" s="31">
        <v>0</v>
      </c>
      <c r="F69" s="27">
        <v>0</v>
      </c>
    </row>
    <row r="70" spans="1:6" s="165" customFormat="1" ht="26.25">
      <c r="A70" s="32" t="s">
        <v>68</v>
      </c>
      <c r="B70" s="257">
        <v>0</v>
      </c>
      <c r="C70" s="31">
        <v>0</v>
      </c>
      <c r="D70" s="31">
        <v>0</v>
      </c>
      <c r="E70" s="31">
        <v>0</v>
      </c>
      <c r="F70" s="27">
        <v>0</v>
      </c>
    </row>
    <row r="71" spans="1:6" s="167" customFormat="1" ht="26.25">
      <c r="A71" s="53" t="s">
        <v>69</v>
      </c>
      <c r="B71" s="262">
        <v>9338623</v>
      </c>
      <c r="C71" s="54">
        <v>9379000</v>
      </c>
      <c r="D71" s="54">
        <v>9832534</v>
      </c>
      <c r="E71" s="54">
        <v>453534</v>
      </c>
      <c r="F71" s="38">
        <v>4.835632796673419E-2</v>
      </c>
    </row>
    <row r="72" spans="1:6" s="165" customFormat="1" ht="26.25">
      <c r="A72" s="51"/>
      <c r="B72" s="254"/>
      <c r="C72" s="22"/>
      <c r="D72" s="22"/>
      <c r="E72" s="22"/>
      <c r="F72" s="24"/>
    </row>
    <row r="73" spans="1:6" s="165" customFormat="1" ht="26.25">
      <c r="A73" s="49" t="s">
        <v>70</v>
      </c>
      <c r="B73" s="254"/>
      <c r="C73" s="22"/>
      <c r="D73" s="22"/>
      <c r="E73" s="22"/>
      <c r="F73" s="24"/>
    </row>
    <row r="74" spans="1:6" s="165" customFormat="1" ht="26.25">
      <c r="A74" s="30" t="s">
        <v>71</v>
      </c>
      <c r="B74" s="255">
        <v>5485329</v>
      </c>
      <c r="C74" s="26">
        <v>5511568</v>
      </c>
      <c r="D74" s="26">
        <v>5826005</v>
      </c>
      <c r="E74" s="22">
        <v>314437</v>
      </c>
      <c r="F74" s="27">
        <v>5.7050371146650097E-2</v>
      </c>
    </row>
    <row r="75" spans="1:6" s="165" customFormat="1" ht="26.25">
      <c r="A75" s="32" t="s">
        <v>72</v>
      </c>
      <c r="B75" s="256">
        <v>0</v>
      </c>
      <c r="C75" s="26">
        <v>0</v>
      </c>
      <c r="D75" s="26">
        <v>0</v>
      </c>
      <c r="E75" s="31">
        <v>0</v>
      </c>
      <c r="F75" s="27">
        <v>0</v>
      </c>
    </row>
    <row r="76" spans="1:6" s="165" customFormat="1" ht="26.25">
      <c r="A76" s="32" t="s">
        <v>73</v>
      </c>
      <c r="B76" s="254">
        <v>2175828</v>
      </c>
      <c r="C76" s="26">
        <v>2178634</v>
      </c>
      <c r="D76" s="26">
        <v>2351515</v>
      </c>
      <c r="E76" s="31">
        <v>172881</v>
      </c>
      <c r="F76" s="27">
        <v>7.9352933994420352E-2</v>
      </c>
    </row>
    <row r="77" spans="1:6" s="167" customFormat="1" ht="26.25">
      <c r="A77" s="52" t="s">
        <v>74</v>
      </c>
      <c r="B77" s="262">
        <v>7661157</v>
      </c>
      <c r="C77" s="54">
        <v>7690202</v>
      </c>
      <c r="D77" s="54">
        <v>8177520</v>
      </c>
      <c r="E77" s="37">
        <v>487318</v>
      </c>
      <c r="F77" s="38">
        <v>6.3368686544254621E-2</v>
      </c>
    </row>
    <row r="78" spans="1:6" s="165" customFormat="1" ht="26.25">
      <c r="A78" s="32" t="s">
        <v>75</v>
      </c>
      <c r="B78" s="256">
        <v>45388</v>
      </c>
      <c r="C78" s="29">
        <v>48319</v>
      </c>
      <c r="D78" s="29">
        <v>65157</v>
      </c>
      <c r="E78" s="31">
        <v>16838</v>
      </c>
      <c r="F78" s="27">
        <v>0.34847575487903309</v>
      </c>
    </row>
    <row r="79" spans="1:6" s="165" customFormat="1" ht="26.25">
      <c r="A79" s="32" t="s">
        <v>76</v>
      </c>
      <c r="B79" s="255">
        <v>953053</v>
      </c>
      <c r="C79" s="26">
        <v>961228</v>
      </c>
      <c r="D79" s="26">
        <v>951751</v>
      </c>
      <c r="E79" s="31">
        <v>-9477</v>
      </c>
      <c r="F79" s="27">
        <v>-9.8592633589533393E-3</v>
      </c>
    </row>
    <row r="80" spans="1:6" s="165" customFormat="1" ht="26.25">
      <c r="A80" s="32" t="s">
        <v>77</v>
      </c>
      <c r="B80" s="254">
        <v>324988</v>
      </c>
      <c r="C80" s="22">
        <v>325214</v>
      </c>
      <c r="D80" s="22">
        <v>353374</v>
      </c>
      <c r="E80" s="31">
        <v>28160</v>
      </c>
      <c r="F80" s="27">
        <v>8.6589138228981538E-2</v>
      </c>
    </row>
    <row r="81" spans="1:8" s="167" customFormat="1" ht="26.25">
      <c r="A81" s="35" t="s">
        <v>78</v>
      </c>
      <c r="B81" s="262">
        <v>1323429</v>
      </c>
      <c r="C81" s="54">
        <v>1334761</v>
      </c>
      <c r="D81" s="54">
        <v>1370282</v>
      </c>
      <c r="E81" s="37">
        <v>35521</v>
      </c>
      <c r="F81" s="38">
        <v>2.6612254928035806E-2</v>
      </c>
    </row>
    <row r="82" spans="1:8" s="165" customFormat="1" ht="26.25">
      <c r="A82" s="32" t="s">
        <v>79</v>
      </c>
      <c r="B82" s="254">
        <v>63659</v>
      </c>
      <c r="C82" s="22">
        <v>63659</v>
      </c>
      <c r="D82" s="22">
        <v>93199</v>
      </c>
      <c r="E82" s="31">
        <v>29540</v>
      </c>
      <c r="F82" s="27">
        <v>0.46403493614414298</v>
      </c>
    </row>
    <row r="83" spans="1:8" s="165" customFormat="1" ht="26.25">
      <c r="A83" s="32" t="s">
        <v>80</v>
      </c>
      <c r="B83" s="257">
        <v>2979</v>
      </c>
      <c r="C83" s="31">
        <v>2979</v>
      </c>
      <c r="D83" s="31">
        <v>2979</v>
      </c>
      <c r="E83" s="31">
        <v>0</v>
      </c>
      <c r="F83" s="27">
        <v>0</v>
      </c>
    </row>
    <row r="84" spans="1:8" s="165" customFormat="1" ht="26.25">
      <c r="A84" s="32" t="s">
        <v>81</v>
      </c>
      <c r="B84" s="257">
        <v>0</v>
      </c>
      <c r="C84" s="31">
        <v>0</v>
      </c>
      <c r="D84" s="31">
        <v>0</v>
      </c>
      <c r="E84" s="31">
        <v>0</v>
      </c>
      <c r="F84" s="27">
        <v>0</v>
      </c>
    </row>
    <row r="85" spans="1:8" s="165" customFormat="1" ht="26.25">
      <c r="A85" s="32" t="s">
        <v>82</v>
      </c>
      <c r="B85" s="257">
        <v>170546</v>
      </c>
      <c r="C85" s="31">
        <v>170546</v>
      </c>
      <c r="D85" s="31">
        <v>100849</v>
      </c>
      <c r="E85" s="31">
        <v>-69697</v>
      </c>
      <c r="F85" s="27">
        <v>-0.40866980169573019</v>
      </c>
    </row>
    <row r="86" spans="1:8" s="167" customFormat="1" ht="26.25">
      <c r="A86" s="35" t="s">
        <v>83</v>
      </c>
      <c r="B86" s="258">
        <v>237184</v>
      </c>
      <c r="C86" s="37">
        <v>237184</v>
      </c>
      <c r="D86" s="37">
        <v>197027</v>
      </c>
      <c r="E86" s="37">
        <v>-40157</v>
      </c>
      <c r="F86" s="38">
        <v>-0.16930737317862926</v>
      </c>
    </row>
    <row r="87" spans="1:8" s="165" customFormat="1" ht="26.25">
      <c r="A87" s="32" t="s">
        <v>84</v>
      </c>
      <c r="B87" s="257">
        <v>116853</v>
      </c>
      <c r="C87" s="31">
        <v>116853</v>
      </c>
      <c r="D87" s="31">
        <v>87705</v>
      </c>
      <c r="E87" s="31">
        <v>-29148</v>
      </c>
      <c r="F87" s="27">
        <v>-0.24944160612051039</v>
      </c>
    </row>
    <row r="88" spans="1:8" s="165" customFormat="1" ht="26.25">
      <c r="A88" s="32" t="s">
        <v>85</v>
      </c>
      <c r="B88" s="257">
        <v>0</v>
      </c>
      <c r="C88" s="31">
        <v>0</v>
      </c>
      <c r="D88" s="31">
        <v>0</v>
      </c>
      <c r="E88" s="31">
        <v>0</v>
      </c>
      <c r="F88" s="27">
        <v>0</v>
      </c>
    </row>
    <row r="89" spans="1:8" s="165" customFormat="1" ht="26.25">
      <c r="A89" s="41" t="s">
        <v>86</v>
      </c>
      <c r="B89" s="257">
        <v>0</v>
      </c>
      <c r="C89" s="31">
        <v>0</v>
      </c>
      <c r="D89" s="31">
        <v>0</v>
      </c>
      <c r="E89" s="31">
        <v>0</v>
      </c>
      <c r="F89" s="27">
        <v>0</v>
      </c>
    </row>
    <row r="90" spans="1:8" s="167" customFormat="1" ht="26.25">
      <c r="A90" s="55" t="s">
        <v>87</v>
      </c>
      <c r="B90" s="262">
        <v>116853</v>
      </c>
      <c r="C90" s="54">
        <v>116853</v>
      </c>
      <c r="D90" s="54">
        <v>87705</v>
      </c>
      <c r="E90" s="54">
        <v>-29148</v>
      </c>
      <c r="F90" s="38">
        <v>-0.24944160612051039</v>
      </c>
    </row>
    <row r="91" spans="1:8" s="165" customFormat="1" ht="26.25">
      <c r="A91" s="41" t="s">
        <v>88</v>
      </c>
      <c r="B91" s="257">
        <v>0</v>
      </c>
      <c r="C91" s="31">
        <v>0</v>
      </c>
      <c r="D91" s="29">
        <v>0</v>
      </c>
      <c r="E91" s="31">
        <v>0</v>
      </c>
      <c r="F91" s="27">
        <v>0</v>
      </c>
    </row>
    <row r="92" spans="1:8" s="167" customFormat="1" ht="27" thickBot="1">
      <c r="A92" s="56" t="s">
        <v>69</v>
      </c>
      <c r="B92" s="263">
        <v>9338623</v>
      </c>
      <c r="C92" s="57">
        <v>9379000</v>
      </c>
      <c r="D92" s="58">
        <v>9832534</v>
      </c>
      <c r="E92" s="57">
        <v>453534</v>
      </c>
      <c r="F92" s="59">
        <v>4.835632796673419E-2</v>
      </c>
    </row>
    <row r="93" spans="1:8" s="169" customFormat="1" ht="31.5">
      <c r="A93" s="60"/>
      <c r="B93" s="61"/>
      <c r="C93" s="61"/>
      <c r="D93" s="61"/>
      <c r="E93" s="61"/>
      <c r="F93" s="62" t="s">
        <v>48</v>
      </c>
      <c r="G93" s="168"/>
      <c r="H93" s="168"/>
    </row>
    <row r="94" spans="1:8">
      <c r="A94" s="68" t="s">
        <v>48</v>
      </c>
      <c r="B94" s="69"/>
      <c r="C94" s="69"/>
      <c r="D94" s="69"/>
      <c r="E94" s="69"/>
      <c r="F94" s="70"/>
    </row>
  </sheetData>
  <pageMargins left="0.7" right="0.7" top="0.75" bottom="0.75" header="0.3" footer="0.3"/>
  <pageSetup scale="27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topLeftCell="A28" zoomScale="60" zoomScaleNormal="60" workbookViewId="0">
      <selection activeCell="B39" sqref="B39"/>
    </sheetView>
  </sheetViews>
  <sheetFormatPr defaultRowHeight="15.75"/>
  <cols>
    <col min="1" max="1" width="121.140625" style="170" customWidth="1"/>
    <col min="2" max="2" width="32.7109375" style="72" customWidth="1"/>
    <col min="3" max="5" width="32.85546875" style="171" customWidth="1"/>
    <col min="6" max="6" width="25.5703125" style="172" customWidth="1"/>
    <col min="7" max="7" width="30.28515625" style="170" customWidth="1"/>
    <col min="8" max="8" width="25.140625" style="170" customWidth="1"/>
    <col min="9" max="256" width="9.140625" style="170"/>
    <col min="257" max="257" width="121.140625" style="170" customWidth="1"/>
    <col min="258" max="258" width="32.7109375" style="170" customWidth="1"/>
    <col min="259" max="261" width="32.85546875" style="170" customWidth="1"/>
    <col min="262" max="262" width="25.5703125" style="170" customWidth="1"/>
    <col min="263" max="263" width="30.28515625" style="170" customWidth="1"/>
    <col min="264" max="264" width="25.140625" style="170" customWidth="1"/>
    <col min="265" max="512" width="9.140625" style="170"/>
    <col min="513" max="513" width="121.140625" style="170" customWidth="1"/>
    <col min="514" max="514" width="32.7109375" style="170" customWidth="1"/>
    <col min="515" max="517" width="32.85546875" style="170" customWidth="1"/>
    <col min="518" max="518" width="25.5703125" style="170" customWidth="1"/>
    <col min="519" max="519" width="30.28515625" style="170" customWidth="1"/>
    <col min="520" max="520" width="25.140625" style="170" customWidth="1"/>
    <col min="521" max="768" width="9.140625" style="170"/>
    <col min="769" max="769" width="121.140625" style="170" customWidth="1"/>
    <col min="770" max="770" width="32.7109375" style="170" customWidth="1"/>
    <col min="771" max="773" width="32.85546875" style="170" customWidth="1"/>
    <col min="774" max="774" width="25.5703125" style="170" customWidth="1"/>
    <col min="775" max="775" width="30.28515625" style="170" customWidth="1"/>
    <col min="776" max="776" width="25.140625" style="170" customWidth="1"/>
    <col min="777" max="1024" width="9.140625" style="170"/>
    <col min="1025" max="1025" width="121.140625" style="170" customWidth="1"/>
    <col min="1026" max="1026" width="32.7109375" style="170" customWidth="1"/>
    <col min="1027" max="1029" width="32.85546875" style="170" customWidth="1"/>
    <col min="1030" max="1030" width="25.5703125" style="170" customWidth="1"/>
    <col min="1031" max="1031" width="30.28515625" style="170" customWidth="1"/>
    <col min="1032" max="1032" width="25.140625" style="170" customWidth="1"/>
    <col min="1033" max="1280" width="9.140625" style="170"/>
    <col min="1281" max="1281" width="121.140625" style="170" customWidth="1"/>
    <col min="1282" max="1282" width="32.7109375" style="170" customWidth="1"/>
    <col min="1283" max="1285" width="32.85546875" style="170" customWidth="1"/>
    <col min="1286" max="1286" width="25.5703125" style="170" customWidth="1"/>
    <col min="1287" max="1287" width="30.28515625" style="170" customWidth="1"/>
    <col min="1288" max="1288" width="25.140625" style="170" customWidth="1"/>
    <col min="1289" max="1536" width="9.140625" style="170"/>
    <col min="1537" max="1537" width="121.140625" style="170" customWidth="1"/>
    <col min="1538" max="1538" width="32.7109375" style="170" customWidth="1"/>
    <col min="1539" max="1541" width="32.85546875" style="170" customWidth="1"/>
    <col min="1542" max="1542" width="25.5703125" style="170" customWidth="1"/>
    <col min="1543" max="1543" width="30.28515625" style="170" customWidth="1"/>
    <col min="1544" max="1544" width="25.140625" style="170" customWidth="1"/>
    <col min="1545" max="1792" width="9.140625" style="170"/>
    <col min="1793" max="1793" width="121.140625" style="170" customWidth="1"/>
    <col min="1794" max="1794" width="32.7109375" style="170" customWidth="1"/>
    <col min="1795" max="1797" width="32.85546875" style="170" customWidth="1"/>
    <col min="1798" max="1798" width="25.5703125" style="170" customWidth="1"/>
    <col min="1799" max="1799" width="30.28515625" style="170" customWidth="1"/>
    <col min="1800" max="1800" width="25.140625" style="170" customWidth="1"/>
    <col min="1801" max="2048" width="9.140625" style="170"/>
    <col min="2049" max="2049" width="121.140625" style="170" customWidth="1"/>
    <col min="2050" max="2050" width="32.7109375" style="170" customWidth="1"/>
    <col min="2051" max="2053" width="32.85546875" style="170" customWidth="1"/>
    <col min="2054" max="2054" width="25.5703125" style="170" customWidth="1"/>
    <col min="2055" max="2055" width="30.28515625" style="170" customWidth="1"/>
    <col min="2056" max="2056" width="25.140625" style="170" customWidth="1"/>
    <col min="2057" max="2304" width="9.140625" style="170"/>
    <col min="2305" max="2305" width="121.140625" style="170" customWidth="1"/>
    <col min="2306" max="2306" width="32.7109375" style="170" customWidth="1"/>
    <col min="2307" max="2309" width="32.85546875" style="170" customWidth="1"/>
    <col min="2310" max="2310" width="25.5703125" style="170" customWidth="1"/>
    <col min="2311" max="2311" width="30.28515625" style="170" customWidth="1"/>
    <col min="2312" max="2312" width="25.140625" style="170" customWidth="1"/>
    <col min="2313" max="2560" width="9.140625" style="170"/>
    <col min="2561" max="2561" width="121.140625" style="170" customWidth="1"/>
    <col min="2562" max="2562" width="32.7109375" style="170" customWidth="1"/>
    <col min="2563" max="2565" width="32.85546875" style="170" customWidth="1"/>
    <col min="2566" max="2566" width="25.5703125" style="170" customWidth="1"/>
    <col min="2567" max="2567" width="30.28515625" style="170" customWidth="1"/>
    <col min="2568" max="2568" width="25.140625" style="170" customWidth="1"/>
    <col min="2569" max="2816" width="9.140625" style="170"/>
    <col min="2817" max="2817" width="121.140625" style="170" customWidth="1"/>
    <col min="2818" max="2818" width="32.7109375" style="170" customWidth="1"/>
    <col min="2819" max="2821" width="32.85546875" style="170" customWidth="1"/>
    <col min="2822" max="2822" width="25.5703125" style="170" customWidth="1"/>
    <col min="2823" max="2823" width="30.28515625" style="170" customWidth="1"/>
    <col min="2824" max="2824" width="25.140625" style="170" customWidth="1"/>
    <col min="2825" max="3072" width="9.140625" style="170"/>
    <col min="3073" max="3073" width="121.140625" style="170" customWidth="1"/>
    <col min="3074" max="3074" width="32.7109375" style="170" customWidth="1"/>
    <col min="3075" max="3077" width="32.85546875" style="170" customWidth="1"/>
    <col min="3078" max="3078" width="25.5703125" style="170" customWidth="1"/>
    <col min="3079" max="3079" width="30.28515625" style="170" customWidth="1"/>
    <col min="3080" max="3080" width="25.140625" style="170" customWidth="1"/>
    <col min="3081" max="3328" width="9.140625" style="170"/>
    <col min="3329" max="3329" width="121.140625" style="170" customWidth="1"/>
    <col min="3330" max="3330" width="32.7109375" style="170" customWidth="1"/>
    <col min="3331" max="3333" width="32.85546875" style="170" customWidth="1"/>
    <col min="3334" max="3334" width="25.5703125" style="170" customWidth="1"/>
    <col min="3335" max="3335" width="30.28515625" style="170" customWidth="1"/>
    <col min="3336" max="3336" width="25.140625" style="170" customWidth="1"/>
    <col min="3337" max="3584" width="9.140625" style="170"/>
    <col min="3585" max="3585" width="121.140625" style="170" customWidth="1"/>
    <col min="3586" max="3586" width="32.7109375" style="170" customWidth="1"/>
    <col min="3587" max="3589" width="32.85546875" style="170" customWidth="1"/>
    <col min="3590" max="3590" width="25.5703125" style="170" customWidth="1"/>
    <col min="3591" max="3591" width="30.28515625" style="170" customWidth="1"/>
    <col min="3592" max="3592" width="25.140625" style="170" customWidth="1"/>
    <col min="3593" max="3840" width="9.140625" style="170"/>
    <col min="3841" max="3841" width="121.140625" style="170" customWidth="1"/>
    <col min="3842" max="3842" width="32.7109375" style="170" customWidth="1"/>
    <col min="3843" max="3845" width="32.85546875" style="170" customWidth="1"/>
    <col min="3846" max="3846" width="25.5703125" style="170" customWidth="1"/>
    <col min="3847" max="3847" width="30.28515625" style="170" customWidth="1"/>
    <col min="3848" max="3848" width="25.140625" style="170" customWidth="1"/>
    <col min="3849" max="4096" width="9.140625" style="170"/>
    <col min="4097" max="4097" width="121.140625" style="170" customWidth="1"/>
    <col min="4098" max="4098" width="32.7109375" style="170" customWidth="1"/>
    <col min="4099" max="4101" width="32.85546875" style="170" customWidth="1"/>
    <col min="4102" max="4102" width="25.5703125" style="170" customWidth="1"/>
    <col min="4103" max="4103" width="30.28515625" style="170" customWidth="1"/>
    <col min="4104" max="4104" width="25.140625" style="170" customWidth="1"/>
    <col min="4105" max="4352" width="9.140625" style="170"/>
    <col min="4353" max="4353" width="121.140625" style="170" customWidth="1"/>
    <col min="4354" max="4354" width="32.7109375" style="170" customWidth="1"/>
    <col min="4355" max="4357" width="32.85546875" style="170" customWidth="1"/>
    <col min="4358" max="4358" width="25.5703125" style="170" customWidth="1"/>
    <col min="4359" max="4359" width="30.28515625" style="170" customWidth="1"/>
    <col min="4360" max="4360" width="25.140625" style="170" customWidth="1"/>
    <col min="4361" max="4608" width="9.140625" style="170"/>
    <col min="4609" max="4609" width="121.140625" style="170" customWidth="1"/>
    <col min="4610" max="4610" width="32.7109375" style="170" customWidth="1"/>
    <col min="4611" max="4613" width="32.85546875" style="170" customWidth="1"/>
    <col min="4614" max="4614" width="25.5703125" style="170" customWidth="1"/>
    <col min="4615" max="4615" width="30.28515625" style="170" customWidth="1"/>
    <col min="4616" max="4616" width="25.140625" style="170" customWidth="1"/>
    <col min="4617" max="4864" width="9.140625" style="170"/>
    <col min="4865" max="4865" width="121.140625" style="170" customWidth="1"/>
    <col min="4866" max="4866" width="32.7109375" style="170" customWidth="1"/>
    <col min="4867" max="4869" width="32.85546875" style="170" customWidth="1"/>
    <col min="4870" max="4870" width="25.5703125" style="170" customWidth="1"/>
    <col min="4871" max="4871" width="30.28515625" style="170" customWidth="1"/>
    <col min="4872" max="4872" width="25.140625" style="170" customWidth="1"/>
    <col min="4873" max="5120" width="9.140625" style="170"/>
    <col min="5121" max="5121" width="121.140625" style="170" customWidth="1"/>
    <col min="5122" max="5122" width="32.7109375" style="170" customWidth="1"/>
    <col min="5123" max="5125" width="32.85546875" style="170" customWidth="1"/>
    <col min="5126" max="5126" width="25.5703125" style="170" customWidth="1"/>
    <col min="5127" max="5127" width="30.28515625" style="170" customWidth="1"/>
    <col min="5128" max="5128" width="25.140625" style="170" customWidth="1"/>
    <col min="5129" max="5376" width="9.140625" style="170"/>
    <col min="5377" max="5377" width="121.140625" style="170" customWidth="1"/>
    <col min="5378" max="5378" width="32.7109375" style="170" customWidth="1"/>
    <col min="5379" max="5381" width="32.85546875" style="170" customWidth="1"/>
    <col min="5382" max="5382" width="25.5703125" style="170" customWidth="1"/>
    <col min="5383" max="5383" width="30.28515625" style="170" customWidth="1"/>
    <col min="5384" max="5384" width="25.140625" style="170" customWidth="1"/>
    <col min="5385" max="5632" width="9.140625" style="170"/>
    <col min="5633" max="5633" width="121.140625" style="170" customWidth="1"/>
    <col min="5634" max="5634" width="32.7109375" style="170" customWidth="1"/>
    <col min="5635" max="5637" width="32.85546875" style="170" customWidth="1"/>
    <col min="5638" max="5638" width="25.5703125" style="170" customWidth="1"/>
    <col min="5639" max="5639" width="30.28515625" style="170" customWidth="1"/>
    <col min="5640" max="5640" width="25.140625" style="170" customWidth="1"/>
    <col min="5641" max="5888" width="9.140625" style="170"/>
    <col min="5889" max="5889" width="121.140625" style="170" customWidth="1"/>
    <col min="5890" max="5890" width="32.7109375" style="170" customWidth="1"/>
    <col min="5891" max="5893" width="32.85546875" style="170" customWidth="1"/>
    <col min="5894" max="5894" width="25.5703125" style="170" customWidth="1"/>
    <col min="5895" max="5895" width="30.28515625" style="170" customWidth="1"/>
    <col min="5896" max="5896" width="25.140625" style="170" customWidth="1"/>
    <col min="5897" max="6144" width="9.140625" style="170"/>
    <col min="6145" max="6145" width="121.140625" style="170" customWidth="1"/>
    <col min="6146" max="6146" width="32.7109375" style="170" customWidth="1"/>
    <col min="6147" max="6149" width="32.85546875" style="170" customWidth="1"/>
    <col min="6150" max="6150" width="25.5703125" style="170" customWidth="1"/>
    <col min="6151" max="6151" width="30.28515625" style="170" customWidth="1"/>
    <col min="6152" max="6152" width="25.140625" style="170" customWidth="1"/>
    <col min="6153" max="6400" width="9.140625" style="170"/>
    <col min="6401" max="6401" width="121.140625" style="170" customWidth="1"/>
    <col min="6402" max="6402" width="32.7109375" style="170" customWidth="1"/>
    <col min="6403" max="6405" width="32.85546875" style="170" customWidth="1"/>
    <col min="6406" max="6406" width="25.5703125" style="170" customWidth="1"/>
    <col min="6407" max="6407" width="30.28515625" style="170" customWidth="1"/>
    <col min="6408" max="6408" width="25.140625" style="170" customWidth="1"/>
    <col min="6409" max="6656" width="9.140625" style="170"/>
    <col min="6657" max="6657" width="121.140625" style="170" customWidth="1"/>
    <col min="6658" max="6658" width="32.7109375" style="170" customWidth="1"/>
    <col min="6659" max="6661" width="32.85546875" style="170" customWidth="1"/>
    <col min="6662" max="6662" width="25.5703125" style="170" customWidth="1"/>
    <col min="6663" max="6663" width="30.28515625" style="170" customWidth="1"/>
    <col min="6664" max="6664" width="25.140625" style="170" customWidth="1"/>
    <col min="6665" max="6912" width="9.140625" style="170"/>
    <col min="6913" max="6913" width="121.140625" style="170" customWidth="1"/>
    <col min="6914" max="6914" width="32.7109375" style="170" customWidth="1"/>
    <col min="6915" max="6917" width="32.85546875" style="170" customWidth="1"/>
    <col min="6918" max="6918" width="25.5703125" style="170" customWidth="1"/>
    <col min="6919" max="6919" width="30.28515625" style="170" customWidth="1"/>
    <col min="6920" max="6920" width="25.140625" style="170" customWidth="1"/>
    <col min="6921" max="7168" width="9.140625" style="170"/>
    <col min="7169" max="7169" width="121.140625" style="170" customWidth="1"/>
    <col min="7170" max="7170" width="32.7109375" style="170" customWidth="1"/>
    <col min="7171" max="7173" width="32.85546875" style="170" customWidth="1"/>
    <col min="7174" max="7174" width="25.5703125" style="170" customWidth="1"/>
    <col min="7175" max="7175" width="30.28515625" style="170" customWidth="1"/>
    <col min="7176" max="7176" width="25.140625" style="170" customWidth="1"/>
    <col min="7177" max="7424" width="9.140625" style="170"/>
    <col min="7425" max="7425" width="121.140625" style="170" customWidth="1"/>
    <col min="7426" max="7426" width="32.7109375" style="170" customWidth="1"/>
    <col min="7427" max="7429" width="32.85546875" style="170" customWidth="1"/>
    <col min="7430" max="7430" width="25.5703125" style="170" customWidth="1"/>
    <col min="7431" max="7431" width="30.28515625" style="170" customWidth="1"/>
    <col min="7432" max="7432" width="25.140625" style="170" customWidth="1"/>
    <col min="7433" max="7680" width="9.140625" style="170"/>
    <col min="7681" max="7681" width="121.140625" style="170" customWidth="1"/>
    <col min="7682" max="7682" width="32.7109375" style="170" customWidth="1"/>
    <col min="7683" max="7685" width="32.85546875" style="170" customWidth="1"/>
    <col min="7686" max="7686" width="25.5703125" style="170" customWidth="1"/>
    <col min="7687" max="7687" width="30.28515625" style="170" customWidth="1"/>
    <col min="7688" max="7688" width="25.140625" style="170" customWidth="1"/>
    <col min="7689" max="7936" width="9.140625" style="170"/>
    <col min="7937" max="7937" width="121.140625" style="170" customWidth="1"/>
    <col min="7938" max="7938" width="32.7109375" style="170" customWidth="1"/>
    <col min="7939" max="7941" width="32.85546875" style="170" customWidth="1"/>
    <col min="7942" max="7942" width="25.5703125" style="170" customWidth="1"/>
    <col min="7943" max="7943" width="30.28515625" style="170" customWidth="1"/>
    <col min="7944" max="7944" width="25.140625" style="170" customWidth="1"/>
    <col min="7945" max="8192" width="9.140625" style="170"/>
    <col min="8193" max="8193" width="121.140625" style="170" customWidth="1"/>
    <col min="8194" max="8194" width="32.7109375" style="170" customWidth="1"/>
    <col min="8195" max="8197" width="32.85546875" style="170" customWidth="1"/>
    <col min="8198" max="8198" width="25.5703125" style="170" customWidth="1"/>
    <col min="8199" max="8199" width="30.28515625" style="170" customWidth="1"/>
    <col min="8200" max="8200" width="25.140625" style="170" customWidth="1"/>
    <col min="8201" max="8448" width="9.140625" style="170"/>
    <col min="8449" max="8449" width="121.140625" style="170" customWidth="1"/>
    <col min="8450" max="8450" width="32.7109375" style="170" customWidth="1"/>
    <col min="8451" max="8453" width="32.85546875" style="170" customWidth="1"/>
    <col min="8454" max="8454" width="25.5703125" style="170" customWidth="1"/>
    <col min="8455" max="8455" width="30.28515625" style="170" customWidth="1"/>
    <col min="8456" max="8456" width="25.140625" style="170" customWidth="1"/>
    <col min="8457" max="8704" width="9.140625" style="170"/>
    <col min="8705" max="8705" width="121.140625" style="170" customWidth="1"/>
    <col min="8706" max="8706" width="32.7109375" style="170" customWidth="1"/>
    <col min="8707" max="8709" width="32.85546875" style="170" customWidth="1"/>
    <col min="8710" max="8710" width="25.5703125" style="170" customWidth="1"/>
    <col min="8711" max="8711" width="30.28515625" style="170" customWidth="1"/>
    <col min="8712" max="8712" width="25.140625" style="170" customWidth="1"/>
    <col min="8713" max="8960" width="9.140625" style="170"/>
    <col min="8961" max="8961" width="121.140625" style="170" customWidth="1"/>
    <col min="8962" max="8962" width="32.7109375" style="170" customWidth="1"/>
    <col min="8963" max="8965" width="32.85546875" style="170" customWidth="1"/>
    <col min="8966" max="8966" width="25.5703125" style="170" customWidth="1"/>
    <col min="8967" max="8967" width="30.28515625" style="170" customWidth="1"/>
    <col min="8968" max="8968" width="25.140625" style="170" customWidth="1"/>
    <col min="8969" max="9216" width="9.140625" style="170"/>
    <col min="9217" max="9217" width="121.140625" style="170" customWidth="1"/>
    <col min="9218" max="9218" width="32.7109375" style="170" customWidth="1"/>
    <col min="9219" max="9221" width="32.85546875" style="170" customWidth="1"/>
    <col min="9222" max="9222" width="25.5703125" style="170" customWidth="1"/>
    <col min="9223" max="9223" width="30.28515625" style="170" customWidth="1"/>
    <col min="9224" max="9224" width="25.140625" style="170" customWidth="1"/>
    <col min="9225" max="9472" width="9.140625" style="170"/>
    <col min="9473" max="9473" width="121.140625" style="170" customWidth="1"/>
    <col min="9474" max="9474" width="32.7109375" style="170" customWidth="1"/>
    <col min="9475" max="9477" width="32.85546875" style="170" customWidth="1"/>
    <col min="9478" max="9478" width="25.5703125" style="170" customWidth="1"/>
    <col min="9479" max="9479" width="30.28515625" style="170" customWidth="1"/>
    <col min="9480" max="9480" width="25.140625" style="170" customWidth="1"/>
    <col min="9481" max="9728" width="9.140625" style="170"/>
    <col min="9729" max="9729" width="121.140625" style="170" customWidth="1"/>
    <col min="9730" max="9730" width="32.7109375" style="170" customWidth="1"/>
    <col min="9731" max="9733" width="32.85546875" style="170" customWidth="1"/>
    <col min="9734" max="9734" width="25.5703125" style="170" customWidth="1"/>
    <col min="9735" max="9735" width="30.28515625" style="170" customWidth="1"/>
    <col min="9736" max="9736" width="25.140625" style="170" customWidth="1"/>
    <col min="9737" max="9984" width="9.140625" style="170"/>
    <col min="9985" max="9985" width="121.140625" style="170" customWidth="1"/>
    <col min="9986" max="9986" width="32.7109375" style="170" customWidth="1"/>
    <col min="9987" max="9989" width="32.85546875" style="170" customWidth="1"/>
    <col min="9990" max="9990" width="25.5703125" style="170" customWidth="1"/>
    <col min="9991" max="9991" width="30.28515625" style="170" customWidth="1"/>
    <col min="9992" max="9992" width="25.140625" style="170" customWidth="1"/>
    <col min="9993" max="10240" width="9.140625" style="170"/>
    <col min="10241" max="10241" width="121.140625" style="170" customWidth="1"/>
    <col min="10242" max="10242" width="32.7109375" style="170" customWidth="1"/>
    <col min="10243" max="10245" width="32.85546875" style="170" customWidth="1"/>
    <col min="10246" max="10246" width="25.5703125" style="170" customWidth="1"/>
    <col min="10247" max="10247" width="30.28515625" style="170" customWidth="1"/>
    <col min="10248" max="10248" width="25.140625" style="170" customWidth="1"/>
    <col min="10249" max="10496" width="9.140625" style="170"/>
    <col min="10497" max="10497" width="121.140625" style="170" customWidth="1"/>
    <col min="10498" max="10498" width="32.7109375" style="170" customWidth="1"/>
    <col min="10499" max="10501" width="32.85546875" style="170" customWidth="1"/>
    <col min="10502" max="10502" width="25.5703125" style="170" customWidth="1"/>
    <col min="10503" max="10503" width="30.28515625" style="170" customWidth="1"/>
    <col min="10504" max="10504" width="25.140625" style="170" customWidth="1"/>
    <col min="10505" max="10752" width="9.140625" style="170"/>
    <col min="10753" max="10753" width="121.140625" style="170" customWidth="1"/>
    <col min="10754" max="10754" width="32.7109375" style="170" customWidth="1"/>
    <col min="10755" max="10757" width="32.85546875" style="170" customWidth="1"/>
    <col min="10758" max="10758" width="25.5703125" style="170" customWidth="1"/>
    <col min="10759" max="10759" width="30.28515625" style="170" customWidth="1"/>
    <col min="10760" max="10760" width="25.140625" style="170" customWidth="1"/>
    <col min="10761" max="11008" width="9.140625" style="170"/>
    <col min="11009" max="11009" width="121.140625" style="170" customWidth="1"/>
    <col min="11010" max="11010" width="32.7109375" style="170" customWidth="1"/>
    <col min="11011" max="11013" width="32.85546875" style="170" customWidth="1"/>
    <col min="11014" max="11014" width="25.5703125" style="170" customWidth="1"/>
    <col min="11015" max="11015" width="30.28515625" style="170" customWidth="1"/>
    <col min="11016" max="11016" width="25.140625" style="170" customWidth="1"/>
    <col min="11017" max="11264" width="9.140625" style="170"/>
    <col min="11265" max="11265" width="121.140625" style="170" customWidth="1"/>
    <col min="11266" max="11266" width="32.7109375" style="170" customWidth="1"/>
    <col min="11267" max="11269" width="32.85546875" style="170" customWidth="1"/>
    <col min="11270" max="11270" width="25.5703125" style="170" customWidth="1"/>
    <col min="11271" max="11271" width="30.28515625" style="170" customWidth="1"/>
    <col min="11272" max="11272" width="25.140625" style="170" customWidth="1"/>
    <col min="11273" max="11520" width="9.140625" style="170"/>
    <col min="11521" max="11521" width="121.140625" style="170" customWidth="1"/>
    <col min="11522" max="11522" width="32.7109375" style="170" customWidth="1"/>
    <col min="11523" max="11525" width="32.85546875" style="170" customWidth="1"/>
    <col min="11526" max="11526" width="25.5703125" style="170" customWidth="1"/>
    <col min="11527" max="11527" width="30.28515625" style="170" customWidth="1"/>
    <col min="11528" max="11528" width="25.140625" style="170" customWidth="1"/>
    <col min="11529" max="11776" width="9.140625" style="170"/>
    <col min="11777" max="11777" width="121.140625" style="170" customWidth="1"/>
    <col min="11778" max="11778" width="32.7109375" style="170" customWidth="1"/>
    <col min="11779" max="11781" width="32.85546875" style="170" customWidth="1"/>
    <col min="11782" max="11782" width="25.5703125" style="170" customWidth="1"/>
    <col min="11783" max="11783" width="30.28515625" style="170" customWidth="1"/>
    <col min="11784" max="11784" width="25.140625" style="170" customWidth="1"/>
    <col min="11785" max="12032" width="9.140625" style="170"/>
    <col min="12033" max="12033" width="121.140625" style="170" customWidth="1"/>
    <col min="12034" max="12034" width="32.7109375" style="170" customWidth="1"/>
    <col min="12035" max="12037" width="32.85546875" style="170" customWidth="1"/>
    <col min="12038" max="12038" width="25.5703125" style="170" customWidth="1"/>
    <col min="12039" max="12039" width="30.28515625" style="170" customWidth="1"/>
    <col min="12040" max="12040" width="25.140625" style="170" customWidth="1"/>
    <col min="12041" max="12288" width="9.140625" style="170"/>
    <col min="12289" max="12289" width="121.140625" style="170" customWidth="1"/>
    <col min="12290" max="12290" width="32.7109375" style="170" customWidth="1"/>
    <col min="12291" max="12293" width="32.85546875" style="170" customWidth="1"/>
    <col min="12294" max="12294" width="25.5703125" style="170" customWidth="1"/>
    <col min="12295" max="12295" width="30.28515625" style="170" customWidth="1"/>
    <col min="12296" max="12296" width="25.140625" style="170" customWidth="1"/>
    <col min="12297" max="12544" width="9.140625" style="170"/>
    <col min="12545" max="12545" width="121.140625" style="170" customWidth="1"/>
    <col min="12546" max="12546" width="32.7109375" style="170" customWidth="1"/>
    <col min="12547" max="12549" width="32.85546875" style="170" customWidth="1"/>
    <col min="12550" max="12550" width="25.5703125" style="170" customWidth="1"/>
    <col min="12551" max="12551" width="30.28515625" style="170" customWidth="1"/>
    <col min="12552" max="12552" width="25.140625" style="170" customWidth="1"/>
    <col min="12553" max="12800" width="9.140625" style="170"/>
    <col min="12801" max="12801" width="121.140625" style="170" customWidth="1"/>
    <col min="12802" max="12802" width="32.7109375" style="170" customWidth="1"/>
    <col min="12803" max="12805" width="32.85546875" style="170" customWidth="1"/>
    <col min="12806" max="12806" width="25.5703125" style="170" customWidth="1"/>
    <col min="12807" max="12807" width="30.28515625" style="170" customWidth="1"/>
    <col min="12808" max="12808" width="25.140625" style="170" customWidth="1"/>
    <col min="12809" max="13056" width="9.140625" style="170"/>
    <col min="13057" max="13057" width="121.140625" style="170" customWidth="1"/>
    <col min="13058" max="13058" width="32.7109375" style="170" customWidth="1"/>
    <col min="13059" max="13061" width="32.85546875" style="170" customWidth="1"/>
    <col min="13062" max="13062" width="25.5703125" style="170" customWidth="1"/>
    <col min="13063" max="13063" width="30.28515625" style="170" customWidth="1"/>
    <col min="13064" max="13064" width="25.140625" style="170" customWidth="1"/>
    <col min="13065" max="13312" width="9.140625" style="170"/>
    <col min="13313" max="13313" width="121.140625" style="170" customWidth="1"/>
    <col min="13314" max="13314" width="32.7109375" style="170" customWidth="1"/>
    <col min="13315" max="13317" width="32.85546875" style="170" customWidth="1"/>
    <col min="13318" max="13318" width="25.5703125" style="170" customWidth="1"/>
    <col min="13319" max="13319" width="30.28515625" style="170" customWidth="1"/>
    <col min="13320" max="13320" width="25.140625" style="170" customWidth="1"/>
    <col min="13321" max="13568" width="9.140625" style="170"/>
    <col min="13569" max="13569" width="121.140625" style="170" customWidth="1"/>
    <col min="13570" max="13570" width="32.7109375" style="170" customWidth="1"/>
    <col min="13571" max="13573" width="32.85546875" style="170" customWidth="1"/>
    <col min="13574" max="13574" width="25.5703125" style="170" customWidth="1"/>
    <col min="13575" max="13575" width="30.28515625" style="170" customWidth="1"/>
    <col min="13576" max="13576" width="25.140625" style="170" customWidth="1"/>
    <col min="13577" max="13824" width="9.140625" style="170"/>
    <col min="13825" max="13825" width="121.140625" style="170" customWidth="1"/>
    <col min="13826" max="13826" width="32.7109375" style="170" customWidth="1"/>
    <col min="13827" max="13829" width="32.85546875" style="170" customWidth="1"/>
    <col min="13830" max="13830" width="25.5703125" style="170" customWidth="1"/>
    <col min="13831" max="13831" width="30.28515625" style="170" customWidth="1"/>
    <col min="13832" max="13832" width="25.140625" style="170" customWidth="1"/>
    <col min="13833" max="14080" width="9.140625" style="170"/>
    <col min="14081" max="14081" width="121.140625" style="170" customWidth="1"/>
    <col min="14082" max="14082" width="32.7109375" style="170" customWidth="1"/>
    <col min="14083" max="14085" width="32.85546875" style="170" customWidth="1"/>
    <col min="14086" max="14086" width="25.5703125" style="170" customWidth="1"/>
    <col min="14087" max="14087" width="30.28515625" style="170" customWidth="1"/>
    <col min="14088" max="14088" width="25.140625" style="170" customWidth="1"/>
    <col min="14089" max="14336" width="9.140625" style="170"/>
    <col min="14337" max="14337" width="121.140625" style="170" customWidth="1"/>
    <col min="14338" max="14338" width="32.7109375" style="170" customWidth="1"/>
    <col min="14339" max="14341" width="32.85546875" style="170" customWidth="1"/>
    <col min="14342" max="14342" width="25.5703125" style="170" customWidth="1"/>
    <col min="14343" max="14343" width="30.28515625" style="170" customWidth="1"/>
    <col min="14344" max="14344" width="25.140625" style="170" customWidth="1"/>
    <col min="14345" max="14592" width="9.140625" style="170"/>
    <col min="14593" max="14593" width="121.140625" style="170" customWidth="1"/>
    <col min="14594" max="14594" width="32.7109375" style="170" customWidth="1"/>
    <col min="14595" max="14597" width="32.85546875" style="170" customWidth="1"/>
    <col min="14598" max="14598" width="25.5703125" style="170" customWidth="1"/>
    <col min="14599" max="14599" width="30.28515625" style="170" customWidth="1"/>
    <col min="14600" max="14600" width="25.140625" style="170" customWidth="1"/>
    <col min="14601" max="14848" width="9.140625" style="170"/>
    <col min="14849" max="14849" width="121.140625" style="170" customWidth="1"/>
    <col min="14850" max="14850" width="32.7109375" style="170" customWidth="1"/>
    <col min="14851" max="14853" width="32.85546875" style="170" customWidth="1"/>
    <col min="14854" max="14854" width="25.5703125" style="170" customWidth="1"/>
    <col min="14855" max="14855" width="30.28515625" style="170" customWidth="1"/>
    <col min="14856" max="14856" width="25.140625" style="170" customWidth="1"/>
    <col min="14857" max="15104" width="9.140625" style="170"/>
    <col min="15105" max="15105" width="121.140625" style="170" customWidth="1"/>
    <col min="15106" max="15106" width="32.7109375" style="170" customWidth="1"/>
    <col min="15107" max="15109" width="32.85546875" style="170" customWidth="1"/>
    <col min="15110" max="15110" width="25.5703125" style="170" customWidth="1"/>
    <col min="15111" max="15111" width="30.28515625" style="170" customWidth="1"/>
    <col min="15112" max="15112" width="25.140625" style="170" customWidth="1"/>
    <col min="15113" max="15360" width="9.140625" style="170"/>
    <col min="15361" max="15361" width="121.140625" style="170" customWidth="1"/>
    <col min="15362" max="15362" width="32.7109375" style="170" customWidth="1"/>
    <col min="15363" max="15365" width="32.85546875" style="170" customWidth="1"/>
    <col min="15366" max="15366" width="25.5703125" style="170" customWidth="1"/>
    <col min="15367" max="15367" width="30.28515625" style="170" customWidth="1"/>
    <col min="15368" max="15368" width="25.140625" style="170" customWidth="1"/>
    <col min="15369" max="15616" width="9.140625" style="170"/>
    <col min="15617" max="15617" width="121.140625" style="170" customWidth="1"/>
    <col min="15618" max="15618" width="32.7109375" style="170" customWidth="1"/>
    <col min="15619" max="15621" width="32.85546875" style="170" customWidth="1"/>
    <col min="15622" max="15622" width="25.5703125" style="170" customWidth="1"/>
    <col min="15623" max="15623" width="30.28515625" style="170" customWidth="1"/>
    <col min="15624" max="15624" width="25.140625" style="170" customWidth="1"/>
    <col min="15625" max="15872" width="9.140625" style="170"/>
    <col min="15873" max="15873" width="121.140625" style="170" customWidth="1"/>
    <col min="15874" max="15874" width="32.7109375" style="170" customWidth="1"/>
    <col min="15875" max="15877" width="32.85546875" style="170" customWidth="1"/>
    <col min="15878" max="15878" width="25.5703125" style="170" customWidth="1"/>
    <col min="15879" max="15879" width="30.28515625" style="170" customWidth="1"/>
    <col min="15880" max="15880" width="25.140625" style="170" customWidth="1"/>
    <col min="15881" max="16128" width="9.140625" style="170"/>
    <col min="16129" max="16129" width="121.140625" style="170" customWidth="1"/>
    <col min="16130" max="16130" width="32.7109375" style="170" customWidth="1"/>
    <col min="16131" max="16133" width="32.85546875" style="170" customWidth="1"/>
    <col min="16134" max="16134" width="25.5703125" style="170" customWidth="1"/>
    <col min="16135" max="16135" width="30.28515625" style="170" customWidth="1"/>
    <col min="16136" max="16136" width="25.140625" style="170" customWidth="1"/>
    <col min="16137" max="16384" width="9.140625" style="170"/>
  </cols>
  <sheetData>
    <row r="1" spans="1:8" s="162" customFormat="1" ht="46.5">
      <c r="A1" s="1" t="s">
        <v>0</v>
      </c>
      <c r="B1" s="2"/>
      <c r="C1" s="4" t="s">
        <v>1</v>
      </c>
      <c r="D1" s="5" t="s">
        <v>100</v>
      </c>
      <c r="E1" s="163"/>
      <c r="F1" s="163"/>
      <c r="H1" s="164"/>
    </row>
    <row r="2" spans="1:8" s="162" customFormat="1" ht="46.5">
      <c r="A2" s="1" t="s">
        <v>2</v>
      </c>
      <c r="B2" s="2"/>
      <c r="C2" s="2"/>
      <c r="D2" s="2"/>
      <c r="E2" s="2"/>
      <c r="F2" s="8"/>
      <c r="G2" s="164"/>
      <c r="H2" s="164"/>
    </row>
    <row r="3" spans="1:8" s="162" customFormat="1" ht="47.25" thickBot="1">
      <c r="A3" s="9" t="s">
        <v>3</v>
      </c>
      <c r="B3" s="10"/>
      <c r="C3" s="10"/>
      <c r="D3" s="10"/>
      <c r="E3" s="10"/>
      <c r="F3" s="11"/>
      <c r="G3" s="164"/>
      <c r="H3" s="164"/>
    </row>
    <row r="4" spans="1:8" s="165" customFormat="1" ht="27" thickTop="1">
      <c r="A4" s="12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166" customFormat="1" ht="52.5">
      <c r="A5" s="17"/>
      <c r="B5" s="18" t="s">
        <v>9</v>
      </c>
      <c r="C5" s="18" t="s">
        <v>9</v>
      </c>
      <c r="D5" s="18" t="s">
        <v>10</v>
      </c>
      <c r="E5" s="18" t="s">
        <v>11</v>
      </c>
      <c r="F5" s="19" t="s">
        <v>12</v>
      </c>
    </row>
    <row r="6" spans="1:8" s="165" customFormat="1" ht="26.25">
      <c r="A6" s="21" t="s">
        <v>13</v>
      </c>
      <c r="B6" s="22"/>
      <c r="C6" s="22"/>
      <c r="D6" s="22"/>
      <c r="E6" s="22"/>
      <c r="F6" s="23"/>
    </row>
    <row r="7" spans="1:8" s="165" customFormat="1" ht="26.25">
      <c r="A7" s="21" t="s">
        <v>14</v>
      </c>
      <c r="B7" s="22"/>
      <c r="C7" s="22"/>
      <c r="D7" s="22"/>
      <c r="E7" s="22"/>
      <c r="F7" s="24"/>
    </row>
    <row r="8" spans="1:8" s="165" customFormat="1" ht="26.25">
      <c r="A8" s="25" t="s">
        <v>15</v>
      </c>
      <c r="B8" s="255">
        <v>6647717</v>
      </c>
      <c r="C8" s="26">
        <v>6647717</v>
      </c>
      <c r="D8" s="26">
        <v>6194767</v>
      </c>
      <c r="E8" s="26">
        <v>-452950</v>
      </c>
      <c r="F8" s="27">
        <v>-6.8136173666839314E-2</v>
      </c>
    </row>
    <row r="9" spans="1:8" s="165" customFormat="1" ht="26.25">
      <c r="A9" s="25" t="s">
        <v>16</v>
      </c>
      <c r="B9" s="255">
        <v>0</v>
      </c>
      <c r="C9" s="26">
        <v>0</v>
      </c>
      <c r="D9" s="26">
        <v>0</v>
      </c>
      <c r="E9" s="26">
        <v>0</v>
      </c>
      <c r="F9" s="27">
        <v>0</v>
      </c>
    </row>
    <row r="10" spans="1:8" s="165" customFormat="1" ht="26.25">
      <c r="A10" s="28" t="s">
        <v>17</v>
      </c>
      <c r="B10" s="256">
        <v>260788</v>
      </c>
      <c r="C10" s="29">
        <v>273096</v>
      </c>
      <c r="D10" s="29">
        <v>278319</v>
      </c>
      <c r="E10" s="29">
        <v>5223</v>
      </c>
      <c r="F10" s="27">
        <v>1.9125142806925038E-2</v>
      </c>
    </row>
    <row r="11" spans="1:8" s="165" customFormat="1" ht="26.25">
      <c r="A11" s="30" t="s">
        <v>18</v>
      </c>
      <c r="B11" s="257">
        <v>0</v>
      </c>
      <c r="C11" s="31">
        <v>0</v>
      </c>
      <c r="D11" s="31">
        <v>0</v>
      </c>
      <c r="E11" s="29">
        <v>0</v>
      </c>
      <c r="F11" s="27">
        <v>0</v>
      </c>
    </row>
    <row r="12" spans="1:8" s="165" customFormat="1" ht="26.25">
      <c r="A12" s="32" t="s">
        <v>19</v>
      </c>
      <c r="B12" s="257">
        <v>260788</v>
      </c>
      <c r="C12" s="31">
        <v>273096</v>
      </c>
      <c r="D12" s="31">
        <v>278319</v>
      </c>
      <c r="E12" s="29">
        <v>5223</v>
      </c>
      <c r="F12" s="27">
        <v>1.9125142806925038E-2</v>
      </c>
    </row>
    <row r="13" spans="1:8" s="165" customFormat="1" ht="26.25">
      <c r="A13" s="32" t="s">
        <v>20</v>
      </c>
      <c r="B13" s="257">
        <v>0</v>
      </c>
      <c r="C13" s="31">
        <v>0</v>
      </c>
      <c r="D13" s="31">
        <v>0</v>
      </c>
      <c r="E13" s="29">
        <v>0</v>
      </c>
      <c r="F13" s="27">
        <v>0</v>
      </c>
    </row>
    <row r="14" spans="1:8" s="165" customFormat="1" ht="26.25">
      <c r="A14" s="32" t="s">
        <v>21</v>
      </c>
      <c r="B14" s="257">
        <v>0</v>
      </c>
      <c r="C14" s="31">
        <v>0</v>
      </c>
      <c r="D14" s="31">
        <v>0</v>
      </c>
      <c r="E14" s="29">
        <v>0</v>
      </c>
      <c r="F14" s="27">
        <v>0</v>
      </c>
    </row>
    <row r="15" spans="1:8" s="165" customFormat="1" ht="26.25">
      <c r="A15" s="32" t="s">
        <v>22</v>
      </c>
      <c r="B15" s="257">
        <v>0</v>
      </c>
      <c r="C15" s="31">
        <v>0</v>
      </c>
      <c r="D15" s="31">
        <v>0</v>
      </c>
      <c r="E15" s="29">
        <v>0</v>
      </c>
      <c r="F15" s="27">
        <v>0</v>
      </c>
    </row>
    <row r="16" spans="1:8" s="165" customFormat="1" ht="26.25">
      <c r="A16" s="32" t="s">
        <v>23</v>
      </c>
      <c r="B16" s="257">
        <v>0</v>
      </c>
      <c r="C16" s="31">
        <v>0</v>
      </c>
      <c r="D16" s="31">
        <v>0</v>
      </c>
      <c r="E16" s="29">
        <v>0</v>
      </c>
      <c r="F16" s="27">
        <v>0</v>
      </c>
    </row>
    <row r="17" spans="1:6" s="165" customFormat="1" ht="26.25">
      <c r="A17" s="32" t="s">
        <v>24</v>
      </c>
      <c r="B17" s="257">
        <v>0</v>
      </c>
      <c r="C17" s="31">
        <v>0</v>
      </c>
      <c r="D17" s="31">
        <v>0</v>
      </c>
      <c r="E17" s="29">
        <v>0</v>
      </c>
      <c r="F17" s="27">
        <v>0</v>
      </c>
    </row>
    <row r="18" spans="1:6" s="165" customFormat="1" ht="26.25">
      <c r="A18" s="32" t="s">
        <v>25</v>
      </c>
      <c r="B18" s="257">
        <v>0</v>
      </c>
      <c r="C18" s="31">
        <v>0</v>
      </c>
      <c r="D18" s="31">
        <v>0</v>
      </c>
      <c r="E18" s="29">
        <v>0</v>
      </c>
      <c r="F18" s="27">
        <v>0</v>
      </c>
    </row>
    <row r="19" spans="1:6" s="165" customFormat="1" ht="26.25">
      <c r="A19" s="32" t="s">
        <v>26</v>
      </c>
      <c r="B19" s="257">
        <v>0</v>
      </c>
      <c r="C19" s="31">
        <v>0</v>
      </c>
      <c r="D19" s="31">
        <v>0</v>
      </c>
      <c r="E19" s="29">
        <v>0</v>
      </c>
      <c r="F19" s="27">
        <v>0</v>
      </c>
    </row>
    <row r="20" spans="1:6" s="165" customFormat="1" ht="26.25">
      <c r="A20" s="32" t="s">
        <v>27</v>
      </c>
      <c r="B20" s="257">
        <v>0</v>
      </c>
      <c r="C20" s="31">
        <v>0</v>
      </c>
      <c r="D20" s="31">
        <v>0</v>
      </c>
      <c r="E20" s="29">
        <v>0</v>
      </c>
      <c r="F20" s="27">
        <v>0</v>
      </c>
    </row>
    <row r="21" spans="1:6" s="165" customFormat="1" ht="26.25">
      <c r="A21" s="32" t="s">
        <v>28</v>
      </c>
      <c r="B21" s="257">
        <v>0</v>
      </c>
      <c r="C21" s="31">
        <v>0</v>
      </c>
      <c r="D21" s="31">
        <v>0</v>
      </c>
      <c r="E21" s="29">
        <v>0</v>
      </c>
      <c r="F21" s="27">
        <v>0</v>
      </c>
    </row>
    <row r="22" spans="1:6" s="165" customFormat="1" ht="26.25">
      <c r="A22" s="32" t="s">
        <v>29</v>
      </c>
      <c r="B22" s="257">
        <v>0</v>
      </c>
      <c r="C22" s="31">
        <v>0</v>
      </c>
      <c r="D22" s="31">
        <v>0</v>
      </c>
      <c r="E22" s="29">
        <v>0</v>
      </c>
      <c r="F22" s="27">
        <v>0</v>
      </c>
    </row>
    <row r="23" spans="1:6" s="165" customFormat="1" ht="26.25">
      <c r="A23" s="33" t="s">
        <v>30</v>
      </c>
      <c r="B23" s="257">
        <v>0</v>
      </c>
      <c r="C23" s="31">
        <v>0</v>
      </c>
      <c r="D23" s="31">
        <v>0</v>
      </c>
      <c r="E23" s="29">
        <v>0</v>
      </c>
      <c r="F23" s="27">
        <v>0</v>
      </c>
    </row>
    <row r="24" spans="1:6" s="165" customFormat="1" ht="26.25">
      <c r="A24" s="33" t="s">
        <v>31</v>
      </c>
      <c r="B24" s="257">
        <v>0</v>
      </c>
      <c r="C24" s="31">
        <v>0</v>
      </c>
      <c r="D24" s="31">
        <v>0</v>
      </c>
      <c r="E24" s="29">
        <v>0</v>
      </c>
      <c r="F24" s="27">
        <v>0</v>
      </c>
    </row>
    <row r="25" spans="1:6" s="165" customFormat="1" ht="26.25">
      <c r="A25" s="33" t="s">
        <v>32</v>
      </c>
      <c r="B25" s="257">
        <v>0</v>
      </c>
      <c r="C25" s="31">
        <v>0</v>
      </c>
      <c r="D25" s="31">
        <v>0</v>
      </c>
      <c r="E25" s="29">
        <v>0</v>
      </c>
      <c r="F25" s="27">
        <v>0</v>
      </c>
    </row>
    <row r="26" spans="1:6" s="165" customFormat="1" ht="26.25">
      <c r="A26" s="33" t="s">
        <v>33</v>
      </c>
      <c r="B26" s="257">
        <v>0</v>
      </c>
      <c r="C26" s="31">
        <v>0</v>
      </c>
      <c r="D26" s="31">
        <v>0</v>
      </c>
      <c r="E26" s="29">
        <v>0</v>
      </c>
      <c r="F26" s="27">
        <v>0</v>
      </c>
    </row>
    <row r="27" spans="1:6" s="165" customFormat="1" ht="26.25">
      <c r="A27" s="33" t="s">
        <v>34</v>
      </c>
      <c r="B27" s="257">
        <v>0</v>
      </c>
      <c r="C27" s="31">
        <v>0</v>
      </c>
      <c r="D27" s="31">
        <v>0</v>
      </c>
      <c r="E27" s="29">
        <v>0</v>
      </c>
      <c r="F27" s="27">
        <v>0</v>
      </c>
    </row>
    <row r="28" spans="1:6" s="16" customFormat="1" ht="26.25">
      <c r="A28" s="33" t="s">
        <v>89</v>
      </c>
      <c r="B28" s="257">
        <v>0</v>
      </c>
      <c r="C28" s="31">
        <v>0</v>
      </c>
      <c r="D28" s="31">
        <v>0</v>
      </c>
      <c r="E28" s="29">
        <f t="shared" ref="E28" si="0">D28-C28</f>
        <v>0</v>
      </c>
      <c r="F28" s="27">
        <f t="shared" ref="F28" si="1">IF(ISBLANK(E28),"  ",IF(C28&gt;0,E28/C28,IF(E28&gt;0,1,0)))</f>
        <v>0</v>
      </c>
    </row>
    <row r="29" spans="1:6" s="165" customFormat="1" ht="26.25">
      <c r="A29" s="33" t="s">
        <v>35</v>
      </c>
      <c r="B29" s="257">
        <v>0</v>
      </c>
      <c r="C29" s="31">
        <v>0</v>
      </c>
      <c r="D29" s="31">
        <v>0</v>
      </c>
      <c r="E29" s="29">
        <v>0</v>
      </c>
      <c r="F29" s="27">
        <v>0</v>
      </c>
    </row>
    <row r="30" spans="1:6" s="165" customFormat="1" ht="26.25">
      <c r="A30" s="34" t="s">
        <v>36</v>
      </c>
      <c r="B30" s="257"/>
      <c r="C30" s="31"/>
      <c r="D30" s="31"/>
      <c r="E30" s="31"/>
      <c r="F30" s="23"/>
    </row>
    <row r="31" spans="1:6" s="165" customFormat="1" ht="26.25">
      <c r="A31" s="30" t="s">
        <v>37</v>
      </c>
      <c r="B31" s="255">
        <v>0</v>
      </c>
      <c r="C31" s="26">
        <v>0</v>
      </c>
      <c r="D31" s="26">
        <v>0</v>
      </c>
      <c r="E31" s="26">
        <v>0</v>
      </c>
      <c r="F31" s="27">
        <v>0</v>
      </c>
    </row>
    <row r="32" spans="1:6" s="165" customFormat="1" ht="26.25">
      <c r="A32" s="35" t="s">
        <v>38</v>
      </c>
      <c r="B32" s="257"/>
      <c r="C32" s="31"/>
      <c r="D32" s="31"/>
      <c r="E32" s="31"/>
      <c r="F32" s="23"/>
    </row>
    <row r="33" spans="1:12" s="165" customFormat="1" ht="26.25">
      <c r="A33" s="30" t="s">
        <v>37</v>
      </c>
      <c r="B33" s="254">
        <v>0</v>
      </c>
      <c r="C33" s="22">
        <v>0</v>
      </c>
      <c r="D33" s="22">
        <v>0</v>
      </c>
      <c r="E33" s="26">
        <v>0</v>
      </c>
      <c r="F33" s="27">
        <v>0</v>
      </c>
    </row>
    <row r="34" spans="1:12" s="165" customFormat="1" ht="26.25">
      <c r="A34" s="32" t="s">
        <v>39</v>
      </c>
      <c r="B34" s="257"/>
      <c r="C34" s="31"/>
      <c r="D34" s="31"/>
      <c r="E34" s="29"/>
      <c r="F34" s="27" t="s">
        <v>91</v>
      </c>
    </row>
    <row r="35" spans="1:12" s="167" customFormat="1" ht="26.25">
      <c r="A35" s="36" t="s">
        <v>40</v>
      </c>
      <c r="B35" s="258">
        <v>6908505</v>
      </c>
      <c r="C35" s="37">
        <v>6920813</v>
      </c>
      <c r="D35" s="37">
        <v>6473086</v>
      </c>
      <c r="E35" s="37">
        <v>-447727</v>
      </c>
      <c r="F35" s="38">
        <v>-6.4692833052995363E-2</v>
      </c>
    </row>
    <row r="36" spans="1:12" s="165" customFormat="1" ht="26.25">
      <c r="A36" s="34" t="s">
        <v>41</v>
      </c>
      <c r="B36" s="257"/>
      <c r="C36" s="31"/>
      <c r="D36" s="31"/>
      <c r="E36" s="31"/>
      <c r="F36" s="23"/>
    </row>
    <row r="37" spans="1:12" s="165" customFormat="1" ht="26.25">
      <c r="A37" s="40" t="s">
        <v>42</v>
      </c>
      <c r="B37" s="255">
        <v>0</v>
      </c>
      <c r="C37" s="26">
        <v>0</v>
      </c>
      <c r="D37" s="26">
        <v>0</v>
      </c>
      <c r="E37" s="26">
        <v>0</v>
      </c>
      <c r="F37" s="27">
        <v>0</v>
      </c>
    </row>
    <row r="38" spans="1:12" s="165" customFormat="1" ht="26.25">
      <c r="A38" s="41" t="s">
        <v>43</v>
      </c>
      <c r="B38" s="255">
        <v>0</v>
      </c>
      <c r="C38" s="26">
        <v>0</v>
      </c>
      <c r="D38" s="26">
        <v>0</v>
      </c>
      <c r="E38" s="29">
        <v>0</v>
      </c>
      <c r="F38" s="27">
        <v>0</v>
      </c>
    </row>
    <row r="39" spans="1:12" s="165" customFormat="1" ht="26.25">
      <c r="A39" s="41" t="s">
        <v>44</v>
      </c>
      <c r="B39" s="255">
        <v>-194398</v>
      </c>
      <c r="C39" s="26">
        <v>0</v>
      </c>
      <c r="D39" s="26">
        <v>0</v>
      </c>
      <c r="E39" s="29">
        <v>0</v>
      </c>
      <c r="F39" s="27">
        <v>0</v>
      </c>
    </row>
    <row r="40" spans="1:12" s="165" customFormat="1" ht="26.25">
      <c r="A40" s="41" t="s">
        <v>45</v>
      </c>
      <c r="B40" s="255">
        <v>0</v>
      </c>
      <c r="C40" s="26">
        <v>0</v>
      </c>
      <c r="D40" s="26">
        <v>0</v>
      </c>
      <c r="E40" s="29">
        <v>0</v>
      </c>
      <c r="F40" s="27">
        <v>0</v>
      </c>
    </row>
    <row r="41" spans="1:12" s="165" customFormat="1" ht="26.25">
      <c r="A41" s="42" t="s">
        <v>46</v>
      </c>
      <c r="B41" s="255">
        <v>0</v>
      </c>
      <c r="C41" s="26">
        <v>0</v>
      </c>
      <c r="D41" s="26">
        <v>0</v>
      </c>
      <c r="E41" s="29">
        <v>0</v>
      </c>
      <c r="F41" s="27">
        <v>0</v>
      </c>
    </row>
    <row r="42" spans="1:12" s="167" customFormat="1" ht="26.25">
      <c r="A42" s="34" t="s">
        <v>47</v>
      </c>
      <c r="B42" s="259">
        <v>-194398</v>
      </c>
      <c r="C42" s="43">
        <v>0</v>
      </c>
      <c r="D42" s="43">
        <v>0</v>
      </c>
      <c r="E42" s="43">
        <v>0</v>
      </c>
      <c r="F42" s="38">
        <v>0</v>
      </c>
      <c r="L42" s="167" t="s">
        <v>48</v>
      </c>
    </row>
    <row r="43" spans="1:12" s="165" customFormat="1" ht="26.25">
      <c r="A43" s="32" t="s">
        <v>48</v>
      </c>
      <c r="B43" s="257"/>
      <c r="C43" s="31"/>
      <c r="D43" s="31"/>
      <c r="E43" s="31"/>
      <c r="F43" s="23"/>
    </row>
    <row r="44" spans="1:12" s="167" customFormat="1" ht="26.25">
      <c r="A44" s="44" t="s">
        <v>49</v>
      </c>
      <c r="B44" s="260">
        <v>0</v>
      </c>
      <c r="C44" s="45">
        <v>0</v>
      </c>
      <c r="D44" s="45">
        <v>0</v>
      </c>
      <c r="E44" s="45">
        <v>0</v>
      </c>
      <c r="F44" s="38">
        <v>0</v>
      </c>
    </row>
    <row r="45" spans="1:12" s="165" customFormat="1" ht="26.25">
      <c r="A45" s="32" t="s">
        <v>48</v>
      </c>
      <c r="B45" s="257"/>
      <c r="C45" s="31"/>
      <c r="D45" s="31"/>
      <c r="E45" s="31"/>
      <c r="F45" s="23"/>
    </row>
    <row r="46" spans="1:12" s="167" customFormat="1" ht="26.25">
      <c r="A46" s="44" t="s">
        <v>50</v>
      </c>
      <c r="B46" s="260">
        <v>646266</v>
      </c>
      <c r="C46" s="45">
        <v>646266</v>
      </c>
      <c r="D46" s="45">
        <v>0</v>
      </c>
      <c r="E46" s="45">
        <v>-646266</v>
      </c>
      <c r="F46" s="38">
        <v>-1</v>
      </c>
    </row>
    <row r="47" spans="1:12" s="165" customFormat="1" ht="26.25">
      <c r="A47" s="32" t="s">
        <v>48</v>
      </c>
      <c r="B47" s="257"/>
      <c r="C47" s="31"/>
      <c r="D47" s="31"/>
      <c r="E47" s="31"/>
      <c r="F47" s="23"/>
    </row>
    <row r="48" spans="1:12" s="167" customFormat="1" ht="26.25">
      <c r="A48" s="34" t="s">
        <v>51</v>
      </c>
      <c r="B48" s="259">
        <v>1766754.5</v>
      </c>
      <c r="C48" s="43">
        <v>2027745</v>
      </c>
      <c r="D48" s="43">
        <v>3622581</v>
      </c>
      <c r="E48" s="43">
        <v>1594836</v>
      </c>
      <c r="F48" s="38">
        <v>0.78650717915714252</v>
      </c>
    </row>
    <row r="49" spans="1:6" s="165" customFormat="1" ht="26.25">
      <c r="A49" s="32" t="s">
        <v>48</v>
      </c>
      <c r="B49" s="257"/>
      <c r="C49" s="31"/>
      <c r="D49" s="31"/>
      <c r="E49" s="31"/>
      <c r="F49" s="23"/>
    </row>
    <row r="50" spans="1:6" s="167" customFormat="1" ht="26.25">
      <c r="A50" s="46" t="s">
        <v>52</v>
      </c>
      <c r="B50" s="261">
        <v>0</v>
      </c>
      <c r="C50" s="47">
        <v>0</v>
      </c>
      <c r="D50" s="47">
        <v>0</v>
      </c>
      <c r="E50" s="47">
        <v>0</v>
      </c>
      <c r="F50" s="38">
        <v>0</v>
      </c>
    </row>
    <row r="51" spans="1:6" s="165" customFormat="1" ht="26.25">
      <c r="A51" s="34"/>
      <c r="B51" s="254"/>
      <c r="C51" s="22"/>
      <c r="D51" s="22"/>
      <c r="E51" s="22"/>
      <c r="F51" s="48"/>
    </row>
    <row r="52" spans="1:6" s="167" customFormat="1" ht="26.25">
      <c r="A52" s="34" t="s">
        <v>53</v>
      </c>
      <c r="B52" s="259">
        <v>0</v>
      </c>
      <c r="C52" s="43">
        <v>0</v>
      </c>
      <c r="D52" s="43">
        <v>0</v>
      </c>
      <c r="E52" s="47">
        <v>0</v>
      </c>
      <c r="F52" s="38">
        <v>0</v>
      </c>
    </row>
    <row r="53" spans="1:6" s="165" customFormat="1" ht="26.25">
      <c r="A53" s="32"/>
      <c r="B53" s="257"/>
      <c r="C53" s="31"/>
      <c r="D53" s="31"/>
      <c r="E53" s="31"/>
      <c r="F53" s="23"/>
    </row>
    <row r="54" spans="1:6" s="167" customFormat="1" ht="26.25">
      <c r="A54" s="49" t="s">
        <v>54</v>
      </c>
      <c r="B54" s="259">
        <v>9515923.5</v>
      </c>
      <c r="C54" s="43">
        <v>9594824</v>
      </c>
      <c r="D54" s="43">
        <v>10095667</v>
      </c>
      <c r="E54" s="43">
        <v>500843</v>
      </c>
      <c r="F54" s="38">
        <v>5.2199289950498308E-2</v>
      </c>
    </row>
    <row r="55" spans="1:6" s="165" customFormat="1" ht="26.25">
      <c r="A55" s="50"/>
      <c r="B55" s="257"/>
      <c r="C55" s="31"/>
      <c r="D55" s="31"/>
      <c r="E55" s="31"/>
      <c r="F55" s="23" t="s">
        <v>48</v>
      </c>
    </row>
    <row r="56" spans="1:6" s="165" customFormat="1" ht="26.25">
      <c r="A56" s="51"/>
      <c r="B56" s="254"/>
      <c r="C56" s="22"/>
      <c r="D56" s="22"/>
      <c r="E56" s="22"/>
      <c r="F56" s="24" t="s">
        <v>48</v>
      </c>
    </row>
    <row r="57" spans="1:6" s="165" customFormat="1" ht="26.25">
      <c r="A57" s="49" t="s">
        <v>55</v>
      </c>
      <c r="B57" s="254"/>
      <c r="C57" s="22"/>
      <c r="D57" s="22"/>
      <c r="E57" s="22"/>
      <c r="F57" s="24"/>
    </row>
    <row r="58" spans="1:6" s="165" customFormat="1" ht="26.25">
      <c r="A58" s="30" t="s">
        <v>56</v>
      </c>
      <c r="B58" s="254">
        <v>5296644.4000000004</v>
      </c>
      <c r="C58" s="22">
        <v>5257042</v>
      </c>
      <c r="D58" s="22">
        <v>5452470</v>
      </c>
      <c r="E58" s="22">
        <v>195428</v>
      </c>
      <c r="F58" s="27">
        <v>3.7174517532863535E-2</v>
      </c>
    </row>
    <row r="59" spans="1:6" s="165" customFormat="1" ht="26.25">
      <c r="A59" s="32" t="s">
        <v>57</v>
      </c>
      <c r="B59" s="257">
        <v>0</v>
      </c>
      <c r="C59" s="31">
        <v>0</v>
      </c>
      <c r="D59" s="31">
        <v>0</v>
      </c>
      <c r="E59" s="31">
        <v>0</v>
      </c>
      <c r="F59" s="27">
        <v>0</v>
      </c>
    </row>
    <row r="60" spans="1:6" s="165" customFormat="1" ht="26.25">
      <c r="A60" s="32" t="s">
        <v>58</v>
      </c>
      <c r="B60" s="257">
        <v>0</v>
      </c>
      <c r="C60" s="31">
        <v>0</v>
      </c>
      <c r="D60" s="31">
        <v>0</v>
      </c>
      <c r="E60" s="31">
        <v>0</v>
      </c>
      <c r="F60" s="27">
        <v>0</v>
      </c>
    </row>
    <row r="61" spans="1:6" s="165" customFormat="1" ht="26.25">
      <c r="A61" s="32" t="s">
        <v>59</v>
      </c>
      <c r="B61" s="257">
        <v>1260</v>
      </c>
      <c r="C61" s="31">
        <v>1260</v>
      </c>
      <c r="D61" s="31">
        <v>0</v>
      </c>
      <c r="E61" s="31">
        <v>-1260</v>
      </c>
      <c r="F61" s="27">
        <v>-1</v>
      </c>
    </row>
    <row r="62" spans="1:6" s="165" customFormat="1" ht="26.25">
      <c r="A62" s="32" t="s">
        <v>60</v>
      </c>
      <c r="B62" s="257">
        <v>805694</v>
      </c>
      <c r="C62" s="31">
        <v>810660</v>
      </c>
      <c r="D62" s="31">
        <v>906554</v>
      </c>
      <c r="E62" s="31">
        <v>95894</v>
      </c>
      <c r="F62" s="27">
        <v>0.11829126884267141</v>
      </c>
    </row>
    <row r="63" spans="1:6" s="165" customFormat="1" ht="26.25">
      <c r="A63" s="32" t="s">
        <v>61</v>
      </c>
      <c r="B63" s="257">
        <v>2147225</v>
      </c>
      <c r="C63" s="31">
        <v>2191926</v>
      </c>
      <c r="D63" s="31">
        <v>2360189</v>
      </c>
      <c r="E63" s="31">
        <v>168263</v>
      </c>
      <c r="F63" s="27">
        <v>7.6764909034337844E-2</v>
      </c>
    </row>
    <row r="64" spans="1:6" s="165" customFormat="1" ht="26.25">
      <c r="A64" s="32" t="s">
        <v>62</v>
      </c>
      <c r="B64" s="257">
        <v>0</v>
      </c>
      <c r="C64" s="31">
        <v>0</v>
      </c>
      <c r="D64" s="31">
        <v>0</v>
      </c>
      <c r="E64" s="31">
        <v>0</v>
      </c>
      <c r="F64" s="27">
        <v>0</v>
      </c>
    </row>
    <row r="65" spans="1:6" s="165" customFormat="1" ht="26.25">
      <c r="A65" s="32" t="s">
        <v>63</v>
      </c>
      <c r="B65" s="257">
        <v>1265101</v>
      </c>
      <c r="C65" s="31">
        <v>1333936</v>
      </c>
      <c r="D65" s="31">
        <v>1376454</v>
      </c>
      <c r="E65" s="31">
        <v>42518</v>
      </c>
      <c r="F65" s="27">
        <v>3.1874092910004675E-2</v>
      </c>
    </row>
    <row r="66" spans="1:6" s="167" customFormat="1" ht="26.25">
      <c r="A66" s="52" t="s">
        <v>64</v>
      </c>
      <c r="B66" s="258">
        <v>9515924.4000000004</v>
      </c>
      <c r="C66" s="37">
        <v>9594824</v>
      </c>
      <c r="D66" s="37">
        <v>10095667</v>
      </c>
      <c r="E66" s="37">
        <v>500843</v>
      </c>
      <c r="F66" s="38">
        <v>5.2199289950498308E-2</v>
      </c>
    </row>
    <row r="67" spans="1:6" s="165" customFormat="1" ht="26.25">
      <c r="A67" s="32" t="s">
        <v>65</v>
      </c>
      <c r="B67" s="257">
        <v>0</v>
      </c>
      <c r="C67" s="31">
        <v>0</v>
      </c>
      <c r="D67" s="31">
        <v>0</v>
      </c>
      <c r="E67" s="31">
        <v>0</v>
      </c>
      <c r="F67" s="27">
        <v>0</v>
      </c>
    </row>
    <row r="68" spans="1:6" s="165" customFormat="1" ht="26.25">
      <c r="A68" s="32" t="s">
        <v>66</v>
      </c>
      <c r="B68" s="257">
        <v>0</v>
      </c>
      <c r="C68" s="31">
        <v>0</v>
      </c>
      <c r="D68" s="31">
        <v>0</v>
      </c>
      <c r="E68" s="31">
        <v>0</v>
      </c>
      <c r="F68" s="27">
        <v>0</v>
      </c>
    </row>
    <row r="69" spans="1:6" s="165" customFormat="1" ht="26.25">
      <c r="A69" s="32" t="s">
        <v>67</v>
      </c>
      <c r="B69" s="257">
        <v>0</v>
      </c>
      <c r="C69" s="31">
        <v>0</v>
      </c>
      <c r="D69" s="31">
        <v>0</v>
      </c>
      <c r="E69" s="31">
        <v>0</v>
      </c>
      <c r="F69" s="27">
        <v>0</v>
      </c>
    </row>
    <row r="70" spans="1:6" s="165" customFormat="1" ht="26.25">
      <c r="A70" s="32" t="s">
        <v>68</v>
      </c>
      <c r="B70" s="257">
        <v>0</v>
      </c>
      <c r="C70" s="31">
        <v>0</v>
      </c>
      <c r="D70" s="31">
        <v>0</v>
      </c>
      <c r="E70" s="31">
        <v>0</v>
      </c>
      <c r="F70" s="27">
        <v>0</v>
      </c>
    </row>
    <row r="71" spans="1:6" s="167" customFormat="1" ht="26.25">
      <c r="A71" s="53" t="s">
        <v>69</v>
      </c>
      <c r="B71" s="262">
        <v>9515924.4000000004</v>
      </c>
      <c r="C71" s="54">
        <v>9594824</v>
      </c>
      <c r="D71" s="54">
        <v>10095667</v>
      </c>
      <c r="E71" s="54">
        <v>500843</v>
      </c>
      <c r="F71" s="38">
        <v>5.2199289950498308E-2</v>
      </c>
    </row>
    <row r="72" spans="1:6" s="165" customFormat="1" ht="26.25">
      <c r="A72" s="51"/>
      <c r="B72" s="254"/>
      <c r="C72" s="22"/>
      <c r="D72" s="22"/>
      <c r="E72" s="22"/>
      <c r="F72" s="24"/>
    </row>
    <row r="73" spans="1:6" s="165" customFormat="1" ht="26.25">
      <c r="A73" s="49" t="s">
        <v>70</v>
      </c>
      <c r="B73" s="254"/>
      <c r="C73" s="22"/>
      <c r="D73" s="22"/>
      <c r="E73" s="22"/>
      <c r="F73" s="24"/>
    </row>
    <row r="74" spans="1:6" s="165" customFormat="1" ht="26.25">
      <c r="A74" s="30" t="s">
        <v>71</v>
      </c>
      <c r="B74" s="255">
        <v>5051759</v>
      </c>
      <c r="C74" s="26">
        <v>5053882</v>
      </c>
      <c r="D74" s="26">
        <v>5439834</v>
      </c>
      <c r="E74" s="22">
        <v>385952</v>
      </c>
      <c r="F74" s="27">
        <v>7.6367433984410399E-2</v>
      </c>
    </row>
    <row r="75" spans="1:6" s="165" customFormat="1" ht="26.25">
      <c r="A75" s="32" t="s">
        <v>72</v>
      </c>
      <c r="B75" s="256">
        <v>394920</v>
      </c>
      <c r="C75" s="26">
        <v>366701</v>
      </c>
      <c r="D75" s="26">
        <v>123974</v>
      </c>
      <c r="E75" s="31">
        <v>-242727</v>
      </c>
      <c r="F75" s="27">
        <v>-0.66192074742092333</v>
      </c>
    </row>
    <row r="76" spans="1:6" s="165" customFormat="1" ht="26.25">
      <c r="A76" s="32" t="s">
        <v>73</v>
      </c>
      <c r="B76" s="254">
        <v>2578177</v>
      </c>
      <c r="C76" s="26">
        <v>2522777</v>
      </c>
      <c r="D76" s="26">
        <v>2710893</v>
      </c>
      <c r="E76" s="31">
        <v>188116</v>
      </c>
      <c r="F76" s="27">
        <v>7.4567034660614082E-2</v>
      </c>
    </row>
    <row r="77" spans="1:6" s="167" customFormat="1" ht="26.25">
      <c r="A77" s="52" t="s">
        <v>74</v>
      </c>
      <c r="B77" s="262">
        <v>8024856</v>
      </c>
      <c r="C77" s="54">
        <v>7943360</v>
      </c>
      <c r="D77" s="54">
        <v>8274701</v>
      </c>
      <c r="E77" s="37">
        <v>331341</v>
      </c>
      <c r="F77" s="38">
        <v>4.1712952705152483E-2</v>
      </c>
    </row>
    <row r="78" spans="1:6" s="165" customFormat="1" ht="26.25">
      <c r="A78" s="32" t="s">
        <v>75</v>
      </c>
      <c r="B78" s="256">
        <v>50069</v>
      </c>
      <c r="C78" s="29">
        <v>53800</v>
      </c>
      <c r="D78" s="29">
        <v>61605</v>
      </c>
      <c r="E78" s="31">
        <v>7805</v>
      </c>
      <c r="F78" s="27">
        <v>0.14507434944237918</v>
      </c>
    </row>
    <row r="79" spans="1:6" s="165" customFormat="1" ht="26.25">
      <c r="A79" s="32" t="s">
        <v>76</v>
      </c>
      <c r="B79" s="255">
        <v>807105.4</v>
      </c>
      <c r="C79" s="26">
        <v>839489</v>
      </c>
      <c r="D79" s="26">
        <v>919573</v>
      </c>
      <c r="E79" s="31">
        <v>80084</v>
      </c>
      <c r="F79" s="27">
        <v>9.5396127882557122E-2</v>
      </c>
    </row>
    <row r="80" spans="1:6" s="165" customFormat="1" ht="26.25">
      <c r="A80" s="32" t="s">
        <v>77</v>
      </c>
      <c r="B80" s="254">
        <v>119936</v>
      </c>
      <c r="C80" s="22">
        <v>178530</v>
      </c>
      <c r="D80" s="22">
        <v>241595</v>
      </c>
      <c r="E80" s="31">
        <v>63065</v>
      </c>
      <c r="F80" s="27">
        <v>0.35324595306111017</v>
      </c>
    </row>
    <row r="81" spans="1:8" s="167" customFormat="1" ht="26.25">
      <c r="A81" s="35" t="s">
        <v>78</v>
      </c>
      <c r="B81" s="262">
        <v>977110.4</v>
      </c>
      <c r="C81" s="54">
        <v>1071819</v>
      </c>
      <c r="D81" s="54">
        <v>1222773</v>
      </c>
      <c r="E81" s="37">
        <v>150954</v>
      </c>
      <c r="F81" s="38">
        <v>0.14083907823988939</v>
      </c>
    </row>
    <row r="82" spans="1:8" s="165" customFormat="1" ht="26.25">
      <c r="A82" s="32" t="s">
        <v>79</v>
      </c>
      <c r="B82" s="254">
        <v>7686</v>
      </c>
      <c r="C82" s="22">
        <v>7563</v>
      </c>
      <c r="D82" s="22">
        <v>7142</v>
      </c>
      <c r="E82" s="31">
        <v>-421</v>
      </c>
      <c r="F82" s="27">
        <v>-5.5665741108025912E-2</v>
      </c>
    </row>
    <row r="83" spans="1:8" s="165" customFormat="1" ht="26.25">
      <c r="A83" s="32" t="s">
        <v>80</v>
      </c>
      <c r="B83" s="257">
        <v>0</v>
      </c>
      <c r="C83" s="31">
        <v>26000</v>
      </c>
      <c r="D83" s="31">
        <v>0</v>
      </c>
      <c r="E83" s="31">
        <v>-26000</v>
      </c>
      <c r="F83" s="27">
        <v>-1</v>
      </c>
    </row>
    <row r="84" spans="1:8" s="165" customFormat="1" ht="26.25">
      <c r="A84" s="32" t="s">
        <v>81</v>
      </c>
      <c r="B84" s="257">
        <v>0</v>
      </c>
      <c r="C84" s="31">
        <v>0</v>
      </c>
      <c r="D84" s="31">
        <v>0</v>
      </c>
      <c r="E84" s="31">
        <v>0</v>
      </c>
      <c r="F84" s="27">
        <v>0</v>
      </c>
    </row>
    <row r="85" spans="1:8" s="165" customFormat="1" ht="26.25">
      <c r="A85" s="32" t="s">
        <v>82</v>
      </c>
      <c r="B85" s="257">
        <v>486965</v>
      </c>
      <c r="C85" s="31">
        <v>507776</v>
      </c>
      <c r="D85" s="31">
        <v>509201</v>
      </c>
      <c r="E85" s="31">
        <v>1425</v>
      </c>
      <c r="F85" s="27">
        <v>2.8063555583564405E-3</v>
      </c>
    </row>
    <row r="86" spans="1:8" s="167" customFormat="1" ht="26.25">
      <c r="A86" s="35" t="s">
        <v>83</v>
      </c>
      <c r="B86" s="258">
        <v>494651</v>
      </c>
      <c r="C86" s="37">
        <v>541339</v>
      </c>
      <c r="D86" s="37">
        <v>516343</v>
      </c>
      <c r="E86" s="37">
        <v>-24996</v>
      </c>
      <c r="F86" s="38">
        <v>-4.6174393494649378E-2</v>
      </c>
    </row>
    <row r="87" spans="1:8" s="165" customFormat="1" ht="26.25">
      <c r="A87" s="32" t="s">
        <v>84</v>
      </c>
      <c r="B87" s="257">
        <v>16659</v>
      </c>
      <c r="C87" s="31">
        <v>37206</v>
      </c>
      <c r="D87" s="31">
        <v>81850</v>
      </c>
      <c r="E87" s="31">
        <v>44644</v>
      </c>
      <c r="F87" s="27">
        <v>1.1999139923668225</v>
      </c>
    </row>
    <row r="88" spans="1:8" s="165" customFormat="1" ht="26.25">
      <c r="A88" s="32" t="s">
        <v>85</v>
      </c>
      <c r="B88" s="257">
        <v>0</v>
      </c>
      <c r="C88" s="31">
        <v>0</v>
      </c>
      <c r="D88" s="31">
        <v>0</v>
      </c>
      <c r="E88" s="31">
        <v>0</v>
      </c>
      <c r="F88" s="27">
        <v>0</v>
      </c>
    </row>
    <row r="89" spans="1:8" s="165" customFormat="1" ht="26.25">
      <c r="A89" s="41" t="s">
        <v>86</v>
      </c>
      <c r="B89" s="257">
        <v>2648</v>
      </c>
      <c r="C89" s="31">
        <v>1100</v>
      </c>
      <c r="D89" s="31">
        <v>0</v>
      </c>
      <c r="E89" s="31">
        <v>-1100</v>
      </c>
      <c r="F89" s="27">
        <v>-1</v>
      </c>
    </row>
    <row r="90" spans="1:8" s="167" customFormat="1" ht="26.25">
      <c r="A90" s="55" t="s">
        <v>87</v>
      </c>
      <c r="B90" s="262">
        <v>19307</v>
      </c>
      <c r="C90" s="54">
        <v>38306</v>
      </c>
      <c r="D90" s="54">
        <v>81850</v>
      </c>
      <c r="E90" s="54">
        <v>43544</v>
      </c>
      <c r="F90" s="38">
        <v>1.1367409805252442</v>
      </c>
    </row>
    <row r="91" spans="1:8" s="165" customFormat="1" ht="26.25">
      <c r="A91" s="41" t="s">
        <v>88</v>
      </c>
      <c r="B91" s="257">
        <v>0</v>
      </c>
      <c r="C91" s="31">
        <v>0</v>
      </c>
      <c r="D91" s="29">
        <v>0</v>
      </c>
      <c r="E91" s="31">
        <v>0</v>
      </c>
      <c r="F91" s="27">
        <v>0</v>
      </c>
    </row>
    <row r="92" spans="1:8" s="167" customFormat="1" ht="27" thickBot="1">
      <c r="A92" s="56" t="s">
        <v>69</v>
      </c>
      <c r="B92" s="263">
        <v>9515924.4000000004</v>
      </c>
      <c r="C92" s="57">
        <v>9594824</v>
      </c>
      <c r="D92" s="58">
        <v>10095667</v>
      </c>
      <c r="E92" s="57">
        <v>500843</v>
      </c>
      <c r="F92" s="59">
        <v>5.2199289950498308E-2</v>
      </c>
    </row>
    <row r="93" spans="1:8" s="169" customFormat="1" ht="31.5">
      <c r="A93" s="60"/>
      <c r="B93" s="61"/>
      <c r="C93" s="61"/>
      <c r="D93" s="61"/>
      <c r="E93" s="61"/>
      <c r="F93" s="62" t="s">
        <v>48</v>
      </c>
      <c r="G93" s="168"/>
      <c r="H93" s="168"/>
    </row>
    <row r="94" spans="1:8">
      <c r="A94" s="68" t="s">
        <v>48</v>
      </c>
      <c r="B94" s="69"/>
      <c r="C94" s="69"/>
      <c r="D94" s="69"/>
      <c r="E94" s="69"/>
      <c r="F94" s="70"/>
    </row>
  </sheetData>
  <pageMargins left="0.7" right="0.7" top="0.75" bottom="0.75" header="0.3" footer="0.3"/>
  <pageSetup scale="27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topLeftCell="A25" zoomScale="60" zoomScaleNormal="60" workbookViewId="0">
      <selection activeCell="B39" sqref="B39"/>
    </sheetView>
  </sheetViews>
  <sheetFormatPr defaultRowHeight="15.75"/>
  <cols>
    <col min="1" max="1" width="121.140625" style="170" customWidth="1"/>
    <col min="2" max="2" width="32.7109375" style="72" customWidth="1"/>
    <col min="3" max="5" width="32.85546875" style="171" customWidth="1"/>
    <col min="6" max="6" width="25.5703125" style="172" customWidth="1"/>
    <col min="7" max="7" width="30.28515625" style="170" customWidth="1"/>
    <col min="8" max="8" width="25.140625" style="170" customWidth="1"/>
    <col min="9" max="256" width="9.140625" style="170"/>
    <col min="257" max="257" width="121.140625" style="170" customWidth="1"/>
    <col min="258" max="258" width="32.7109375" style="170" customWidth="1"/>
    <col min="259" max="261" width="32.85546875" style="170" customWidth="1"/>
    <col min="262" max="262" width="25.5703125" style="170" customWidth="1"/>
    <col min="263" max="263" width="30.28515625" style="170" customWidth="1"/>
    <col min="264" max="264" width="25.140625" style="170" customWidth="1"/>
    <col min="265" max="512" width="9.140625" style="170"/>
    <col min="513" max="513" width="121.140625" style="170" customWidth="1"/>
    <col min="514" max="514" width="32.7109375" style="170" customWidth="1"/>
    <col min="515" max="517" width="32.85546875" style="170" customWidth="1"/>
    <col min="518" max="518" width="25.5703125" style="170" customWidth="1"/>
    <col min="519" max="519" width="30.28515625" style="170" customWidth="1"/>
    <col min="520" max="520" width="25.140625" style="170" customWidth="1"/>
    <col min="521" max="768" width="9.140625" style="170"/>
    <col min="769" max="769" width="121.140625" style="170" customWidth="1"/>
    <col min="770" max="770" width="32.7109375" style="170" customWidth="1"/>
    <col min="771" max="773" width="32.85546875" style="170" customWidth="1"/>
    <col min="774" max="774" width="25.5703125" style="170" customWidth="1"/>
    <col min="775" max="775" width="30.28515625" style="170" customWidth="1"/>
    <col min="776" max="776" width="25.140625" style="170" customWidth="1"/>
    <col min="777" max="1024" width="9.140625" style="170"/>
    <col min="1025" max="1025" width="121.140625" style="170" customWidth="1"/>
    <col min="1026" max="1026" width="32.7109375" style="170" customWidth="1"/>
    <col min="1027" max="1029" width="32.85546875" style="170" customWidth="1"/>
    <col min="1030" max="1030" width="25.5703125" style="170" customWidth="1"/>
    <col min="1031" max="1031" width="30.28515625" style="170" customWidth="1"/>
    <col min="1032" max="1032" width="25.140625" style="170" customWidth="1"/>
    <col min="1033" max="1280" width="9.140625" style="170"/>
    <col min="1281" max="1281" width="121.140625" style="170" customWidth="1"/>
    <col min="1282" max="1282" width="32.7109375" style="170" customWidth="1"/>
    <col min="1283" max="1285" width="32.85546875" style="170" customWidth="1"/>
    <col min="1286" max="1286" width="25.5703125" style="170" customWidth="1"/>
    <col min="1287" max="1287" width="30.28515625" style="170" customWidth="1"/>
    <col min="1288" max="1288" width="25.140625" style="170" customWidth="1"/>
    <col min="1289" max="1536" width="9.140625" style="170"/>
    <col min="1537" max="1537" width="121.140625" style="170" customWidth="1"/>
    <col min="1538" max="1538" width="32.7109375" style="170" customWidth="1"/>
    <col min="1539" max="1541" width="32.85546875" style="170" customWidth="1"/>
    <col min="1542" max="1542" width="25.5703125" style="170" customWidth="1"/>
    <col min="1543" max="1543" width="30.28515625" style="170" customWidth="1"/>
    <col min="1544" max="1544" width="25.140625" style="170" customWidth="1"/>
    <col min="1545" max="1792" width="9.140625" style="170"/>
    <col min="1793" max="1793" width="121.140625" style="170" customWidth="1"/>
    <col min="1794" max="1794" width="32.7109375" style="170" customWidth="1"/>
    <col min="1795" max="1797" width="32.85546875" style="170" customWidth="1"/>
    <col min="1798" max="1798" width="25.5703125" style="170" customWidth="1"/>
    <col min="1799" max="1799" width="30.28515625" style="170" customWidth="1"/>
    <col min="1800" max="1800" width="25.140625" style="170" customWidth="1"/>
    <col min="1801" max="2048" width="9.140625" style="170"/>
    <col min="2049" max="2049" width="121.140625" style="170" customWidth="1"/>
    <col min="2050" max="2050" width="32.7109375" style="170" customWidth="1"/>
    <col min="2051" max="2053" width="32.85546875" style="170" customWidth="1"/>
    <col min="2054" max="2054" width="25.5703125" style="170" customWidth="1"/>
    <col min="2055" max="2055" width="30.28515625" style="170" customWidth="1"/>
    <col min="2056" max="2056" width="25.140625" style="170" customWidth="1"/>
    <col min="2057" max="2304" width="9.140625" style="170"/>
    <col min="2305" max="2305" width="121.140625" style="170" customWidth="1"/>
    <col min="2306" max="2306" width="32.7109375" style="170" customWidth="1"/>
    <col min="2307" max="2309" width="32.85546875" style="170" customWidth="1"/>
    <col min="2310" max="2310" width="25.5703125" style="170" customWidth="1"/>
    <col min="2311" max="2311" width="30.28515625" style="170" customWidth="1"/>
    <col min="2312" max="2312" width="25.140625" style="170" customWidth="1"/>
    <col min="2313" max="2560" width="9.140625" style="170"/>
    <col min="2561" max="2561" width="121.140625" style="170" customWidth="1"/>
    <col min="2562" max="2562" width="32.7109375" style="170" customWidth="1"/>
    <col min="2563" max="2565" width="32.85546875" style="170" customWidth="1"/>
    <col min="2566" max="2566" width="25.5703125" style="170" customWidth="1"/>
    <col min="2567" max="2567" width="30.28515625" style="170" customWidth="1"/>
    <col min="2568" max="2568" width="25.140625" style="170" customWidth="1"/>
    <col min="2569" max="2816" width="9.140625" style="170"/>
    <col min="2817" max="2817" width="121.140625" style="170" customWidth="1"/>
    <col min="2818" max="2818" width="32.7109375" style="170" customWidth="1"/>
    <col min="2819" max="2821" width="32.85546875" style="170" customWidth="1"/>
    <col min="2822" max="2822" width="25.5703125" style="170" customWidth="1"/>
    <col min="2823" max="2823" width="30.28515625" style="170" customWidth="1"/>
    <col min="2824" max="2824" width="25.140625" style="170" customWidth="1"/>
    <col min="2825" max="3072" width="9.140625" style="170"/>
    <col min="3073" max="3073" width="121.140625" style="170" customWidth="1"/>
    <col min="3074" max="3074" width="32.7109375" style="170" customWidth="1"/>
    <col min="3075" max="3077" width="32.85546875" style="170" customWidth="1"/>
    <col min="3078" max="3078" width="25.5703125" style="170" customWidth="1"/>
    <col min="3079" max="3079" width="30.28515625" style="170" customWidth="1"/>
    <col min="3080" max="3080" width="25.140625" style="170" customWidth="1"/>
    <col min="3081" max="3328" width="9.140625" style="170"/>
    <col min="3329" max="3329" width="121.140625" style="170" customWidth="1"/>
    <col min="3330" max="3330" width="32.7109375" style="170" customWidth="1"/>
    <col min="3331" max="3333" width="32.85546875" style="170" customWidth="1"/>
    <col min="3334" max="3334" width="25.5703125" style="170" customWidth="1"/>
    <col min="3335" max="3335" width="30.28515625" style="170" customWidth="1"/>
    <col min="3336" max="3336" width="25.140625" style="170" customWidth="1"/>
    <col min="3337" max="3584" width="9.140625" style="170"/>
    <col min="3585" max="3585" width="121.140625" style="170" customWidth="1"/>
    <col min="3586" max="3586" width="32.7109375" style="170" customWidth="1"/>
    <col min="3587" max="3589" width="32.85546875" style="170" customWidth="1"/>
    <col min="3590" max="3590" width="25.5703125" style="170" customWidth="1"/>
    <col min="3591" max="3591" width="30.28515625" style="170" customWidth="1"/>
    <col min="3592" max="3592" width="25.140625" style="170" customWidth="1"/>
    <col min="3593" max="3840" width="9.140625" style="170"/>
    <col min="3841" max="3841" width="121.140625" style="170" customWidth="1"/>
    <col min="3842" max="3842" width="32.7109375" style="170" customWidth="1"/>
    <col min="3843" max="3845" width="32.85546875" style="170" customWidth="1"/>
    <col min="3846" max="3846" width="25.5703125" style="170" customWidth="1"/>
    <col min="3847" max="3847" width="30.28515625" style="170" customWidth="1"/>
    <col min="3848" max="3848" width="25.140625" style="170" customWidth="1"/>
    <col min="3849" max="4096" width="9.140625" style="170"/>
    <col min="4097" max="4097" width="121.140625" style="170" customWidth="1"/>
    <col min="4098" max="4098" width="32.7109375" style="170" customWidth="1"/>
    <col min="4099" max="4101" width="32.85546875" style="170" customWidth="1"/>
    <col min="4102" max="4102" width="25.5703125" style="170" customWidth="1"/>
    <col min="4103" max="4103" width="30.28515625" style="170" customWidth="1"/>
    <col min="4104" max="4104" width="25.140625" style="170" customWidth="1"/>
    <col min="4105" max="4352" width="9.140625" style="170"/>
    <col min="4353" max="4353" width="121.140625" style="170" customWidth="1"/>
    <col min="4354" max="4354" width="32.7109375" style="170" customWidth="1"/>
    <col min="4355" max="4357" width="32.85546875" style="170" customWidth="1"/>
    <col min="4358" max="4358" width="25.5703125" style="170" customWidth="1"/>
    <col min="4359" max="4359" width="30.28515625" style="170" customWidth="1"/>
    <col min="4360" max="4360" width="25.140625" style="170" customWidth="1"/>
    <col min="4361" max="4608" width="9.140625" style="170"/>
    <col min="4609" max="4609" width="121.140625" style="170" customWidth="1"/>
    <col min="4610" max="4610" width="32.7109375" style="170" customWidth="1"/>
    <col min="4611" max="4613" width="32.85546875" style="170" customWidth="1"/>
    <col min="4614" max="4614" width="25.5703125" style="170" customWidth="1"/>
    <col min="4615" max="4615" width="30.28515625" style="170" customWidth="1"/>
    <col min="4616" max="4616" width="25.140625" style="170" customWidth="1"/>
    <col min="4617" max="4864" width="9.140625" style="170"/>
    <col min="4865" max="4865" width="121.140625" style="170" customWidth="1"/>
    <col min="4866" max="4866" width="32.7109375" style="170" customWidth="1"/>
    <col min="4867" max="4869" width="32.85546875" style="170" customWidth="1"/>
    <col min="4870" max="4870" width="25.5703125" style="170" customWidth="1"/>
    <col min="4871" max="4871" width="30.28515625" style="170" customWidth="1"/>
    <col min="4872" max="4872" width="25.140625" style="170" customWidth="1"/>
    <col min="4873" max="5120" width="9.140625" style="170"/>
    <col min="5121" max="5121" width="121.140625" style="170" customWidth="1"/>
    <col min="5122" max="5122" width="32.7109375" style="170" customWidth="1"/>
    <col min="5123" max="5125" width="32.85546875" style="170" customWidth="1"/>
    <col min="5126" max="5126" width="25.5703125" style="170" customWidth="1"/>
    <col min="5127" max="5127" width="30.28515625" style="170" customWidth="1"/>
    <col min="5128" max="5128" width="25.140625" style="170" customWidth="1"/>
    <col min="5129" max="5376" width="9.140625" style="170"/>
    <col min="5377" max="5377" width="121.140625" style="170" customWidth="1"/>
    <col min="5378" max="5378" width="32.7109375" style="170" customWidth="1"/>
    <col min="5379" max="5381" width="32.85546875" style="170" customWidth="1"/>
    <col min="5382" max="5382" width="25.5703125" style="170" customWidth="1"/>
    <col min="5383" max="5383" width="30.28515625" style="170" customWidth="1"/>
    <col min="5384" max="5384" width="25.140625" style="170" customWidth="1"/>
    <col min="5385" max="5632" width="9.140625" style="170"/>
    <col min="5633" max="5633" width="121.140625" style="170" customWidth="1"/>
    <col min="5634" max="5634" width="32.7109375" style="170" customWidth="1"/>
    <col min="5635" max="5637" width="32.85546875" style="170" customWidth="1"/>
    <col min="5638" max="5638" width="25.5703125" style="170" customWidth="1"/>
    <col min="5639" max="5639" width="30.28515625" style="170" customWidth="1"/>
    <col min="5640" max="5640" width="25.140625" style="170" customWidth="1"/>
    <col min="5641" max="5888" width="9.140625" style="170"/>
    <col min="5889" max="5889" width="121.140625" style="170" customWidth="1"/>
    <col min="5890" max="5890" width="32.7109375" style="170" customWidth="1"/>
    <col min="5891" max="5893" width="32.85546875" style="170" customWidth="1"/>
    <col min="5894" max="5894" width="25.5703125" style="170" customWidth="1"/>
    <col min="5895" max="5895" width="30.28515625" style="170" customWidth="1"/>
    <col min="5896" max="5896" width="25.140625" style="170" customWidth="1"/>
    <col min="5897" max="6144" width="9.140625" style="170"/>
    <col min="6145" max="6145" width="121.140625" style="170" customWidth="1"/>
    <col min="6146" max="6146" width="32.7109375" style="170" customWidth="1"/>
    <col min="6147" max="6149" width="32.85546875" style="170" customWidth="1"/>
    <col min="6150" max="6150" width="25.5703125" style="170" customWidth="1"/>
    <col min="6151" max="6151" width="30.28515625" style="170" customWidth="1"/>
    <col min="6152" max="6152" width="25.140625" style="170" customWidth="1"/>
    <col min="6153" max="6400" width="9.140625" style="170"/>
    <col min="6401" max="6401" width="121.140625" style="170" customWidth="1"/>
    <col min="6402" max="6402" width="32.7109375" style="170" customWidth="1"/>
    <col min="6403" max="6405" width="32.85546875" style="170" customWidth="1"/>
    <col min="6406" max="6406" width="25.5703125" style="170" customWidth="1"/>
    <col min="6407" max="6407" width="30.28515625" style="170" customWidth="1"/>
    <col min="6408" max="6408" width="25.140625" style="170" customWidth="1"/>
    <col min="6409" max="6656" width="9.140625" style="170"/>
    <col min="6657" max="6657" width="121.140625" style="170" customWidth="1"/>
    <col min="6658" max="6658" width="32.7109375" style="170" customWidth="1"/>
    <col min="6659" max="6661" width="32.85546875" style="170" customWidth="1"/>
    <col min="6662" max="6662" width="25.5703125" style="170" customWidth="1"/>
    <col min="6663" max="6663" width="30.28515625" style="170" customWidth="1"/>
    <col min="6664" max="6664" width="25.140625" style="170" customWidth="1"/>
    <col min="6665" max="6912" width="9.140625" style="170"/>
    <col min="6913" max="6913" width="121.140625" style="170" customWidth="1"/>
    <col min="6914" max="6914" width="32.7109375" style="170" customWidth="1"/>
    <col min="6915" max="6917" width="32.85546875" style="170" customWidth="1"/>
    <col min="6918" max="6918" width="25.5703125" style="170" customWidth="1"/>
    <col min="6919" max="6919" width="30.28515625" style="170" customWidth="1"/>
    <col min="6920" max="6920" width="25.140625" style="170" customWidth="1"/>
    <col min="6921" max="7168" width="9.140625" style="170"/>
    <col min="7169" max="7169" width="121.140625" style="170" customWidth="1"/>
    <col min="7170" max="7170" width="32.7109375" style="170" customWidth="1"/>
    <col min="7171" max="7173" width="32.85546875" style="170" customWidth="1"/>
    <col min="7174" max="7174" width="25.5703125" style="170" customWidth="1"/>
    <col min="7175" max="7175" width="30.28515625" style="170" customWidth="1"/>
    <col min="7176" max="7176" width="25.140625" style="170" customWidth="1"/>
    <col min="7177" max="7424" width="9.140625" style="170"/>
    <col min="7425" max="7425" width="121.140625" style="170" customWidth="1"/>
    <col min="7426" max="7426" width="32.7109375" style="170" customWidth="1"/>
    <col min="7427" max="7429" width="32.85546875" style="170" customWidth="1"/>
    <col min="7430" max="7430" width="25.5703125" style="170" customWidth="1"/>
    <col min="7431" max="7431" width="30.28515625" style="170" customWidth="1"/>
    <col min="7432" max="7432" width="25.140625" style="170" customWidth="1"/>
    <col min="7433" max="7680" width="9.140625" style="170"/>
    <col min="7681" max="7681" width="121.140625" style="170" customWidth="1"/>
    <col min="7682" max="7682" width="32.7109375" style="170" customWidth="1"/>
    <col min="7683" max="7685" width="32.85546875" style="170" customWidth="1"/>
    <col min="7686" max="7686" width="25.5703125" style="170" customWidth="1"/>
    <col min="7687" max="7687" width="30.28515625" style="170" customWidth="1"/>
    <col min="7688" max="7688" width="25.140625" style="170" customWidth="1"/>
    <col min="7689" max="7936" width="9.140625" style="170"/>
    <col min="7937" max="7937" width="121.140625" style="170" customWidth="1"/>
    <col min="7938" max="7938" width="32.7109375" style="170" customWidth="1"/>
    <col min="7939" max="7941" width="32.85546875" style="170" customWidth="1"/>
    <col min="7942" max="7942" width="25.5703125" style="170" customWidth="1"/>
    <col min="7943" max="7943" width="30.28515625" style="170" customWidth="1"/>
    <col min="7944" max="7944" width="25.140625" style="170" customWidth="1"/>
    <col min="7945" max="8192" width="9.140625" style="170"/>
    <col min="8193" max="8193" width="121.140625" style="170" customWidth="1"/>
    <col min="8194" max="8194" width="32.7109375" style="170" customWidth="1"/>
    <col min="8195" max="8197" width="32.85546875" style="170" customWidth="1"/>
    <col min="8198" max="8198" width="25.5703125" style="170" customWidth="1"/>
    <col min="8199" max="8199" width="30.28515625" style="170" customWidth="1"/>
    <col min="8200" max="8200" width="25.140625" style="170" customWidth="1"/>
    <col min="8201" max="8448" width="9.140625" style="170"/>
    <col min="8449" max="8449" width="121.140625" style="170" customWidth="1"/>
    <col min="8450" max="8450" width="32.7109375" style="170" customWidth="1"/>
    <col min="8451" max="8453" width="32.85546875" style="170" customWidth="1"/>
    <col min="8454" max="8454" width="25.5703125" style="170" customWidth="1"/>
    <col min="8455" max="8455" width="30.28515625" style="170" customWidth="1"/>
    <col min="8456" max="8456" width="25.140625" style="170" customWidth="1"/>
    <col min="8457" max="8704" width="9.140625" style="170"/>
    <col min="8705" max="8705" width="121.140625" style="170" customWidth="1"/>
    <col min="8706" max="8706" width="32.7109375" style="170" customWidth="1"/>
    <col min="8707" max="8709" width="32.85546875" style="170" customWidth="1"/>
    <col min="8710" max="8710" width="25.5703125" style="170" customWidth="1"/>
    <col min="8711" max="8711" width="30.28515625" style="170" customWidth="1"/>
    <col min="8712" max="8712" width="25.140625" style="170" customWidth="1"/>
    <col min="8713" max="8960" width="9.140625" style="170"/>
    <col min="8961" max="8961" width="121.140625" style="170" customWidth="1"/>
    <col min="8962" max="8962" width="32.7109375" style="170" customWidth="1"/>
    <col min="8963" max="8965" width="32.85546875" style="170" customWidth="1"/>
    <col min="8966" max="8966" width="25.5703125" style="170" customWidth="1"/>
    <col min="8967" max="8967" width="30.28515625" style="170" customWidth="1"/>
    <col min="8968" max="8968" width="25.140625" style="170" customWidth="1"/>
    <col min="8969" max="9216" width="9.140625" style="170"/>
    <col min="9217" max="9217" width="121.140625" style="170" customWidth="1"/>
    <col min="9218" max="9218" width="32.7109375" style="170" customWidth="1"/>
    <col min="9219" max="9221" width="32.85546875" style="170" customWidth="1"/>
    <col min="9222" max="9222" width="25.5703125" style="170" customWidth="1"/>
    <col min="9223" max="9223" width="30.28515625" style="170" customWidth="1"/>
    <col min="9224" max="9224" width="25.140625" style="170" customWidth="1"/>
    <col min="9225" max="9472" width="9.140625" style="170"/>
    <col min="9473" max="9473" width="121.140625" style="170" customWidth="1"/>
    <col min="9474" max="9474" width="32.7109375" style="170" customWidth="1"/>
    <col min="9475" max="9477" width="32.85546875" style="170" customWidth="1"/>
    <col min="9478" max="9478" width="25.5703125" style="170" customWidth="1"/>
    <col min="9479" max="9479" width="30.28515625" style="170" customWidth="1"/>
    <col min="9480" max="9480" width="25.140625" style="170" customWidth="1"/>
    <col min="9481" max="9728" width="9.140625" style="170"/>
    <col min="9729" max="9729" width="121.140625" style="170" customWidth="1"/>
    <col min="9730" max="9730" width="32.7109375" style="170" customWidth="1"/>
    <col min="9731" max="9733" width="32.85546875" style="170" customWidth="1"/>
    <col min="9734" max="9734" width="25.5703125" style="170" customWidth="1"/>
    <col min="9735" max="9735" width="30.28515625" style="170" customWidth="1"/>
    <col min="9736" max="9736" width="25.140625" style="170" customWidth="1"/>
    <col min="9737" max="9984" width="9.140625" style="170"/>
    <col min="9985" max="9985" width="121.140625" style="170" customWidth="1"/>
    <col min="9986" max="9986" width="32.7109375" style="170" customWidth="1"/>
    <col min="9987" max="9989" width="32.85546875" style="170" customWidth="1"/>
    <col min="9990" max="9990" width="25.5703125" style="170" customWidth="1"/>
    <col min="9991" max="9991" width="30.28515625" style="170" customWidth="1"/>
    <col min="9992" max="9992" width="25.140625" style="170" customWidth="1"/>
    <col min="9993" max="10240" width="9.140625" style="170"/>
    <col min="10241" max="10241" width="121.140625" style="170" customWidth="1"/>
    <col min="10242" max="10242" width="32.7109375" style="170" customWidth="1"/>
    <col min="10243" max="10245" width="32.85546875" style="170" customWidth="1"/>
    <col min="10246" max="10246" width="25.5703125" style="170" customWidth="1"/>
    <col min="10247" max="10247" width="30.28515625" style="170" customWidth="1"/>
    <col min="10248" max="10248" width="25.140625" style="170" customWidth="1"/>
    <col min="10249" max="10496" width="9.140625" style="170"/>
    <col min="10497" max="10497" width="121.140625" style="170" customWidth="1"/>
    <col min="10498" max="10498" width="32.7109375" style="170" customWidth="1"/>
    <col min="10499" max="10501" width="32.85546875" style="170" customWidth="1"/>
    <col min="10502" max="10502" width="25.5703125" style="170" customWidth="1"/>
    <col min="10503" max="10503" width="30.28515625" style="170" customWidth="1"/>
    <col min="10504" max="10504" width="25.140625" style="170" customWidth="1"/>
    <col min="10505" max="10752" width="9.140625" style="170"/>
    <col min="10753" max="10753" width="121.140625" style="170" customWidth="1"/>
    <col min="10754" max="10754" width="32.7109375" style="170" customWidth="1"/>
    <col min="10755" max="10757" width="32.85546875" style="170" customWidth="1"/>
    <col min="10758" max="10758" width="25.5703125" style="170" customWidth="1"/>
    <col min="10759" max="10759" width="30.28515625" style="170" customWidth="1"/>
    <col min="10760" max="10760" width="25.140625" style="170" customWidth="1"/>
    <col min="10761" max="11008" width="9.140625" style="170"/>
    <col min="11009" max="11009" width="121.140625" style="170" customWidth="1"/>
    <col min="11010" max="11010" width="32.7109375" style="170" customWidth="1"/>
    <col min="11011" max="11013" width="32.85546875" style="170" customWidth="1"/>
    <col min="11014" max="11014" width="25.5703125" style="170" customWidth="1"/>
    <col min="11015" max="11015" width="30.28515625" style="170" customWidth="1"/>
    <col min="11016" max="11016" width="25.140625" style="170" customWidth="1"/>
    <col min="11017" max="11264" width="9.140625" style="170"/>
    <col min="11265" max="11265" width="121.140625" style="170" customWidth="1"/>
    <col min="11266" max="11266" width="32.7109375" style="170" customWidth="1"/>
    <col min="11267" max="11269" width="32.85546875" style="170" customWidth="1"/>
    <col min="11270" max="11270" width="25.5703125" style="170" customWidth="1"/>
    <col min="11271" max="11271" width="30.28515625" style="170" customWidth="1"/>
    <col min="11272" max="11272" width="25.140625" style="170" customWidth="1"/>
    <col min="11273" max="11520" width="9.140625" style="170"/>
    <col min="11521" max="11521" width="121.140625" style="170" customWidth="1"/>
    <col min="11522" max="11522" width="32.7109375" style="170" customWidth="1"/>
    <col min="11523" max="11525" width="32.85546875" style="170" customWidth="1"/>
    <col min="11526" max="11526" width="25.5703125" style="170" customWidth="1"/>
    <col min="11527" max="11527" width="30.28515625" style="170" customWidth="1"/>
    <col min="11528" max="11528" width="25.140625" style="170" customWidth="1"/>
    <col min="11529" max="11776" width="9.140625" style="170"/>
    <col min="11777" max="11777" width="121.140625" style="170" customWidth="1"/>
    <col min="11778" max="11778" width="32.7109375" style="170" customWidth="1"/>
    <col min="11779" max="11781" width="32.85546875" style="170" customWidth="1"/>
    <col min="11782" max="11782" width="25.5703125" style="170" customWidth="1"/>
    <col min="11783" max="11783" width="30.28515625" style="170" customWidth="1"/>
    <col min="11784" max="11784" width="25.140625" style="170" customWidth="1"/>
    <col min="11785" max="12032" width="9.140625" style="170"/>
    <col min="12033" max="12033" width="121.140625" style="170" customWidth="1"/>
    <col min="12034" max="12034" width="32.7109375" style="170" customWidth="1"/>
    <col min="12035" max="12037" width="32.85546875" style="170" customWidth="1"/>
    <col min="12038" max="12038" width="25.5703125" style="170" customWidth="1"/>
    <col min="12039" max="12039" width="30.28515625" style="170" customWidth="1"/>
    <col min="12040" max="12040" width="25.140625" style="170" customWidth="1"/>
    <col min="12041" max="12288" width="9.140625" style="170"/>
    <col min="12289" max="12289" width="121.140625" style="170" customWidth="1"/>
    <col min="12290" max="12290" width="32.7109375" style="170" customWidth="1"/>
    <col min="12291" max="12293" width="32.85546875" style="170" customWidth="1"/>
    <col min="12294" max="12294" width="25.5703125" style="170" customWidth="1"/>
    <col min="12295" max="12295" width="30.28515625" style="170" customWidth="1"/>
    <col min="12296" max="12296" width="25.140625" style="170" customWidth="1"/>
    <col min="12297" max="12544" width="9.140625" style="170"/>
    <col min="12545" max="12545" width="121.140625" style="170" customWidth="1"/>
    <col min="12546" max="12546" width="32.7109375" style="170" customWidth="1"/>
    <col min="12547" max="12549" width="32.85546875" style="170" customWidth="1"/>
    <col min="12550" max="12550" width="25.5703125" style="170" customWidth="1"/>
    <col min="12551" max="12551" width="30.28515625" style="170" customWidth="1"/>
    <col min="12552" max="12552" width="25.140625" style="170" customWidth="1"/>
    <col min="12553" max="12800" width="9.140625" style="170"/>
    <col min="12801" max="12801" width="121.140625" style="170" customWidth="1"/>
    <col min="12802" max="12802" width="32.7109375" style="170" customWidth="1"/>
    <col min="12803" max="12805" width="32.85546875" style="170" customWidth="1"/>
    <col min="12806" max="12806" width="25.5703125" style="170" customWidth="1"/>
    <col min="12807" max="12807" width="30.28515625" style="170" customWidth="1"/>
    <col min="12808" max="12808" width="25.140625" style="170" customWidth="1"/>
    <col min="12809" max="13056" width="9.140625" style="170"/>
    <col min="13057" max="13057" width="121.140625" style="170" customWidth="1"/>
    <col min="13058" max="13058" width="32.7109375" style="170" customWidth="1"/>
    <col min="13059" max="13061" width="32.85546875" style="170" customWidth="1"/>
    <col min="13062" max="13062" width="25.5703125" style="170" customWidth="1"/>
    <col min="13063" max="13063" width="30.28515625" style="170" customWidth="1"/>
    <col min="13064" max="13064" width="25.140625" style="170" customWidth="1"/>
    <col min="13065" max="13312" width="9.140625" style="170"/>
    <col min="13313" max="13313" width="121.140625" style="170" customWidth="1"/>
    <col min="13314" max="13314" width="32.7109375" style="170" customWidth="1"/>
    <col min="13315" max="13317" width="32.85546875" style="170" customWidth="1"/>
    <col min="13318" max="13318" width="25.5703125" style="170" customWidth="1"/>
    <col min="13319" max="13319" width="30.28515625" style="170" customWidth="1"/>
    <col min="13320" max="13320" width="25.140625" style="170" customWidth="1"/>
    <col min="13321" max="13568" width="9.140625" style="170"/>
    <col min="13569" max="13569" width="121.140625" style="170" customWidth="1"/>
    <col min="13570" max="13570" width="32.7109375" style="170" customWidth="1"/>
    <col min="13571" max="13573" width="32.85546875" style="170" customWidth="1"/>
    <col min="13574" max="13574" width="25.5703125" style="170" customWidth="1"/>
    <col min="13575" max="13575" width="30.28515625" style="170" customWidth="1"/>
    <col min="13576" max="13576" width="25.140625" style="170" customWidth="1"/>
    <col min="13577" max="13824" width="9.140625" style="170"/>
    <col min="13825" max="13825" width="121.140625" style="170" customWidth="1"/>
    <col min="13826" max="13826" width="32.7109375" style="170" customWidth="1"/>
    <col min="13827" max="13829" width="32.85546875" style="170" customWidth="1"/>
    <col min="13830" max="13830" width="25.5703125" style="170" customWidth="1"/>
    <col min="13831" max="13831" width="30.28515625" style="170" customWidth="1"/>
    <col min="13832" max="13832" width="25.140625" style="170" customWidth="1"/>
    <col min="13833" max="14080" width="9.140625" style="170"/>
    <col min="14081" max="14081" width="121.140625" style="170" customWidth="1"/>
    <col min="14082" max="14082" width="32.7109375" style="170" customWidth="1"/>
    <col min="14083" max="14085" width="32.85546875" style="170" customWidth="1"/>
    <col min="14086" max="14086" width="25.5703125" style="170" customWidth="1"/>
    <col min="14087" max="14087" width="30.28515625" style="170" customWidth="1"/>
    <col min="14088" max="14088" width="25.140625" style="170" customWidth="1"/>
    <col min="14089" max="14336" width="9.140625" style="170"/>
    <col min="14337" max="14337" width="121.140625" style="170" customWidth="1"/>
    <col min="14338" max="14338" width="32.7109375" style="170" customWidth="1"/>
    <col min="14339" max="14341" width="32.85546875" style="170" customWidth="1"/>
    <col min="14342" max="14342" width="25.5703125" style="170" customWidth="1"/>
    <col min="14343" max="14343" width="30.28515625" style="170" customWidth="1"/>
    <col min="14344" max="14344" width="25.140625" style="170" customWidth="1"/>
    <col min="14345" max="14592" width="9.140625" style="170"/>
    <col min="14593" max="14593" width="121.140625" style="170" customWidth="1"/>
    <col min="14594" max="14594" width="32.7109375" style="170" customWidth="1"/>
    <col min="14595" max="14597" width="32.85546875" style="170" customWidth="1"/>
    <col min="14598" max="14598" width="25.5703125" style="170" customWidth="1"/>
    <col min="14599" max="14599" width="30.28515625" style="170" customWidth="1"/>
    <col min="14600" max="14600" width="25.140625" style="170" customWidth="1"/>
    <col min="14601" max="14848" width="9.140625" style="170"/>
    <col min="14849" max="14849" width="121.140625" style="170" customWidth="1"/>
    <col min="14850" max="14850" width="32.7109375" style="170" customWidth="1"/>
    <col min="14851" max="14853" width="32.85546875" style="170" customWidth="1"/>
    <col min="14854" max="14854" width="25.5703125" style="170" customWidth="1"/>
    <col min="14855" max="14855" width="30.28515625" style="170" customWidth="1"/>
    <col min="14856" max="14856" width="25.140625" style="170" customWidth="1"/>
    <col min="14857" max="15104" width="9.140625" style="170"/>
    <col min="15105" max="15105" width="121.140625" style="170" customWidth="1"/>
    <col min="15106" max="15106" width="32.7109375" style="170" customWidth="1"/>
    <col min="15107" max="15109" width="32.85546875" style="170" customWidth="1"/>
    <col min="15110" max="15110" width="25.5703125" style="170" customWidth="1"/>
    <col min="15111" max="15111" width="30.28515625" style="170" customWidth="1"/>
    <col min="15112" max="15112" width="25.140625" style="170" customWidth="1"/>
    <col min="15113" max="15360" width="9.140625" style="170"/>
    <col min="15361" max="15361" width="121.140625" style="170" customWidth="1"/>
    <col min="15362" max="15362" width="32.7109375" style="170" customWidth="1"/>
    <col min="15363" max="15365" width="32.85546875" style="170" customWidth="1"/>
    <col min="15366" max="15366" width="25.5703125" style="170" customWidth="1"/>
    <col min="15367" max="15367" width="30.28515625" style="170" customWidth="1"/>
    <col min="15368" max="15368" width="25.140625" style="170" customWidth="1"/>
    <col min="15369" max="15616" width="9.140625" style="170"/>
    <col min="15617" max="15617" width="121.140625" style="170" customWidth="1"/>
    <col min="15618" max="15618" width="32.7109375" style="170" customWidth="1"/>
    <col min="15619" max="15621" width="32.85546875" style="170" customWidth="1"/>
    <col min="15622" max="15622" width="25.5703125" style="170" customWidth="1"/>
    <col min="15623" max="15623" width="30.28515625" style="170" customWidth="1"/>
    <col min="15624" max="15624" width="25.140625" style="170" customWidth="1"/>
    <col min="15625" max="15872" width="9.140625" style="170"/>
    <col min="15873" max="15873" width="121.140625" style="170" customWidth="1"/>
    <col min="15874" max="15874" width="32.7109375" style="170" customWidth="1"/>
    <col min="15875" max="15877" width="32.85546875" style="170" customWidth="1"/>
    <col min="15878" max="15878" width="25.5703125" style="170" customWidth="1"/>
    <col min="15879" max="15879" width="30.28515625" style="170" customWidth="1"/>
    <col min="15880" max="15880" width="25.140625" style="170" customWidth="1"/>
    <col min="15881" max="16128" width="9.140625" style="170"/>
    <col min="16129" max="16129" width="121.140625" style="170" customWidth="1"/>
    <col min="16130" max="16130" width="32.7109375" style="170" customWidth="1"/>
    <col min="16131" max="16133" width="32.85546875" style="170" customWidth="1"/>
    <col min="16134" max="16134" width="25.5703125" style="170" customWidth="1"/>
    <col min="16135" max="16135" width="30.28515625" style="170" customWidth="1"/>
    <col min="16136" max="16136" width="25.140625" style="170" customWidth="1"/>
    <col min="16137" max="16384" width="9.140625" style="170"/>
  </cols>
  <sheetData>
    <row r="1" spans="1:8" s="162" customFormat="1" ht="46.5">
      <c r="A1" s="1" t="s">
        <v>0</v>
      </c>
      <c r="B1" s="2"/>
      <c r="C1" s="4" t="s">
        <v>1</v>
      </c>
      <c r="D1" s="5" t="s">
        <v>101</v>
      </c>
      <c r="E1" s="163"/>
      <c r="H1" s="164"/>
    </row>
    <row r="2" spans="1:8" s="162" customFormat="1" ht="46.5">
      <c r="A2" s="1" t="s">
        <v>2</v>
      </c>
      <c r="B2" s="2"/>
      <c r="C2" s="2"/>
      <c r="D2" s="2"/>
      <c r="E2" s="2"/>
      <c r="F2" s="8"/>
      <c r="G2" s="164"/>
      <c r="H2" s="164"/>
    </row>
    <row r="3" spans="1:8" s="162" customFormat="1" ht="47.25" thickBot="1">
      <c r="A3" s="9" t="s">
        <v>3</v>
      </c>
      <c r="B3" s="10"/>
      <c r="C3" s="10"/>
      <c r="D3" s="10"/>
      <c r="E3" s="10"/>
      <c r="F3" s="11"/>
      <c r="G3" s="164"/>
      <c r="H3" s="164"/>
    </row>
    <row r="4" spans="1:8" s="165" customFormat="1" ht="27" thickTop="1">
      <c r="A4" s="12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166" customFormat="1" ht="52.5">
      <c r="A5" s="17"/>
      <c r="B5" s="18" t="s">
        <v>9</v>
      </c>
      <c r="C5" s="18" t="s">
        <v>9</v>
      </c>
      <c r="D5" s="18" t="s">
        <v>10</v>
      </c>
      <c r="E5" s="18" t="s">
        <v>11</v>
      </c>
      <c r="F5" s="19" t="s">
        <v>12</v>
      </c>
    </row>
    <row r="6" spans="1:8" s="165" customFormat="1" ht="26.25">
      <c r="A6" s="21" t="s">
        <v>13</v>
      </c>
      <c r="B6" s="22"/>
      <c r="C6" s="22"/>
      <c r="D6" s="22"/>
      <c r="E6" s="22"/>
      <c r="F6" s="23"/>
    </row>
    <row r="7" spans="1:8" s="165" customFormat="1" ht="26.25">
      <c r="A7" s="21" t="s">
        <v>14</v>
      </c>
      <c r="B7" s="22"/>
      <c r="C7" s="22"/>
      <c r="D7" s="22"/>
      <c r="E7" s="22"/>
      <c r="F7" s="24"/>
    </row>
    <row r="8" spans="1:8" s="165" customFormat="1" ht="26.25">
      <c r="A8" s="25" t="s">
        <v>15</v>
      </c>
      <c r="B8" s="255">
        <v>21083456</v>
      </c>
      <c r="C8" s="26">
        <v>21083456</v>
      </c>
      <c r="D8" s="26">
        <v>19036868</v>
      </c>
      <c r="E8" s="26">
        <v>-2046588</v>
      </c>
      <c r="F8" s="27">
        <v>-9.7070802813352799E-2</v>
      </c>
    </row>
    <row r="9" spans="1:8" s="165" customFormat="1" ht="26.25">
      <c r="A9" s="25" t="s">
        <v>16</v>
      </c>
      <c r="B9" s="255">
        <v>0</v>
      </c>
      <c r="C9" s="26">
        <v>0</v>
      </c>
      <c r="D9" s="26">
        <v>0</v>
      </c>
      <c r="E9" s="26">
        <v>0</v>
      </c>
      <c r="F9" s="27">
        <v>0</v>
      </c>
    </row>
    <row r="10" spans="1:8" s="165" customFormat="1" ht="26.25">
      <c r="A10" s="28" t="s">
        <v>17</v>
      </c>
      <c r="B10" s="256">
        <v>781195</v>
      </c>
      <c r="C10" s="29">
        <v>818064</v>
      </c>
      <c r="D10" s="29">
        <v>833709</v>
      </c>
      <c r="E10" s="29">
        <v>15645</v>
      </c>
      <c r="F10" s="27">
        <v>1.9124420583230651E-2</v>
      </c>
    </row>
    <row r="11" spans="1:8" s="165" customFormat="1" ht="26.25">
      <c r="A11" s="30" t="s">
        <v>18</v>
      </c>
      <c r="B11" s="257">
        <v>0</v>
      </c>
      <c r="C11" s="31">
        <v>0</v>
      </c>
      <c r="D11" s="31">
        <v>0</v>
      </c>
      <c r="E11" s="29">
        <v>0</v>
      </c>
      <c r="F11" s="27">
        <v>0</v>
      </c>
    </row>
    <row r="12" spans="1:8" s="165" customFormat="1" ht="26.25">
      <c r="A12" s="32" t="s">
        <v>19</v>
      </c>
      <c r="B12" s="257">
        <v>781195</v>
      </c>
      <c r="C12" s="31">
        <v>818064</v>
      </c>
      <c r="D12" s="31">
        <v>833709</v>
      </c>
      <c r="E12" s="29">
        <v>15645</v>
      </c>
      <c r="F12" s="27">
        <v>1.9124420583230651E-2</v>
      </c>
    </row>
    <row r="13" spans="1:8" s="165" customFormat="1" ht="26.25">
      <c r="A13" s="32" t="s">
        <v>20</v>
      </c>
      <c r="B13" s="257">
        <v>0</v>
      </c>
      <c r="C13" s="31">
        <v>0</v>
      </c>
      <c r="D13" s="31">
        <v>0</v>
      </c>
      <c r="E13" s="29">
        <v>0</v>
      </c>
      <c r="F13" s="27">
        <v>0</v>
      </c>
    </row>
    <row r="14" spans="1:8" s="165" customFormat="1" ht="26.25">
      <c r="A14" s="32" t="s">
        <v>21</v>
      </c>
      <c r="B14" s="257">
        <v>0</v>
      </c>
      <c r="C14" s="31">
        <v>0</v>
      </c>
      <c r="D14" s="31">
        <v>0</v>
      </c>
      <c r="E14" s="29">
        <v>0</v>
      </c>
      <c r="F14" s="27">
        <v>0</v>
      </c>
    </row>
    <row r="15" spans="1:8" s="165" customFormat="1" ht="26.25">
      <c r="A15" s="32" t="s">
        <v>22</v>
      </c>
      <c r="B15" s="257">
        <v>0</v>
      </c>
      <c r="C15" s="31">
        <v>0</v>
      </c>
      <c r="D15" s="31">
        <v>0</v>
      </c>
      <c r="E15" s="29">
        <v>0</v>
      </c>
      <c r="F15" s="27">
        <v>0</v>
      </c>
    </row>
    <row r="16" spans="1:8" s="165" customFormat="1" ht="26.25">
      <c r="A16" s="32" t="s">
        <v>23</v>
      </c>
      <c r="B16" s="257">
        <v>0</v>
      </c>
      <c r="C16" s="31">
        <v>0</v>
      </c>
      <c r="D16" s="31">
        <v>0</v>
      </c>
      <c r="E16" s="29">
        <v>0</v>
      </c>
      <c r="F16" s="27">
        <v>0</v>
      </c>
    </row>
    <row r="17" spans="1:6" s="165" customFormat="1" ht="26.25">
      <c r="A17" s="32" t="s">
        <v>24</v>
      </c>
      <c r="B17" s="257">
        <v>0</v>
      </c>
      <c r="C17" s="31">
        <v>0</v>
      </c>
      <c r="D17" s="31">
        <v>0</v>
      </c>
      <c r="E17" s="29">
        <v>0</v>
      </c>
      <c r="F17" s="27">
        <v>0</v>
      </c>
    </row>
    <row r="18" spans="1:6" s="165" customFormat="1" ht="26.25">
      <c r="A18" s="32" t="s">
        <v>25</v>
      </c>
      <c r="B18" s="257">
        <v>0</v>
      </c>
      <c r="C18" s="31">
        <v>0</v>
      </c>
      <c r="D18" s="31">
        <v>0</v>
      </c>
      <c r="E18" s="29">
        <v>0</v>
      </c>
      <c r="F18" s="27">
        <v>0</v>
      </c>
    </row>
    <row r="19" spans="1:6" s="165" customFormat="1" ht="26.25">
      <c r="A19" s="32" t="s">
        <v>26</v>
      </c>
      <c r="B19" s="257">
        <v>0</v>
      </c>
      <c r="C19" s="31">
        <v>0</v>
      </c>
      <c r="D19" s="31">
        <v>0</v>
      </c>
      <c r="E19" s="29">
        <v>0</v>
      </c>
      <c r="F19" s="27">
        <v>0</v>
      </c>
    </row>
    <row r="20" spans="1:6" s="165" customFormat="1" ht="26.25">
      <c r="A20" s="32" t="s">
        <v>27</v>
      </c>
      <c r="B20" s="257">
        <v>0</v>
      </c>
      <c r="C20" s="31">
        <v>0</v>
      </c>
      <c r="D20" s="31">
        <v>0</v>
      </c>
      <c r="E20" s="29">
        <v>0</v>
      </c>
      <c r="F20" s="27">
        <v>0</v>
      </c>
    </row>
    <row r="21" spans="1:6" s="165" customFormat="1" ht="26.25">
      <c r="A21" s="32" t="s">
        <v>28</v>
      </c>
      <c r="B21" s="257">
        <v>0</v>
      </c>
      <c r="C21" s="31">
        <v>0</v>
      </c>
      <c r="D21" s="31">
        <v>0</v>
      </c>
      <c r="E21" s="29">
        <v>0</v>
      </c>
      <c r="F21" s="27">
        <v>0</v>
      </c>
    </row>
    <row r="22" spans="1:6" s="165" customFormat="1" ht="26.25">
      <c r="A22" s="32" t="s">
        <v>29</v>
      </c>
      <c r="B22" s="257">
        <v>0</v>
      </c>
      <c r="C22" s="31">
        <v>0</v>
      </c>
      <c r="D22" s="31">
        <v>0</v>
      </c>
      <c r="E22" s="29">
        <v>0</v>
      </c>
      <c r="F22" s="27">
        <v>0</v>
      </c>
    </row>
    <row r="23" spans="1:6" s="165" customFormat="1" ht="26.25">
      <c r="A23" s="33" t="s">
        <v>30</v>
      </c>
      <c r="B23" s="257">
        <v>0</v>
      </c>
      <c r="C23" s="31">
        <v>0</v>
      </c>
      <c r="D23" s="31">
        <v>0</v>
      </c>
      <c r="E23" s="29">
        <v>0</v>
      </c>
      <c r="F23" s="27">
        <v>0</v>
      </c>
    </row>
    <row r="24" spans="1:6" s="165" customFormat="1" ht="26.25">
      <c r="A24" s="33" t="s">
        <v>31</v>
      </c>
      <c r="B24" s="257">
        <v>0</v>
      </c>
      <c r="C24" s="31">
        <v>0</v>
      </c>
      <c r="D24" s="31">
        <v>0</v>
      </c>
      <c r="E24" s="29">
        <v>0</v>
      </c>
      <c r="F24" s="27">
        <v>0</v>
      </c>
    </row>
    <row r="25" spans="1:6" s="165" customFormat="1" ht="26.25">
      <c r="A25" s="33" t="s">
        <v>32</v>
      </c>
      <c r="B25" s="257">
        <v>0</v>
      </c>
      <c r="C25" s="31">
        <v>0</v>
      </c>
      <c r="D25" s="31">
        <v>0</v>
      </c>
      <c r="E25" s="29">
        <v>0</v>
      </c>
      <c r="F25" s="27">
        <v>0</v>
      </c>
    </row>
    <row r="26" spans="1:6" s="165" customFormat="1" ht="26.25">
      <c r="A26" s="33" t="s">
        <v>33</v>
      </c>
      <c r="B26" s="257">
        <v>0</v>
      </c>
      <c r="C26" s="31">
        <v>0</v>
      </c>
      <c r="D26" s="31">
        <v>0</v>
      </c>
      <c r="E26" s="29">
        <v>0</v>
      </c>
      <c r="F26" s="27">
        <v>0</v>
      </c>
    </row>
    <row r="27" spans="1:6" s="165" customFormat="1" ht="26.25">
      <c r="A27" s="238" t="s">
        <v>34</v>
      </c>
      <c r="B27" s="257">
        <v>0</v>
      </c>
      <c r="C27" s="239">
        <v>0</v>
      </c>
      <c r="D27" s="31">
        <v>0</v>
      </c>
      <c r="E27" s="29">
        <v>0</v>
      </c>
      <c r="F27" s="27">
        <v>0</v>
      </c>
    </row>
    <row r="28" spans="1:6" s="16" customFormat="1" ht="26.25">
      <c r="A28" s="33" t="s">
        <v>89</v>
      </c>
      <c r="B28" s="257">
        <v>0</v>
      </c>
      <c r="C28" s="31">
        <v>0</v>
      </c>
      <c r="D28" s="31">
        <v>0</v>
      </c>
      <c r="E28" s="29">
        <f t="shared" ref="E28" si="0">D28-C28</f>
        <v>0</v>
      </c>
      <c r="F28" s="27">
        <f t="shared" ref="F28" si="1">IF(ISBLANK(E28),"  ",IF(C28&gt;0,E28/C28,IF(E28&gt;0,1,0)))</f>
        <v>0</v>
      </c>
    </row>
    <row r="29" spans="1:6" s="165" customFormat="1" ht="26.25">
      <c r="A29" s="33" t="s">
        <v>35</v>
      </c>
      <c r="B29" s="257">
        <v>0</v>
      </c>
      <c r="C29" s="31">
        <v>0</v>
      </c>
      <c r="D29" s="31">
        <v>0</v>
      </c>
      <c r="E29" s="29">
        <v>0</v>
      </c>
      <c r="F29" s="27">
        <v>0</v>
      </c>
    </row>
    <row r="30" spans="1:6" s="165" customFormat="1" ht="26.25">
      <c r="A30" s="34" t="s">
        <v>36</v>
      </c>
      <c r="B30" s="257"/>
      <c r="C30" s="31"/>
      <c r="D30" s="31"/>
      <c r="E30" s="31"/>
      <c r="F30" s="23"/>
    </row>
    <row r="31" spans="1:6" s="165" customFormat="1" ht="26.25">
      <c r="A31" s="30" t="s">
        <v>37</v>
      </c>
      <c r="B31" s="255">
        <v>0</v>
      </c>
      <c r="C31" s="26">
        <v>0</v>
      </c>
      <c r="D31" s="26">
        <v>0</v>
      </c>
      <c r="E31" s="26">
        <v>0</v>
      </c>
      <c r="F31" s="27">
        <v>0</v>
      </c>
    </row>
    <row r="32" spans="1:6" s="165" customFormat="1" ht="26.25">
      <c r="A32" s="35" t="s">
        <v>38</v>
      </c>
      <c r="B32" s="257"/>
      <c r="C32" s="31"/>
      <c r="D32" s="31"/>
      <c r="E32" s="31"/>
      <c r="F32" s="23"/>
    </row>
    <row r="33" spans="1:12" s="165" customFormat="1" ht="26.25">
      <c r="A33" s="30" t="s">
        <v>37</v>
      </c>
      <c r="B33" s="254">
        <v>0</v>
      </c>
      <c r="C33" s="22">
        <v>0</v>
      </c>
      <c r="D33" s="22">
        <v>0</v>
      </c>
      <c r="E33" s="26">
        <v>0</v>
      </c>
      <c r="F33" s="27">
        <v>0</v>
      </c>
    </row>
    <row r="34" spans="1:12" s="165" customFormat="1" ht="26.25">
      <c r="A34" s="32" t="s">
        <v>39</v>
      </c>
      <c r="B34" s="257"/>
      <c r="C34" s="31"/>
      <c r="D34" s="31"/>
      <c r="E34" s="29"/>
      <c r="F34" s="27" t="s">
        <v>91</v>
      </c>
    </row>
    <row r="35" spans="1:12" s="167" customFormat="1" ht="26.25">
      <c r="A35" s="36" t="s">
        <v>40</v>
      </c>
      <c r="B35" s="258">
        <v>21864651</v>
      </c>
      <c r="C35" s="37">
        <v>21901520</v>
      </c>
      <c r="D35" s="37">
        <v>19870577</v>
      </c>
      <c r="E35" s="37">
        <v>-2030943</v>
      </c>
      <c r="F35" s="38">
        <v>-9.2730687185181668E-2</v>
      </c>
    </row>
    <row r="36" spans="1:12" s="165" customFormat="1" ht="26.25">
      <c r="A36" s="34" t="s">
        <v>41</v>
      </c>
      <c r="B36" s="257"/>
      <c r="C36" s="31"/>
      <c r="D36" s="31"/>
      <c r="E36" s="31"/>
      <c r="F36" s="23"/>
    </row>
    <row r="37" spans="1:12" s="165" customFormat="1" ht="26.25">
      <c r="A37" s="40" t="s">
        <v>42</v>
      </c>
      <c r="B37" s="255">
        <v>0</v>
      </c>
      <c r="C37" s="26">
        <v>0</v>
      </c>
      <c r="D37" s="26">
        <v>0</v>
      </c>
      <c r="E37" s="26">
        <v>0</v>
      </c>
      <c r="F37" s="27">
        <v>0</v>
      </c>
    </row>
    <row r="38" spans="1:12" s="165" customFormat="1" ht="26.25">
      <c r="A38" s="41" t="s">
        <v>43</v>
      </c>
      <c r="B38" s="255">
        <v>0</v>
      </c>
      <c r="C38" s="26">
        <v>0</v>
      </c>
      <c r="D38" s="26">
        <v>0</v>
      </c>
      <c r="E38" s="29">
        <v>0</v>
      </c>
      <c r="F38" s="27">
        <v>0</v>
      </c>
    </row>
    <row r="39" spans="1:12" s="165" customFormat="1" ht="26.25">
      <c r="A39" s="41" t="s">
        <v>44</v>
      </c>
      <c r="B39" s="255">
        <v>-862673</v>
      </c>
      <c r="C39" s="26">
        <v>0</v>
      </c>
      <c r="D39" s="26">
        <v>0</v>
      </c>
      <c r="E39" s="29">
        <v>0</v>
      </c>
      <c r="F39" s="27">
        <v>0</v>
      </c>
    </row>
    <row r="40" spans="1:12" s="165" customFormat="1" ht="26.25">
      <c r="A40" s="41" t="s">
        <v>45</v>
      </c>
      <c r="B40" s="255">
        <v>0</v>
      </c>
      <c r="C40" s="26">
        <v>0</v>
      </c>
      <c r="D40" s="26">
        <v>0</v>
      </c>
      <c r="E40" s="29">
        <v>0</v>
      </c>
      <c r="F40" s="27">
        <v>0</v>
      </c>
    </row>
    <row r="41" spans="1:12" s="165" customFormat="1" ht="26.25">
      <c r="A41" s="42" t="s">
        <v>46</v>
      </c>
      <c r="B41" s="255">
        <v>0</v>
      </c>
      <c r="C41" s="26">
        <v>0</v>
      </c>
      <c r="D41" s="26">
        <v>0</v>
      </c>
      <c r="E41" s="29">
        <v>0</v>
      </c>
      <c r="F41" s="27">
        <v>0</v>
      </c>
    </row>
    <row r="42" spans="1:12" s="167" customFormat="1" ht="26.25">
      <c r="A42" s="34" t="s">
        <v>47</v>
      </c>
      <c r="B42" s="259">
        <v>-862673</v>
      </c>
      <c r="C42" s="43">
        <v>0</v>
      </c>
      <c r="D42" s="43">
        <v>0</v>
      </c>
      <c r="E42" s="43">
        <v>0</v>
      </c>
      <c r="F42" s="38">
        <v>0</v>
      </c>
      <c r="L42" s="167" t="s">
        <v>48</v>
      </c>
    </row>
    <row r="43" spans="1:12" s="165" customFormat="1" ht="26.25">
      <c r="A43" s="32" t="s">
        <v>48</v>
      </c>
      <c r="B43" s="257"/>
      <c r="C43" s="31"/>
      <c r="D43" s="31"/>
      <c r="E43" s="31"/>
      <c r="F43" s="23"/>
    </row>
    <row r="44" spans="1:12" s="167" customFormat="1" ht="26.25">
      <c r="A44" s="44" t="s">
        <v>49</v>
      </c>
      <c r="B44" s="260">
        <v>0</v>
      </c>
      <c r="C44" s="45">
        <v>0</v>
      </c>
      <c r="D44" s="45">
        <v>0</v>
      </c>
      <c r="E44" s="45">
        <v>0</v>
      </c>
      <c r="F44" s="38">
        <v>0</v>
      </c>
    </row>
    <row r="45" spans="1:12" s="165" customFormat="1" ht="26.25">
      <c r="A45" s="32" t="s">
        <v>48</v>
      </c>
      <c r="B45" s="257"/>
      <c r="C45" s="31"/>
      <c r="D45" s="31"/>
      <c r="E45" s="31"/>
      <c r="F45" s="23"/>
    </row>
    <row r="46" spans="1:12" s="167" customFormat="1" ht="26.25">
      <c r="A46" s="44" t="s">
        <v>50</v>
      </c>
      <c r="B46" s="260">
        <v>1883634</v>
      </c>
      <c r="C46" s="45">
        <v>1883634</v>
      </c>
      <c r="D46" s="45">
        <v>0</v>
      </c>
      <c r="E46" s="45">
        <v>-1883634</v>
      </c>
      <c r="F46" s="38">
        <v>-1</v>
      </c>
    </row>
    <row r="47" spans="1:12" s="165" customFormat="1" ht="26.25">
      <c r="A47" s="32" t="s">
        <v>48</v>
      </c>
      <c r="B47" s="257"/>
      <c r="C47" s="31"/>
      <c r="D47" s="31"/>
      <c r="E47" s="31"/>
      <c r="F47" s="23"/>
    </row>
    <row r="48" spans="1:12" s="167" customFormat="1" ht="26.25">
      <c r="A48" s="34" t="s">
        <v>51</v>
      </c>
      <c r="B48" s="259">
        <v>6436766.9800000004</v>
      </c>
      <c r="C48" s="43">
        <v>7997805.9800000004</v>
      </c>
      <c r="D48" s="43">
        <v>8439525.7100000009</v>
      </c>
      <c r="E48" s="43">
        <v>441719.73000000045</v>
      </c>
      <c r="F48" s="38">
        <v>5.5230113246633225E-2</v>
      </c>
    </row>
    <row r="49" spans="1:6" s="165" customFormat="1" ht="26.25">
      <c r="A49" s="32" t="s">
        <v>48</v>
      </c>
      <c r="B49" s="257"/>
      <c r="C49" s="31"/>
      <c r="D49" s="31"/>
      <c r="E49" s="31"/>
      <c r="F49" s="23"/>
    </row>
    <row r="50" spans="1:6" s="167" customFormat="1" ht="26.25">
      <c r="A50" s="46" t="s">
        <v>52</v>
      </c>
      <c r="B50" s="261">
        <v>0</v>
      </c>
      <c r="C50" s="47">
        <v>0</v>
      </c>
      <c r="D50" s="47">
        <v>0</v>
      </c>
      <c r="E50" s="47">
        <v>0</v>
      </c>
      <c r="F50" s="38">
        <v>0</v>
      </c>
    </row>
    <row r="51" spans="1:6" s="165" customFormat="1" ht="26.25">
      <c r="A51" s="34"/>
      <c r="B51" s="254"/>
      <c r="C51" s="22"/>
      <c r="D51" s="22"/>
      <c r="E51" s="22"/>
      <c r="F51" s="48"/>
    </row>
    <row r="52" spans="1:6" s="167" customFormat="1" ht="26.25">
      <c r="A52" s="34" t="s">
        <v>53</v>
      </c>
      <c r="B52" s="259">
        <v>0</v>
      </c>
      <c r="C52" s="43">
        <v>0</v>
      </c>
      <c r="D52" s="43">
        <v>0</v>
      </c>
      <c r="E52" s="47">
        <v>0</v>
      </c>
      <c r="F52" s="38">
        <v>0</v>
      </c>
    </row>
    <row r="53" spans="1:6" s="165" customFormat="1" ht="26.25">
      <c r="A53" s="32"/>
      <c r="B53" s="257"/>
      <c r="C53" s="31"/>
      <c r="D53" s="31"/>
      <c r="E53" s="31"/>
      <c r="F53" s="23"/>
    </row>
    <row r="54" spans="1:6" s="167" customFormat="1" ht="26.25">
      <c r="A54" s="49" t="s">
        <v>54</v>
      </c>
      <c r="B54" s="259">
        <v>31047724.98</v>
      </c>
      <c r="C54" s="43">
        <v>31782959.98</v>
      </c>
      <c r="D54" s="43">
        <v>28310102.710000001</v>
      </c>
      <c r="E54" s="43">
        <v>-3472857.2699999996</v>
      </c>
      <c r="F54" s="38">
        <v>-0.10926789928267717</v>
      </c>
    </row>
    <row r="55" spans="1:6" s="165" customFormat="1" ht="26.25">
      <c r="A55" s="50"/>
      <c r="B55" s="257"/>
      <c r="C55" s="31"/>
      <c r="D55" s="31"/>
      <c r="E55" s="31"/>
      <c r="F55" s="23" t="s">
        <v>48</v>
      </c>
    </row>
    <row r="56" spans="1:6" s="165" customFormat="1" ht="26.25">
      <c r="A56" s="51"/>
      <c r="B56" s="254"/>
      <c r="C56" s="22"/>
      <c r="D56" s="22"/>
      <c r="E56" s="22"/>
      <c r="F56" s="24" t="s">
        <v>48</v>
      </c>
    </row>
    <row r="57" spans="1:6" s="165" customFormat="1" ht="26.25">
      <c r="A57" s="49" t="s">
        <v>55</v>
      </c>
      <c r="B57" s="254"/>
      <c r="C57" s="22"/>
      <c r="D57" s="22"/>
      <c r="E57" s="22"/>
      <c r="F57" s="24"/>
    </row>
    <row r="58" spans="1:6" s="165" customFormat="1" ht="26.25">
      <c r="A58" s="30" t="s">
        <v>56</v>
      </c>
      <c r="B58" s="254">
        <v>16129070.25</v>
      </c>
      <c r="C58" s="22">
        <v>16552331.75</v>
      </c>
      <c r="D58" s="22">
        <v>14222347.949999999</v>
      </c>
      <c r="E58" s="22">
        <v>-2329983.8000000007</v>
      </c>
      <c r="F58" s="27">
        <v>-0.14076468712633197</v>
      </c>
    </row>
    <row r="59" spans="1:6" s="165" customFormat="1" ht="26.25">
      <c r="A59" s="32" t="s">
        <v>57</v>
      </c>
      <c r="B59" s="257">
        <v>0</v>
      </c>
      <c r="C59" s="31">
        <v>0</v>
      </c>
      <c r="D59" s="31">
        <v>0</v>
      </c>
      <c r="E59" s="31">
        <v>0</v>
      </c>
      <c r="F59" s="27">
        <v>0</v>
      </c>
    </row>
    <row r="60" spans="1:6" s="165" customFormat="1" ht="26.25">
      <c r="A60" s="32" t="s">
        <v>58</v>
      </c>
      <c r="B60" s="257">
        <v>0</v>
      </c>
      <c r="C60" s="31">
        <v>0</v>
      </c>
      <c r="D60" s="31">
        <v>0</v>
      </c>
      <c r="E60" s="31">
        <v>0</v>
      </c>
      <c r="F60" s="27">
        <v>0</v>
      </c>
    </row>
    <row r="61" spans="1:6" s="165" customFormat="1" ht="26.25">
      <c r="A61" s="32" t="s">
        <v>59</v>
      </c>
      <c r="B61" s="257">
        <v>731169</v>
      </c>
      <c r="C61" s="31">
        <v>731169</v>
      </c>
      <c r="D61" s="31">
        <v>353357</v>
      </c>
      <c r="E61" s="31">
        <v>-377812</v>
      </c>
      <c r="F61" s="27">
        <v>-0.51672321993957626</v>
      </c>
    </row>
    <row r="62" spans="1:6" s="165" customFormat="1" ht="26.25">
      <c r="A62" s="32" t="s">
        <v>60</v>
      </c>
      <c r="B62" s="257">
        <v>2193439.25</v>
      </c>
      <c r="C62" s="31">
        <v>2231526</v>
      </c>
      <c r="D62" s="31">
        <v>2044718.25</v>
      </c>
      <c r="E62" s="31">
        <v>-186807.75</v>
      </c>
      <c r="F62" s="27">
        <v>-8.3713006256705053E-2</v>
      </c>
    </row>
    <row r="63" spans="1:6" s="165" customFormat="1" ht="26.25">
      <c r="A63" s="32" t="s">
        <v>61</v>
      </c>
      <c r="B63" s="257">
        <v>7526327</v>
      </c>
      <c r="C63" s="31">
        <v>7700433.25</v>
      </c>
      <c r="D63" s="31">
        <v>7233614.1500000004</v>
      </c>
      <c r="E63" s="31">
        <v>-466819.09999999963</v>
      </c>
      <c r="F63" s="27">
        <v>-6.0622446146130757E-2</v>
      </c>
    </row>
    <row r="64" spans="1:6" s="165" customFormat="1" ht="26.25">
      <c r="A64" s="32" t="s">
        <v>62</v>
      </c>
      <c r="B64" s="257">
        <v>0</v>
      </c>
      <c r="C64" s="31">
        <v>0</v>
      </c>
      <c r="D64" s="31">
        <v>0</v>
      </c>
      <c r="E64" s="31">
        <v>0</v>
      </c>
      <c r="F64" s="27">
        <v>0</v>
      </c>
    </row>
    <row r="65" spans="1:6" s="165" customFormat="1" ht="26.25">
      <c r="A65" s="32" t="s">
        <v>63</v>
      </c>
      <c r="B65" s="257">
        <v>3436844.5</v>
      </c>
      <c r="C65" s="31">
        <v>3505589.5</v>
      </c>
      <c r="D65" s="31">
        <v>3345191.8</v>
      </c>
      <c r="E65" s="31">
        <v>-160397.70000000019</v>
      </c>
      <c r="F65" s="27">
        <v>-4.5754843800165472E-2</v>
      </c>
    </row>
    <row r="66" spans="1:6" s="167" customFormat="1" ht="26.25">
      <c r="A66" s="52" t="s">
        <v>64</v>
      </c>
      <c r="B66" s="258">
        <v>30016850</v>
      </c>
      <c r="C66" s="37">
        <v>30721049.5</v>
      </c>
      <c r="D66" s="37">
        <v>27199229.150000002</v>
      </c>
      <c r="E66" s="37">
        <v>-3521820.3499999978</v>
      </c>
      <c r="F66" s="38">
        <v>-0.11463867307007196</v>
      </c>
    </row>
    <row r="67" spans="1:6" s="165" customFormat="1" ht="26.25">
      <c r="A67" s="32" t="s">
        <v>65</v>
      </c>
      <c r="B67" s="257">
        <v>0</v>
      </c>
      <c r="C67" s="31">
        <v>0</v>
      </c>
      <c r="D67" s="31">
        <v>0</v>
      </c>
      <c r="E67" s="31">
        <v>0</v>
      </c>
      <c r="F67" s="27">
        <v>0</v>
      </c>
    </row>
    <row r="68" spans="1:6" s="165" customFormat="1" ht="26.25">
      <c r="A68" s="32" t="s">
        <v>66</v>
      </c>
      <c r="B68" s="257">
        <v>1030874.5</v>
      </c>
      <c r="C68" s="31">
        <v>1061910</v>
      </c>
      <c r="D68" s="31">
        <v>1110873.5</v>
      </c>
      <c r="E68" s="31">
        <v>48963.5</v>
      </c>
      <c r="F68" s="27">
        <v>4.6108898117542915E-2</v>
      </c>
    </row>
    <row r="69" spans="1:6" s="165" customFormat="1" ht="26.25">
      <c r="A69" s="32" t="s">
        <v>67</v>
      </c>
      <c r="B69" s="257">
        <v>0</v>
      </c>
      <c r="C69" s="31">
        <v>0</v>
      </c>
      <c r="D69" s="31">
        <v>0</v>
      </c>
      <c r="E69" s="31">
        <v>0</v>
      </c>
      <c r="F69" s="27">
        <v>0</v>
      </c>
    </row>
    <row r="70" spans="1:6" s="165" customFormat="1" ht="26.25">
      <c r="A70" s="32" t="s">
        <v>68</v>
      </c>
      <c r="B70" s="257">
        <v>0</v>
      </c>
      <c r="C70" s="31">
        <v>0</v>
      </c>
      <c r="D70" s="31">
        <v>0</v>
      </c>
      <c r="E70" s="31">
        <v>0</v>
      </c>
      <c r="F70" s="27">
        <v>0</v>
      </c>
    </row>
    <row r="71" spans="1:6" s="167" customFormat="1" ht="26.25">
      <c r="A71" s="53" t="s">
        <v>69</v>
      </c>
      <c r="B71" s="262">
        <v>31047724.5</v>
      </c>
      <c r="C71" s="54">
        <v>31782959.5</v>
      </c>
      <c r="D71" s="54">
        <v>28310102.650000002</v>
      </c>
      <c r="E71" s="54">
        <v>-3472856.8499999978</v>
      </c>
      <c r="F71" s="38">
        <v>-0.10926788771825978</v>
      </c>
    </row>
    <row r="72" spans="1:6" s="165" customFormat="1" ht="26.25">
      <c r="A72" s="51"/>
      <c r="B72" s="254"/>
      <c r="C72" s="22"/>
      <c r="D72" s="22"/>
      <c r="E72" s="22"/>
      <c r="F72" s="24"/>
    </row>
    <row r="73" spans="1:6" s="165" customFormat="1" ht="26.25">
      <c r="A73" s="49" t="s">
        <v>70</v>
      </c>
      <c r="B73" s="254"/>
      <c r="C73" s="22"/>
      <c r="D73" s="22"/>
      <c r="E73" s="22"/>
      <c r="F73" s="24"/>
    </row>
    <row r="74" spans="1:6" s="165" customFormat="1" ht="26.25">
      <c r="A74" s="30" t="s">
        <v>71</v>
      </c>
      <c r="B74" s="255">
        <v>16904719</v>
      </c>
      <c r="C74" s="26">
        <v>17082105</v>
      </c>
      <c r="D74" s="26">
        <v>15258835.949999999</v>
      </c>
      <c r="E74" s="22">
        <v>-1823269.0500000007</v>
      </c>
      <c r="F74" s="27">
        <v>-0.10673561894157663</v>
      </c>
    </row>
    <row r="75" spans="1:6" s="165" customFormat="1" ht="26.25">
      <c r="A75" s="32" t="s">
        <v>72</v>
      </c>
      <c r="B75" s="256">
        <v>96975</v>
      </c>
      <c r="C75" s="26">
        <v>96975</v>
      </c>
      <c r="D75" s="26">
        <v>53284</v>
      </c>
      <c r="E75" s="31">
        <v>-43691</v>
      </c>
      <c r="F75" s="27">
        <v>-0.45053879865944829</v>
      </c>
    </row>
    <row r="76" spans="1:6" s="165" customFormat="1" ht="26.25">
      <c r="A76" s="32" t="s">
        <v>73</v>
      </c>
      <c r="B76" s="254">
        <v>7791581.5</v>
      </c>
      <c r="C76" s="26">
        <v>7845079</v>
      </c>
      <c r="D76" s="26">
        <v>7473623.9500000002</v>
      </c>
      <c r="E76" s="31">
        <v>-371455.04999999981</v>
      </c>
      <c r="F76" s="27">
        <v>-4.7348796615049996E-2</v>
      </c>
    </row>
    <row r="77" spans="1:6" s="167" customFormat="1" ht="26.25">
      <c r="A77" s="52" t="s">
        <v>74</v>
      </c>
      <c r="B77" s="262">
        <v>24793275.5</v>
      </c>
      <c r="C77" s="54">
        <v>25024159</v>
      </c>
      <c r="D77" s="54">
        <v>22785743.899999999</v>
      </c>
      <c r="E77" s="37">
        <v>-2238415.1000000015</v>
      </c>
      <c r="F77" s="38">
        <v>-8.9450162940540839E-2</v>
      </c>
    </row>
    <row r="78" spans="1:6" s="165" customFormat="1" ht="26.25">
      <c r="A78" s="32" t="s">
        <v>75</v>
      </c>
      <c r="B78" s="256">
        <v>78870.5</v>
      </c>
      <c r="C78" s="29">
        <v>99502</v>
      </c>
      <c r="D78" s="29">
        <v>83770.899999999994</v>
      </c>
      <c r="E78" s="31">
        <v>-15731.100000000006</v>
      </c>
      <c r="F78" s="27">
        <v>-0.1580983296818155</v>
      </c>
    </row>
    <row r="79" spans="1:6" s="165" customFormat="1" ht="26.25">
      <c r="A79" s="32" t="s">
        <v>76</v>
      </c>
      <c r="B79" s="255">
        <v>2916395</v>
      </c>
      <c r="C79" s="26">
        <v>2966384.25</v>
      </c>
      <c r="D79" s="26">
        <v>2661791.0499999998</v>
      </c>
      <c r="E79" s="31">
        <v>-304593.20000000019</v>
      </c>
      <c r="F79" s="27">
        <v>-0.10268164011456041</v>
      </c>
    </row>
    <row r="80" spans="1:6" s="165" customFormat="1" ht="26.25">
      <c r="A80" s="32" t="s">
        <v>77</v>
      </c>
      <c r="B80" s="254">
        <v>1070701.5</v>
      </c>
      <c r="C80" s="22">
        <v>1161129</v>
      </c>
      <c r="D80" s="22">
        <v>922671.3</v>
      </c>
      <c r="E80" s="31">
        <v>-238457.69999999995</v>
      </c>
      <c r="F80" s="27">
        <v>-0.20536710391351862</v>
      </c>
    </row>
    <row r="81" spans="1:8" s="167" customFormat="1" ht="26.25">
      <c r="A81" s="35" t="s">
        <v>78</v>
      </c>
      <c r="B81" s="262">
        <v>4065967</v>
      </c>
      <c r="C81" s="54">
        <v>4227015.25</v>
      </c>
      <c r="D81" s="54">
        <v>3668233.25</v>
      </c>
      <c r="E81" s="37">
        <v>-558782</v>
      </c>
      <c r="F81" s="38">
        <v>-0.13219304094064954</v>
      </c>
    </row>
    <row r="82" spans="1:8" s="165" customFormat="1" ht="26.25">
      <c r="A82" s="32" t="s">
        <v>79</v>
      </c>
      <c r="B82" s="254">
        <v>71320</v>
      </c>
      <c r="C82" s="22">
        <v>73320</v>
      </c>
      <c r="D82" s="22">
        <v>45740</v>
      </c>
      <c r="E82" s="31">
        <v>-27580</v>
      </c>
      <c r="F82" s="27">
        <v>-0.37615930169121659</v>
      </c>
    </row>
    <row r="83" spans="1:8" s="165" customFormat="1" ht="26.25">
      <c r="A83" s="32" t="s">
        <v>80</v>
      </c>
      <c r="B83" s="257">
        <v>111742</v>
      </c>
      <c r="C83" s="31">
        <v>143321</v>
      </c>
      <c r="D83" s="31">
        <v>93090</v>
      </c>
      <c r="E83" s="31">
        <v>-50231</v>
      </c>
      <c r="F83" s="27">
        <v>-0.35047899470419547</v>
      </c>
    </row>
    <row r="84" spans="1:8" s="165" customFormat="1" ht="26.25">
      <c r="A84" s="32" t="s">
        <v>81</v>
      </c>
      <c r="B84" s="257">
        <v>0</v>
      </c>
      <c r="C84" s="31">
        <v>0</v>
      </c>
      <c r="D84" s="31">
        <v>0</v>
      </c>
      <c r="E84" s="31">
        <v>0</v>
      </c>
      <c r="F84" s="27">
        <v>0</v>
      </c>
    </row>
    <row r="85" spans="1:8" s="165" customFormat="1" ht="26.25">
      <c r="A85" s="32" t="s">
        <v>82</v>
      </c>
      <c r="B85" s="257">
        <v>1859694</v>
      </c>
      <c r="C85" s="31">
        <v>1909704</v>
      </c>
      <c r="D85" s="31">
        <v>1702940.5</v>
      </c>
      <c r="E85" s="31">
        <v>-206763.5</v>
      </c>
      <c r="F85" s="27">
        <v>-0.10826992036462195</v>
      </c>
    </row>
    <row r="86" spans="1:8" s="167" customFormat="1" ht="26.25">
      <c r="A86" s="35" t="s">
        <v>83</v>
      </c>
      <c r="B86" s="258">
        <v>2042756</v>
      </c>
      <c r="C86" s="37">
        <v>2126345</v>
      </c>
      <c r="D86" s="37">
        <v>1841770.5</v>
      </c>
      <c r="E86" s="37">
        <v>-284574.5</v>
      </c>
      <c r="F86" s="38">
        <v>-0.13383270353587964</v>
      </c>
    </row>
    <row r="87" spans="1:8" s="165" customFormat="1" ht="26.25">
      <c r="A87" s="32" t="s">
        <v>84</v>
      </c>
      <c r="B87" s="257">
        <v>145726</v>
      </c>
      <c r="C87" s="31">
        <v>405440.25</v>
      </c>
      <c r="D87" s="31">
        <v>14355</v>
      </c>
      <c r="E87" s="31">
        <v>-391085.25</v>
      </c>
      <c r="F87" s="27">
        <v>-0.96459404314199193</v>
      </c>
    </row>
    <row r="88" spans="1:8" s="165" customFormat="1" ht="26.25">
      <c r="A88" s="32" t="s">
        <v>85</v>
      </c>
      <c r="B88" s="257">
        <v>0</v>
      </c>
      <c r="C88" s="31">
        <v>0</v>
      </c>
      <c r="D88" s="31">
        <v>0</v>
      </c>
      <c r="E88" s="31">
        <v>0</v>
      </c>
      <c r="F88" s="27">
        <v>0</v>
      </c>
    </row>
    <row r="89" spans="1:8" s="165" customFormat="1" ht="26.25">
      <c r="A89" s="41" t="s">
        <v>86</v>
      </c>
      <c r="B89" s="257">
        <v>0</v>
      </c>
      <c r="C89" s="31">
        <v>0</v>
      </c>
      <c r="D89" s="31">
        <v>0</v>
      </c>
      <c r="E89" s="31">
        <v>0</v>
      </c>
      <c r="F89" s="27">
        <v>0</v>
      </c>
    </row>
    <row r="90" spans="1:8" s="167" customFormat="1" ht="26.25">
      <c r="A90" s="55" t="s">
        <v>87</v>
      </c>
      <c r="B90" s="262">
        <v>145726</v>
      </c>
      <c r="C90" s="54">
        <v>405440.25</v>
      </c>
      <c r="D90" s="54">
        <v>14355</v>
      </c>
      <c r="E90" s="54">
        <v>-391085.25</v>
      </c>
      <c r="F90" s="38">
        <v>-0.96459404314199193</v>
      </c>
    </row>
    <row r="91" spans="1:8" s="165" customFormat="1" ht="26.25">
      <c r="A91" s="41" t="s">
        <v>88</v>
      </c>
      <c r="B91" s="257">
        <v>0</v>
      </c>
      <c r="C91" s="31">
        <v>0</v>
      </c>
      <c r="D91" s="29">
        <v>0</v>
      </c>
      <c r="E91" s="31">
        <v>0</v>
      </c>
      <c r="F91" s="27">
        <v>0</v>
      </c>
    </row>
    <row r="92" spans="1:8" s="167" customFormat="1" ht="27" thickBot="1">
      <c r="A92" s="56" t="s">
        <v>69</v>
      </c>
      <c r="B92" s="263">
        <v>31047724.5</v>
      </c>
      <c r="C92" s="57">
        <v>31782959.5</v>
      </c>
      <c r="D92" s="58">
        <v>28310102.649999999</v>
      </c>
      <c r="E92" s="57">
        <v>-3472856.8500000015</v>
      </c>
      <c r="F92" s="59">
        <v>-0.10926788771825989</v>
      </c>
    </row>
    <row r="93" spans="1:8" s="169" customFormat="1" ht="31.5">
      <c r="A93" s="60"/>
      <c r="B93" s="61"/>
      <c r="C93" s="61"/>
      <c r="D93" s="61"/>
      <c r="E93" s="61"/>
      <c r="F93" s="62" t="s">
        <v>48</v>
      </c>
      <c r="G93" s="168"/>
      <c r="H93" s="168"/>
    </row>
    <row r="94" spans="1:8">
      <c r="A94" s="68" t="s">
        <v>48</v>
      </c>
      <c r="B94" s="69"/>
      <c r="C94" s="69"/>
      <c r="D94" s="69"/>
      <c r="E94" s="69"/>
      <c r="F94" s="70"/>
    </row>
  </sheetData>
  <pageMargins left="0.7" right="0.7" top="0.75" bottom="0.75" header="0.3" footer="0.3"/>
  <pageSetup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topLeftCell="A22" zoomScale="50" zoomScaleNormal="50" workbookViewId="0">
      <selection activeCell="J16" sqref="J16"/>
    </sheetView>
  </sheetViews>
  <sheetFormatPr defaultRowHeight="15.75"/>
  <cols>
    <col min="1" max="1" width="121.140625" style="71" customWidth="1"/>
    <col min="2" max="2" width="32.7109375" style="72" customWidth="1"/>
    <col min="3" max="5" width="32.85546875" style="72" customWidth="1"/>
    <col min="6" max="6" width="25.5703125" style="73" customWidth="1"/>
    <col min="7" max="7" width="30.28515625" style="71" customWidth="1"/>
    <col min="8" max="8" width="25.140625" style="71" customWidth="1"/>
    <col min="9" max="16384" width="9.140625" style="71"/>
  </cols>
  <sheetData>
    <row r="1" spans="1:8" s="7" customFormat="1" ht="46.5">
      <c r="A1" s="1" t="s">
        <v>0</v>
      </c>
      <c r="B1" s="2"/>
      <c r="C1" s="4" t="s">
        <v>1</v>
      </c>
      <c r="D1" s="5" t="s">
        <v>153</v>
      </c>
      <c r="E1" s="6"/>
      <c r="F1" s="3"/>
    </row>
    <row r="2" spans="1:8" s="7" customFormat="1" ht="46.5">
      <c r="A2" s="1" t="s">
        <v>2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3</v>
      </c>
      <c r="B3" s="10"/>
      <c r="C3" s="10"/>
      <c r="D3" s="10"/>
      <c r="E3" s="10"/>
      <c r="F3" s="11"/>
      <c r="G3" s="3"/>
      <c r="H3" s="3"/>
    </row>
    <row r="4" spans="1:8" s="16" customFormat="1" ht="27" thickTop="1">
      <c r="A4" s="12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20" customFormat="1" ht="52.5">
      <c r="A5" s="17"/>
      <c r="B5" s="18" t="s">
        <v>9</v>
      </c>
      <c r="C5" s="18" t="s">
        <v>9</v>
      </c>
      <c r="D5" s="18" t="s">
        <v>10</v>
      </c>
      <c r="E5" s="18" t="s">
        <v>11</v>
      </c>
      <c r="F5" s="19" t="s">
        <v>12</v>
      </c>
    </row>
    <row r="6" spans="1:8" s="16" customFormat="1" ht="26.25">
      <c r="A6" s="21" t="s">
        <v>13</v>
      </c>
      <c r="B6" s="22"/>
      <c r="C6" s="22"/>
      <c r="D6" s="22"/>
      <c r="E6" s="22"/>
      <c r="F6" s="23"/>
    </row>
    <row r="7" spans="1:8" s="16" customFormat="1" ht="26.25">
      <c r="A7" s="21" t="s">
        <v>14</v>
      </c>
      <c r="B7" s="22"/>
      <c r="C7" s="22"/>
      <c r="D7" s="22"/>
      <c r="E7" s="22"/>
      <c r="F7" s="24"/>
    </row>
    <row r="8" spans="1:8" s="16" customFormat="1" ht="26.25">
      <c r="A8" s="25" t="s">
        <v>15</v>
      </c>
      <c r="B8" s="26">
        <v>30373808</v>
      </c>
      <c r="C8" s="26">
        <v>30373808</v>
      </c>
      <c r="D8" s="26">
        <v>132137556</v>
      </c>
      <c r="E8" s="26">
        <v>101763748</v>
      </c>
      <c r="F8" s="27">
        <v>3.3503783259576805</v>
      </c>
    </row>
    <row r="9" spans="1:8" s="16" customFormat="1" ht="26.25">
      <c r="A9" s="25" t="s">
        <v>16</v>
      </c>
      <c r="B9" s="26">
        <v>0</v>
      </c>
      <c r="C9" s="26">
        <v>0</v>
      </c>
      <c r="D9" s="26">
        <v>0</v>
      </c>
      <c r="E9" s="26">
        <v>0</v>
      </c>
      <c r="F9" s="27">
        <v>0</v>
      </c>
    </row>
    <row r="10" spans="1:8" s="16" customFormat="1" ht="26.25">
      <c r="A10" s="28" t="s">
        <v>17</v>
      </c>
      <c r="B10" s="29">
        <v>174493182</v>
      </c>
      <c r="C10" s="29">
        <v>174493182</v>
      </c>
      <c r="D10" s="29">
        <v>70112970</v>
      </c>
      <c r="E10" s="29">
        <v>-104380212</v>
      </c>
      <c r="F10" s="27">
        <v>-0.59819077630207929</v>
      </c>
    </row>
    <row r="11" spans="1:8" s="16" customFormat="1" ht="26.25">
      <c r="A11" s="30" t="s">
        <v>18</v>
      </c>
      <c r="B11" s="31">
        <v>0</v>
      </c>
      <c r="C11" s="31">
        <v>0</v>
      </c>
      <c r="D11" s="31">
        <v>0</v>
      </c>
      <c r="E11" s="29">
        <v>0</v>
      </c>
      <c r="F11" s="27">
        <v>0</v>
      </c>
    </row>
    <row r="12" spans="1:8" s="16" customFormat="1" ht="26.25">
      <c r="A12" s="32" t="s">
        <v>19</v>
      </c>
      <c r="B12" s="31">
        <v>0</v>
      </c>
      <c r="C12" s="31">
        <v>0</v>
      </c>
      <c r="D12" s="31">
        <v>0</v>
      </c>
      <c r="E12" s="29">
        <v>0</v>
      </c>
      <c r="F12" s="27">
        <v>0</v>
      </c>
    </row>
    <row r="13" spans="1:8" s="16" customFormat="1" ht="26.25">
      <c r="A13" s="32" t="s">
        <v>20</v>
      </c>
      <c r="B13" s="31">
        <v>0</v>
      </c>
      <c r="C13" s="31">
        <v>0</v>
      </c>
      <c r="D13" s="31">
        <v>0</v>
      </c>
      <c r="E13" s="29">
        <v>0</v>
      </c>
      <c r="F13" s="27">
        <v>0</v>
      </c>
    </row>
    <row r="14" spans="1:8" s="16" customFormat="1" ht="26.25">
      <c r="A14" s="32" t="s">
        <v>21</v>
      </c>
      <c r="B14" s="31">
        <v>0</v>
      </c>
      <c r="C14" s="31">
        <v>0</v>
      </c>
      <c r="D14" s="31">
        <v>0</v>
      </c>
      <c r="E14" s="29">
        <v>0</v>
      </c>
      <c r="F14" s="27">
        <v>0</v>
      </c>
    </row>
    <row r="15" spans="1:8" s="16" customFormat="1" ht="26.25">
      <c r="A15" s="32" t="s">
        <v>22</v>
      </c>
      <c r="B15" s="31">
        <v>0</v>
      </c>
      <c r="C15" s="31">
        <v>0</v>
      </c>
      <c r="D15" s="31">
        <v>0</v>
      </c>
      <c r="E15" s="29">
        <v>0</v>
      </c>
      <c r="F15" s="27">
        <v>0</v>
      </c>
    </row>
    <row r="16" spans="1:8" s="16" customFormat="1" ht="26.25">
      <c r="A16" s="32" t="s">
        <v>23</v>
      </c>
      <c r="B16" s="31">
        <v>0</v>
      </c>
      <c r="C16" s="31">
        <v>0</v>
      </c>
      <c r="D16" s="31">
        <v>0</v>
      </c>
      <c r="E16" s="29">
        <v>0</v>
      </c>
      <c r="F16" s="27">
        <v>0</v>
      </c>
    </row>
    <row r="17" spans="1:6" s="16" customFormat="1" ht="26.25">
      <c r="A17" s="32" t="s">
        <v>24</v>
      </c>
      <c r="B17" s="31">
        <v>0</v>
      </c>
      <c r="C17" s="31">
        <v>0</v>
      </c>
      <c r="D17" s="31">
        <v>0</v>
      </c>
      <c r="E17" s="29">
        <v>0</v>
      </c>
      <c r="F17" s="27">
        <v>0</v>
      </c>
    </row>
    <row r="18" spans="1:6" s="16" customFormat="1" ht="26.25">
      <c r="A18" s="32" t="s">
        <v>25</v>
      </c>
      <c r="B18" s="31">
        <v>0</v>
      </c>
      <c r="C18" s="31">
        <v>0</v>
      </c>
      <c r="D18" s="31">
        <v>0</v>
      </c>
      <c r="E18" s="29">
        <v>0</v>
      </c>
      <c r="F18" s="27">
        <v>0</v>
      </c>
    </row>
    <row r="19" spans="1:6" s="16" customFormat="1" ht="26.25">
      <c r="A19" s="32" t="s">
        <v>26</v>
      </c>
      <c r="B19" s="31">
        <v>0</v>
      </c>
      <c r="C19" s="31">
        <v>0</v>
      </c>
      <c r="D19" s="31">
        <v>0</v>
      </c>
      <c r="E19" s="29">
        <v>0</v>
      </c>
      <c r="F19" s="27">
        <v>0</v>
      </c>
    </row>
    <row r="20" spans="1:6" s="16" customFormat="1" ht="26.25">
      <c r="A20" s="32" t="s">
        <v>27</v>
      </c>
      <c r="B20" s="31">
        <v>0</v>
      </c>
      <c r="C20" s="31">
        <v>0</v>
      </c>
      <c r="D20" s="31">
        <v>0</v>
      </c>
      <c r="E20" s="29">
        <v>0</v>
      </c>
      <c r="F20" s="27">
        <v>0</v>
      </c>
    </row>
    <row r="21" spans="1:6" s="16" customFormat="1" ht="26.25">
      <c r="A21" s="32" t="s">
        <v>28</v>
      </c>
      <c r="B21" s="31">
        <v>0</v>
      </c>
      <c r="C21" s="31">
        <v>0</v>
      </c>
      <c r="D21" s="31">
        <v>0</v>
      </c>
      <c r="E21" s="29">
        <v>0</v>
      </c>
      <c r="F21" s="27">
        <v>0</v>
      </c>
    </row>
    <row r="22" spans="1:6" s="16" customFormat="1" ht="26.25">
      <c r="A22" s="32" t="s">
        <v>29</v>
      </c>
      <c r="B22" s="31">
        <v>0</v>
      </c>
      <c r="C22" s="31">
        <v>0</v>
      </c>
      <c r="D22" s="31">
        <v>0</v>
      </c>
      <c r="E22" s="29">
        <v>0</v>
      </c>
      <c r="F22" s="27">
        <v>0</v>
      </c>
    </row>
    <row r="23" spans="1:6" s="16" customFormat="1" ht="26.25">
      <c r="A23" s="33" t="s">
        <v>30</v>
      </c>
      <c r="B23" s="31">
        <v>0</v>
      </c>
      <c r="C23" s="31">
        <v>0</v>
      </c>
      <c r="D23" s="31">
        <v>0</v>
      </c>
      <c r="E23" s="29">
        <v>0</v>
      </c>
      <c r="F23" s="27">
        <v>0</v>
      </c>
    </row>
    <row r="24" spans="1:6" s="16" customFormat="1" ht="26.25">
      <c r="A24" s="33" t="s">
        <v>31</v>
      </c>
      <c r="B24" s="31">
        <v>0</v>
      </c>
      <c r="C24" s="31">
        <v>0</v>
      </c>
      <c r="D24" s="31">
        <v>0</v>
      </c>
      <c r="E24" s="29">
        <v>0</v>
      </c>
      <c r="F24" s="27">
        <v>0</v>
      </c>
    </row>
    <row r="25" spans="1:6" s="16" customFormat="1" ht="26.25">
      <c r="A25" s="33" t="s">
        <v>32</v>
      </c>
      <c r="B25" s="31">
        <v>60000</v>
      </c>
      <c r="C25" s="31">
        <v>60000</v>
      </c>
      <c r="D25" s="31">
        <v>60000</v>
      </c>
      <c r="E25" s="29">
        <v>0</v>
      </c>
      <c r="F25" s="27">
        <v>0</v>
      </c>
    </row>
    <row r="26" spans="1:6" s="16" customFormat="1" ht="26.25">
      <c r="A26" s="33" t="s">
        <v>33</v>
      </c>
      <c r="B26" s="31">
        <v>0</v>
      </c>
      <c r="C26" s="31">
        <v>0</v>
      </c>
      <c r="D26" s="31">
        <v>0</v>
      </c>
      <c r="E26" s="29">
        <v>0</v>
      </c>
      <c r="F26" s="27">
        <v>0</v>
      </c>
    </row>
    <row r="27" spans="1:6" s="16" customFormat="1" ht="26.25">
      <c r="A27" s="33" t="s">
        <v>34</v>
      </c>
      <c r="B27" s="31">
        <v>82147225</v>
      </c>
      <c r="C27" s="240">
        <v>82147225</v>
      </c>
      <c r="D27" s="240">
        <v>70052970</v>
      </c>
      <c r="E27" s="29">
        <v>-12094255</v>
      </c>
      <c r="F27" s="27">
        <v>-0.1472265800822852</v>
      </c>
    </row>
    <row r="28" spans="1:6" s="16" customFormat="1" ht="26.25">
      <c r="A28" s="33" t="s">
        <v>89</v>
      </c>
      <c r="B28" s="31">
        <v>0</v>
      </c>
      <c r="C28" s="26">
        <f>ULBOS!C28+GSU!C28+LATech!C28+McNeese!C28+Nicholls!C28+NwSU!C28+SLU!C28+ULL!C28+UNO!C28+ULM!C28</f>
        <v>0</v>
      </c>
      <c r="D28" s="26">
        <f>ULBOS!D28+GSU!D28+LATech!D28+McNeese!D28+Nicholls!D28+NwSU!D28+SLU!D28+ULL!D28+UNO!D28+ULM!D28</f>
        <v>0</v>
      </c>
      <c r="E28" s="29">
        <f t="shared" ref="E28" si="0">D28-C28</f>
        <v>0</v>
      </c>
      <c r="F28" s="27">
        <f t="shared" ref="F28" si="1">IF(ISBLANK(E28),"  ",IF(C28&gt;0,E28/C28,IF(E28&gt;0,1,0)))</f>
        <v>0</v>
      </c>
    </row>
    <row r="29" spans="1:6" s="16" customFormat="1" ht="26.25">
      <c r="A29" s="33" t="s">
        <v>35</v>
      </c>
      <c r="B29" s="31">
        <v>92285957</v>
      </c>
      <c r="C29" s="31">
        <v>92285957</v>
      </c>
      <c r="D29" s="31">
        <v>0</v>
      </c>
      <c r="E29" s="29">
        <v>-92285957</v>
      </c>
      <c r="F29" s="27">
        <v>-1</v>
      </c>
    </row>
    <row r="30" spans="1:6" s="16" customFormat="1" ht="26.25">
      <c r="A30" s="34" t="s">
        <v>36</v>
      </c>
      <c r="B30" s="31"/>
      <c r="C30" s="31"/>
      <c r="D30" s="31"/>
      <c r="E30" s="31"/>
      <c r="F30" s="23"/>
    </row>
    <row r="31" spans="1:6" s="16" customFormat="1" ht="26.25">
      <c r="A31" s="30" t="s">
        <v>37</v>
      </c>
      <c r="B31" s="26">
        <v>0</v>
      </c>
      <c r="C31" s="26">
        <v>0</v>
      </c>
      <c r="D31" s="26">
        <v>0</v>
      </c>
      <c r="E31" s="26">
        <v>0</v>
      </c>
      <c r="F31" s="27">
        <v>0</v>
      </c>
    </row>
    <row r="32" spans="1:6" s="16" customFormat="1" ht="26.25">
      <c r="A32" s="35" t="s">
        <v>38</v>
      </c>
      <c r="B32" s="31"/>
      <c r="C32" s="31"/>
      <c r="D32" s="31"/>
      <c r="E32" s="31"/>
      <c r="F32" s="23"/>
    </row>
    <row r="33" spans="1:12" s="16" customFormat="1" ht="26.25">
      <c r="A33" s="30" t="s">
        <v>37</v>
      </c>
      <c r="B33" s="22">
        <v>0</v>
      </c>
      <c r="C33" s="22">
        <v>0</v>
      </c>
      <c r="D33" s="22">
        <v>0</v>
      </c>
      <c r="E33" s="26">
        <v>0</v>
      </c>
      <c r="F33" s="27">
        <v>0</v>
      </c>
    </row>
    <row r="34" spans="1:12" s="16" customFormat="1" ht="26.25">
      <c r="A34" s="32" t="s">
        <v>39</v>
      </c>
      <c r="B34" s="31"/>
      <c r="C34" s="31"/>
      <c r="D34" s="31"/>
      <c r="E34" s="29"/>
      <c r="F34" s="27" t="s">
        <v>91</v>
      </c>
    </row>
    <row r="35" spans="1:12" s="39" customFormat="1" ht="26.25">
      <c r="A35" s="36" t="s">
        <v>40</v>
      </c>
      <c r="B35" s="37">
        <v>204866990</v>
      </c>
      <c r="C35" s="37">
        <v>204866990</v>
      </c>
      <c r="D35" s="37">
        <v>202250526</v>
      </c>
      <c r="E35" s="37">
        <v>-2616464</v>
      </c>
      <c r="F35" s="38">
        <v>-1.27715255639769E-2</v>
      </c>
    </row>
    <row r="36" spans="1:12" s="16" customFormat="1" ht="26.25">
      <c r="A36" s="34" t="s">
        <v>41</v>
      </c>
      <c r="B36" s="31"/>
      <c r="C36" s="31"/>
      <c r="D36" s="31"/>
      <c r="E36" s="31"/>
      <c r="F36" s="23"/>
    </row>
    <row r="37" spans="1:12" s="16" customFormat="1" ht="26.25">
      <c r="A37" s="40" t="s">
        <v>42</v>
      </c>
      <c r="B37" s="26">
        <v>0</v>
      </c>
      <c r="C37" s="26">
        <v>0</v>
      </c>
      <c r="D37" s="26">
        <v>0</v>
      </c>
      <c r="E37" s="26">
        <v>0</v>
      </c>
      <c r="F37" s="27">
        <v>0</v>
      </c>
    </row>
    <row r="38" spans="1:12" s="16" customFormat="1" ht="26.25">
      <c r="A38" s="41" t="s">
        <v>43</v>
      </c>
      <c r="B38" s="26">
        <v>0</v>
      </c>
      <c r="C38" s="26">
        <v>0</v>
      </c>
      <c r="D38" s="26">
        <v>0</v>
      </c>
      <c r="E38" s="29">
        <v>0</v>
      </c>
      <c r="F38" s="27">
        <v>0</v>
      </c>
    </row>
    <row r="39" spans="1:12" s="16" customFormat="1" ht="26.25">
      <c r="A39" s="41" t="s">
        <v>44</v>
      </c>
      <c r="B39" s="26">
        <v>0</v>
      </c>
      <c r="C39" s="26">
        <v>0</v>
      </c>
      <c r="D39" s="26">
        <v>0</v>
      </c>
      <c r="E39" s="29">
        <v>0</v>
      </c>
      <c r="F39" s="27">
        <v>0</v>
      </c>
    </row>
    <row r="40" spans="1:12" s="16" customFormat="1" ht="26.25">
      <c r="A40" s="41" t="s">
        <v>45</v>
      </c>
      <c r="B40" s="26">
        <v>0</v>
      </c>
      <c r="C40" s="26">
        <v>0</v>
      </c>
      <c r="D40" s="26">
        <v>0</v>
      </c>
      <c r="E40" s="29">
        <v>0</v>
      </c>
      <c r="F40" s="27">
        <v>0</v>
      </c>
    </row>
    <row r="41" spans="1:12" s="16" customFormat="1" ht="26.25">
      <c r="A41" s="42" t="s">
        <v>46</v>
      </c>
      <c r="B41" s="26">
        <v>0</v>
      </c>
      <c r="C41" s="26">
        <v>0</v>
      </c>
      <c r="D41" s="26">
        <v>0</v>
      </c>
      <c r="E41" s="29">
        <v>0</v>
      </c>
      <c r="F41" s="27">
        <v>0</v>
      </c>
    </row>
    <row r="42" spans="1:12" s="39" customFormat="1" ht="26.25">
      <c r="A42" s="34" t="s">
        <v>47</v>
      </c>
      <c r="B42" s="43">
        <v>0</v>
      </c>
      <c r="C42" s="43">
        <v>0</v>
      </c>
      <c r="D42" s="43">
        <v>0</v>
      </c>
      <c r="E42" s="43">
        <v>0</v>
      </c>
      <c r="F42" s="38">
        <v>0</v>
      </c>
      <c r="L42" s="39" t="s">
        <v>48</v>
      </c>
    </row>
    <row r="43" spans="1:12" s="16" customFormat="1" ht="26.25">
      <c r="A43" s="32" t="s">
        <v>48</v>
      </c>
      <c r="B43" s="31"/>
      <c r="C43" s="31"/>
      <c r="D43" s="31"/>
      <c r="E43" s="31"/>
      <c r="F43" s="23"/>
    </row>
    <row r="44" spans="1:12" s="39" customFormat="1" ht="26.25">
      <c r="A44" s="44" t="s">
        <v>49</v>
      </c>
      <c r="B44" s="45">
        <v>340175</v>
      </c>
      <c r="C44" s="45">
        <v>403956</v>
      </c>
      <c r="D44" s="45">
        <v>243956</v>
      </c>
      <c r="E44" s="45">
        <v>-160000</v>
      </c>
      <c r="F44" s="38">
        <v>-0.39608274168473795</v>
      </c>
    </row>
    <row r="45" spans="1:12" s="16" customFormat="1" ht="26.25">
      <c r="A45" s="32" t="s">
        <v>48</v>
      </c>
      <c r="B45" s="31"/>
      <c r="C45" s="31"/>
      <c r="D45" s="31"/>
      <c r="E45" s="31"/>
      <c r="F45" s="23"/>
    </row>
    <row r="46" spans="1:12" s="39" customFormat="1" ht="26.25">
      <c r="A46" s="44" t="s">
        <v>50</v>
      </c>
      <c r="B46" s="45">
        <v>0</v>
      </c>
      <c r="C46" s="45">
        <v>0</v>
      </c>
      <c r="D46" s="45">
        <v>0</v>
      </c>
      <c r="E46" s="45">
        <v>0</v>
      </c>
      <c r="F46" s="38">
        <v>0</v>
      </c>
    </row>
    <row r="47" spans="1:12" s="16" customFormat="1" ht="26.25">
      <c r="A47" s="32" t="s">
        <v>48</v>
      </c>
      <c r="B47" s="31"/>
      <c r="C47" s="31"/>
      <c r="D47" s="31"/>
      <c r="E47" s="31"/>
      <c r="F47" s="23"/>
    </row>
    <row r="48" spans="1:12" s="39" customFormat="1" ht="26.25">
      <c r="A48" s="34" t="s">
        <v>51</v>
      </c>
      <c r="B48" s="43">
        <v>12611</v>
      </c>
      <c r="C48" s="43">
        <v>120864</v>
      </c>
      <c r="D48" s="43">
        <v>120864</v>
      </c>
      <c r="E48" s="43">
        <v>0</v>
      </c>
      <c r="F48" s="38">
        <v>0</v>
      </c>
    </row>
    <row r="49" spans="1:6" s="16" customFormat="1" ht="26.25">
      <c r="A49" s="32" t="s">
        <v>48</v>
      </c>
      <c r="B49" s="31"/>
      <c r="C49" s="31"/>
      <c r="D49" s="31"/>
      <c r="E49" s="31"/>
      <c r="F49" s="23"/>
    </row>
    <row r="50" spans="1:6" s="39" customFormat="1" ht="26.25">
      <c r="A50" s="46" t="s">
        <v>52</v>
      </c>
      <c r="B50" s="47">
        <v>32124048</v>
      </c>
      <c r="C50" s="47">
        <v>52221573</v>
      </c>
      <c r="D50" s="47">
        <v>46073263</v>
      </c>
      <c r="E50" s="47">
        <v>-6148310</v>
      </c>
      <c r="F50" s="38">
        <v>-0.11773505941691952</v>
      </c>
    </row>
    <row r="51" spans="1:6" s="16" customFormat="1" ht="26.25">
      <c r="A51" s="34"/>
      <c r="B51" s="22"/>
      <c r="C51" s="22"/>
      <c r="D51" s="22"/>
      <c r="E51" s="22"/>
      <c r="F51" s="48"/>
    </row>
    <row r="52" spans="1:6" s="39" customFormat="1" ht="26.25">
      <c r="A52" s="34" t="s">
        <v>53</v>
      </c>
      <c r="B52" s="43">
        <v>0</v>
      </c>
      <c r="C52" s="43">
        <v>0</v>
      </c>
      <c r="D52" s="43">
        <v>0</v>
      </c>
      <c r="E52" s="47">
        <v>0</v>
      </c>
      <c r="F52" s="38">
        <v>0</v>
      </c>
    </row>
    <row r="53" spans="1:6" s="16" customFormat="1" ht="26.25">
      <c r="A53" s="32"/>
      <c r="B53" s="31"/>
      <c r="C53" s="31"/>
      <c r="D53" s="31"/>
      <c r="E53" s="31"/>
      <c r="F53" s="23"/>
    </row>
    <row r="54" spans="1:6" s="39" customFormat="1" ht="26.25">
      <c r="A54" s="49" t="s">
        <v>54</v>
      </c>
      <c r="B54" s="43">
        <v>237343824</v>
      </c>
      <c r="C54" s="43">
        <v>257613383</v>
      </c>
      <c r="D54" s="43">
        <v>248688609</v>
      </c>
      <c r="E54" s="43">
        <v>-8924774</v>
      </c>
      <c r="F54" s="38">
        <v>-3.464406195077218E-2</v>
      </c>
    </row>
    <row r="55" spans="1:6" s="16" customFormat="1" ht="26.25">
      <c r="A55" s="50"/>
      <c r="B55" s="31"/>
      <c r="C55" s="31"/>
      <c r="D55" s="31"/>
      <c r="E55" s="31"/>
      <c r="F55" s="23" t="s">
        <v>48</v>
      </c>
    </row>
    <row r="56" spans="1:6" s="16" customFormat="1" ht="26.25">
      <c r="A56" s="51"/>
      <c r="B56" s="22"/>
      <c r="C56" s="22"/>
      <c r="D56" s="22"/>
      <c r="E56" s="22"/>
      <c r="F56" s="24" t="s">
        <v>48</v>
      </c>
    </row>
    <row r="57" spans="1:6" s="16" customFormat="1" ht="26.25">
      <c r="A57" s="49" t="s">
        <v>55</v>
      </c>
      <c r="B57" s="22"/>
      <c r="C57" s="22"/>
      <c r="D57" s="22"/>
      <c r="E57" s="22"/>
      <c r="F57" s="24"/>
    </row>
    <row r="58" spans="1:6" s="16" customFormat="1" ht="26.25">
      <c r="A58" s="30" t="s">
        <v>56</v>
      </c>
      <c r="B58" s="22">
        <v>0</v>
      </c>
      <c r="C58" s="22">
        <v>0</v>
      </c>
      <c r="D58" s="22">
        <v>0</v>
      </c>
      <c r="E58" s="22">
        <v>0</v>
      </c>
      <c r="F58" s="27">
        <v>0</v>
      </c>
    </row>
    <row r="59" spans="1:6" s="16" customFormat="1" ht="26.25">
      <c r="A59" s="32" t="s">
        <v>57</v>
      </c>
      <c r="B59" s="31">
        <v>0</v>
      </c>
      <c r="C59" s="31">
        <v>0</v>
      </c>
      <c r="D59" s="31">
        <v>0</v>
      </c>
      <c r="E59" s="31">
        <v>0</v>
      </c>
      <c r="F59" s="27">
        <v>0</v>
      </c>
    </row>
    <row r="60" spans="1:6" s="16" customFormat="1" ht="26.25">
      <c r="A60" s="32" t="s">
        <v>58</v>
      </c>
      <c r="B60" s="31">
        <v>0</v>
      </c>
      <c r="C60" s="31">
        <v>0</v>
      </c>
      <c r="D60" s="31">
        <v>0</v>
      </c>
      <c r="E60" s="31">
        <v>0</v>
      </c>
      <c r="F60" s="27">
        <v>0</v>
      </c>
    </row>
    <row r="61" spans="1:6" s="16" customFormat="1" ht="26.25">
      <c r="A61" s="32" t="s">
        <v>59</v>
      </c>
      <c r="B61" s="31">
        <v>0</v>
      </c>
      <c r="C61" s="31">
        <v>0</v>
      </c>
      <c r="D61" s="31">
        <v>0</v>
      </c>
      <c r="E61" s="31">
        <v>0</v>
      </c>
      <c r="F61" s="27">
        <v>0</v>
      </c>
    </row>
    <row r="62" spans="1:6" s="16" customFormat="1" ht="26.25">
      <c r="A62" s="32" t="s">
        <v>60</v>
      </c>
      <c r="B62" s="31">
        <v>9735256</v>
      </c>
      <c r="C62" s="31">
        <v>11221291</v>
      </c>
      <c r="D62" s="31">
        <v>9685682</v>
      </c>
      <c r="E62" s="31">
        <v>-1535609</v>
      </c>
      <c r="F62" s="27">
        <v>-0.13684780120219678</v>
      </c>
    </row>
    <row r="63" spans="1:6" s="16" customFormat="1" ht="26.25">
      <c r="A63" s="32" t="s">
        <v>61</v>
      </c>
      <c r="B63" s="31">
        <v>0</v>
      </c>
      <c r="C63" s="31">
        <v>0</v>
      </c>
      <c r="D63" s="31">
        <v>0</v>
      </c>
      <c r="E63" s="31">
        <v>0</v>
      </c>
      <c r="F63" s="27">
        <v>0</v>
      </c>
    </row>
    <row r="64" spans="1:6" s="16" customFormat="1" ht="26.25">
      <c r="A64" s="32" t="s">
        <v>62</v>
      </c>
      <c r="B64" s="31">
        <v>201225128</v>
      </c>
      <c r="C64" s="31">
        <v>203143948</v>
      </c>
      <c r="D64" s="31">
        <v>200784890</v>
      </c>
      <c r="E64" s="31">
        <v>-2359058</v>
      </c>
      <c r="F64" s="27">
        <v>-1.1612740734959034E-2</v>
      </c>
    </row>
    <row r="65" spans="1:6" s="16" customFormat="1" ht="26.25">
      <c r="A65" s="32" t="s">
        <v>63</v>
      </c>
      <c r="B65" s="31">
        <v>0</v>
      </c>
      <c r="C65" s="31">
        <v>0</v>
      </c>
      <c r="D65" s="31">
        <v>0</v>
      </c>
      <c r="E65" s="31">
        <v>0</v>
      </c>
      <c r="F65" s="27">
        <v>0</v>
      </c>
    </row>
    <row r="66" spans="1:6" s="39" customFormat="1" ht="26.25">
      <c r="A66" s="52" t="s">
        <v>64</v>
      </c>
      <c r="B66" s="37">
        <v>210960384</v>
      </c>
      <c r="C66" s="37">
        <v>214365239</v>
      </c>
      <c r="D66" s="37">
        <v>210470572</v>
      </c>
      <c r="E66" s="37">
        <v>-3894667</v>
      </c>
      <c r="F66" s="38">
        <v>-1.8168370105938678E-2</v>
      </c>
    </row>
    <row r="67" spans="1:6" s="16" customFormat="1" ht="26.25">
      <c r="A67" s="32" t="s">
        <v>65</v>
      </c>
      <c r="B67" s="31">
        <v>0</v>
      </c>
      <c r="C67" s="31">
        <v>0</v>
      </c>
      <c r="D67" s="31">
        <v>0</v>
      </c>
      <c r="E67" s="31">
        <v>0</v>
      </c>
      <c r="F67" s="27">
        <v>0</v>
      </c>
    </row>
    <row r="68" spans="1:6" s="16" customFormat="1" ht="26.25">
      <c r="A68" s="32" t="s">
        <v>66</v>
      </c>
      <c r="B68" s="31">
        <v>0</v>
      </c>
      <c r="C68" s="31">
        <v>0</v>
      </c>
      <c r="D68" s="31">
        <v>0</v>
      </c>
      <c r="E68" s="31">
        <v>0</v>
      </c>
      <c r="F68" s="27">
        <v>0</v>
      </c>
    </row>
    <row r="69" spans="1:6" s="16" customFormat="1" ht="26.25">
      <c r="A69" s="32" t="s">
        <v>67</v>
      </c>
      <c r="B69" s="31">
        <v>0</v>
      </c>
      <c r="C69" s="31">
        <v>0</v>
      </c>
      <c r="D69" s="31">
        <v>0</v>
      </c>
      <c r="E69" s="31">
        <v>0</v>
      </c>
      <c r="F69" s="27">
        <v>0</v>
      </c>
    </row>
    <row r="70" spans="1:6" s="16" customFormat="1" ht="26.25">
      <c r="A70" s="32" t="s">
        <v>68</v>
      </c>
      <c r="B70" s="31">
        <v>26383440</v>
      </c>
      <c r="C70" s="31">
        <v>43248144</v>
      </c>
      <c r="D70" s="31">
        <v>38218037</v>
      </c>
      <c r="E70" s="31">
        <v>-5030107</v>
      </c>
      <c r="F70" s="27">
        <v>-0.1163080431844659</v>
      </c>
    </row>
    <row r="71" spans="1:6" s="39" customFormat="1" ht="26.25">
      <c r="A71" s="53" t="s">
        <v>69</v>
      </c>
      <c r="B71" s="54">
        <v>237343824</v>
      </c>
      <c r="C71" s="54">
        <v>257613383</v>
      </c>
      <c r="D71" s="54">
        <v>248688609</v>
      </c>
      <c r="E71" s="54">
        <v>-8924774</v>
      </c>
      <c r="F71" s="38">
        <v>-3.464406195077218E-2</v>
      </c>
    </row>
    <row r="72" spans="1:6" s="16" customFormat="1" ht="26.25">
      <c r="A72" s="51"/>
      <c r="B72" s="22"/>
      <c r="C72" s="22"/>
      <c r="D72" s="22"/>
      <c r="E72" s="22"/>
      <c r="F72" s="24"/>
    </row>
    <row r="73" spans="1:6" s="16" customFormat="1" ht="26.25">
      <c r="A73" s="49" t="s">
        <v>70</v>
      </c>
      <c r="B73" s="22"/>
      <c r="C73" s="22"/>
      <c r="D73" s="22"/>
      <c r="E73" s="22"/>
      <c r="F73" s="24"/>
    </row>
    <row r="74" spans="1:6" s="16" customFormat="1" ht="26.25">
      <c r="A74" s="30" t="s">
        <v>71</v>
      </c>
      <c r="B74" s="26">
        <v>6195487</v>
      </c>
      <c r="C74" s="26">
        <v>6760132</v>
      </c>
      <c r="D74" s="26">
        <v>3819522</v>
      </c>
      <c r="E74" s="22">
        <v>-2940610</v>
      </c>
      <c r="F74" s="27">
        <v>-0.43499298534407316</v>
      </c>
    </row>
    <row r="75" spans="1:6" s="16" customFormat="1" ht="26.25">
      <c r="A75" s="32" t="s">
        <v>72</v>
      </c>
      <c r="B75" s="29">
        <v>177604</v>
      </c>
      <c r="C75" s="26">
        <v>236717</v>
      </c>
      <c r="D75" s="26">
        <v>178070</v>
      </c>
      <c r="E75" s="31">
        <v>-58647</v>
      </c>
      <c r="F75" s="27">
        <v>-0.24775153453279655</v>
      </c>
    </row>
    <row r="76" spans="1:6" s="16" customFormat="1" ht="26.25">
      <c r="A76" s="32" t="s">
        <v>73</v>
      </c>
      <c r="B76" s="22">
        <v>2392001</v>
      </c>
      <c r="C76" s="26">
        <v>2624385</v>
      </c>
      <c r="D76" s="26">
        <v>1413840</v>
      </c>
      <c r="E76" s="31">
        <v>-1210545</v>
      </c>
      <c r="F76" s="27">
        <v>-0.46126806851891017</v>
      </c>
    </row>
    <row r="77" spans="1:6" s="39" customFormat="1" ht="26.25">
      <c r="A77" s="52" t="s">
        <v>74</v>
      </c>
      <c r="B77" s="54">
        <v>8765092</v>
      </c>
      <c r="C77" s="54">
        <v>9621234</v>
      </c>
      <c r="D77" s="54">
        <v>5411432</v>
      </c>
      <c r="E77" s="37">
        <v>-4209802</v>
      </c>
      <c r="F77" s="38">
        <v>-0.43755322861911478</v>
      </c>
    </row>
    <row r="78" spans="1:6" s="16" customFormat="1" ht="26.25">
      <c r="A78" s="32" t="s">
        <v>75</v>
      </c>
      <c r="B78" s="29">
        <v>89268</v>
      </c>
      <c r="C78" s="29">
        <v>152037</v>
      </c>
      <c r="D78" s="29">
        <v>118755</v>
      </c>
      <c r="E78" s="31">
        <v>-33282</v>
      </c>
      <c r="F78" s="27">
        <v>-0.21890723968507667</v>
      </c>
    </row>
    <row r="79" spans="1:6" s="16" customFormat="1" ht="26.25">
      <c r="A79" s="32" t="s">
        <v>76</v>
      </c>
      <c r="B79" s="26">
        <v>892471</v>
      </c>
      <c r="C79" s="26">
        <v>1372241</v>
      </c>
      <c r="D79" s="26">
        <v>780014</v>
      </c>
      <c r="E79" s="31">
        <v>-592227</v>
      </c>
      <c r="F79" s="27">
        <v>-0.43157652336579361</v>
      </c>
    </row>
    <row r="80" spans="1:6" s="16" customFormat="1" ht="26.25">
      <c r="A80" s="32" t="s">
        <v>77</v>
      </c>
      <c r="B80" s="22">
        <v>76906</v>
      </c>
      <c r="C80" s="22">
        <v>141423</v>
      </c>
      <c r="D80" s="22">
        <v>118339</v>
      </c>
      <c r="E80" s="31">
        <v>-23084</v>
      </c>
      <c r="F80" s="27">
        <v>-0.16322663216025682</v>
      </c>
    </row>
    <row r="81" spans="1:8" s="39" customFormat="1" ht="26.25">
      <c r="A81" s="35" t="s">
        <v>78</v>
      </c>
      <c r="B81" s="54">
        <v>1058645</v>
      </c>
      <c r="C81" s="54">
        <v>1665701</v>
      </c>
      <c r="D81" s="54">
        <v>1017108</v>
      </c>
      <c r="E81" s="37">
        <v>-648593</v>
      </c>
      <c r="F81" s="38">
        <v>-0.38938140758755624</v>
      </c>
    </row>
    <row r="82" spans="1:8" s="16" customFormat="1" ht="26.25">
      <c r="A82" s="32" t="s">
        <v>79</v>
      </c>
      <c r="B82" s="22">
        <v>891800</v>
      </c>
      <c r="C82" s="22">
        <v>1640684</v>
      </c>
      <c r="D82" s="22">
        <v>3272859</v>
      </c>
      <c r="E82" s="31">
        <v>1632175</v>
      </c>
      <c r="F82" s="27">
        <v>0.99481374841224757</v>
      </c>
    </row>
    <row r="83" spans="1:8" s="16" customFormat="1" ht="26.25">
      <c r="A83" s="32" t="s">
        <v>80</v>
      </c>
      <c r="B83" s="31">
        <v>225021338</v>
      </c>
      <c r="C83" s="31">
        <v>242966859</v>
      </c>
      <c r="D83" s="31">
        <v>237605765</v>
      </c>
      <c r="E83" s="31">
        <v>-5361094</v>
      </c>
      <c r="F83" s="27">
        <v>-2.2065124527950539E-2</v>
      </c>
    </row>
    <row r="84" spans="1:8" s="16" customFormat="1" ht="26.25">
      <c r="A84" s="32" t="s">
        <v>81</v>
      </c>
      <c r="B84" s="31">
        <v>0</v>
      </c>
      <c r="C84" s="31">
        <v>0</v>
      </c>
      <c r="D84" s="31">
        <v>0</v>
      </c>
      <c r="E84" s="31">
        <v>0</v>
      </c>
      <c r="F84" s="27">
        <v>0</v>
      </c>
    </row>
    <row r="85" spans="1:8" s="16" customFormat="1" ht="26.25">
      <c r="A85" s="32" t="s">
        <v>82</v>
      </c>
      <c r="B85" s="31">
        <v>1495704</v>
      </c>
      <c r="C85" s="31">
        <v>1598905</v>
      </c>
      <c r="D85" s="31">
        <v>1261445</v>
      </c>
      <c r="E85" s="31">
        <v>-337460</v>
      </c>
      <c r="F85" s="27">
        <v>-0.2110569420947461</v>
      </c>
    </row>
    <row r="86" spans="1:8" s="39" customFormat="1" ht="26.25">
      <c r="A86" s="35" t="s">
        <v>83</v>
      </c>
      <c r="B86" s="37">
        <v>227408842</v>
      </c>
      <c r="C86" s="37">
        <v>246206448</v>
      </c>
      <c r="D86" s="37">
        <v>242140069</v>
      </c>
      <c r="E86" s="37">
        <v>-4066379</v>
      </c>
      <c r="F86" s="38">
        <v>-1.6516135271973056E-2</v>
      </c>
    </row>
    <row r="87" spans="1:8" s="16" customFormat="1" ht="26.25">
      <c r="A87" s="32" t="s">
        <v>84</v>
      </c>
      <c r="B87" s="31">
        <v>111245</v>
      </c>
      <c r="C87" s="31">
        <v>120000</v>
      </c>
      <c r="D87" s="31">
        <v>120000</v>
      </c>
      <c r="E87" s="31">
        <v>0</v>
      </c>
      <c r="F87" s="27">
        <v>0</v>
      </c>
    </row>
    <row r="88" spans="1:8" s="16" customFormat="1" ht="26.25">
      <c r="A88" s="32" t="s">
        <v>85</v>
      </c>
      <c r="B88" s="31">
        <v>0</v>
      </c>
      <c r="C88" s="31">
        <v>0</v>
      </c>
      <c r="D88" s="31">
        <v>0</v>
      </c>
      <c r="E88" s="31">
        <v>0</v>
      </c>
      <c r="F88" s="27">
        <v>0</v>
      </c>
    </row>
    <row r="89" spans="1:8" s="16" customFormat="1" ht="26.25">
      <c r="A89" s="41" t="s">
        <v>86</v>
      </c>
      <c r="B89" s="31">
        <v>0</v>
      </c>
      <c r="C89" s="31">
        <v>0</v>
      </c>
      <c r="D89" s="31">
        <v>0</v>
      </c>
      <c r="E89" s="31">
        <v>0</v>
      </c>
      <c r="F89" s="27">
        <v>0</v>
      </c>
    </row>
    <row r="90" spans="1:8" s="39" customFormat="1" ht="26.25">
      <c r="A90" s="55" t="s">
        <v>87</v>
      </c>
      <c r="B90" s="54">
        <v>111245</v>
      </c>
      <c r="C90" s="54">
        <v>120000</v>
      </c>
      <c r="D90" s="54">
        <v>120000</v>
      </c>
      <c r="E90" s="54">
        <v>0</v>
      </c>
      <c r="F90" s="38">
        <v>0</v>
      </c>
    </row>
    <row r="91" spans="1:8" s="16" customFormat="1" ht="26.25">
      <c r="A91" s="41" t="s">
        <v>88</v>
      </c>
      <c r="B91" s="31">
        <v>0</v>
      </c>
      <c r="C91" s="31">
        <v>0</v>
      </c>
      <c r="D91" s="29">
        <v>0</v>
      </c>
      <c r="E91" s="31">
        <v>0</v>
      </c>
      <c r="F91" s="27">
        <v>0</v>
      </c>
    </row>
    <row r="92" spans="1:8" s="39" customFormat="1" ht="27" thickBot="1">
      <c r="A92" s="56" t="s">
        <v>69</v>
      </c>
      <c r="B92" s="57">
        <v>237343824</v>
      </c>
      <c r="C92" s="57">
        <v>257613383</v>
      </c>
      <c r="D92" s="58">
        <v>248688609</v>
      </c>
      <c r="E92" s="57">
        <v>-8924774</v>
      </c>
      <c r="F92" s="59">
        <v>-3.464406195077218E-2</v>
      </c>
    </row>
    <row r="93" spans="1:8" s="64" customFormat="1" ht="31.5">
      <c r="A93" s="60"/>
      <c r="B93" s="233">
        <v>0</v>
      </c>
      <c r="C93" s="233">
        <v>0</v>
      </c>
      <c r="D93" s="233">
        <v>0</v>
      </c>
      <c r="E93" s="233">
        <v>0</v>
      </c>
      <c r="F93" s="62" t="s">
        <v>48</v>
      </c>
      <c r="G93" s="63"/>
      <c r="H93" s="63"/>
    </row>
    <row r="94" spans="1:8">
      <c r="A94" s="68" t="s">
        <v>48</v>
      </c>
      <c r="B94" s="69"/>
      <c r="C94" s="69"/>
      <c r="D94" s="69"/>
      <c r="E94" s="69"/>
      <c r="F94" s="70"/>
    </row>
  </sheetData>
  <pageMargins left="0.7" right="0.7" top="0.75" bottom="0.75" header="0.3" footer="0.3"/>
  <pageSetup scale="2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topLeftCell="A25" zoomScale="60" zoomScaleNormal="60" workbookViewId="0">
      <selection activeCell="H18" sqref="H18"/>
    </sheetView>
  </sheetViews>
  <sheetFormatPr defaultRowHeight="15.75"/>
  <cols>
    <col min="1" max="1" width="121.140625" style="170" customWidth="1"/>
    <col min="2" max="2" width="32.7109375" style="171" customWidth="1"/>
    <col min="3" max="5" width="32.85546875" style="171" customWidth="1"/>
    <col min="6" max="6" width="25.5703125" style="172" customWidth="1"/>
    <col min="7" max="7" width="30.28515625" style="170" customWidth="1"/>
    <col min="8" max="8" width="25.140625" style="170" customWidth="1"/>
    <col min="9" max="16384" width="9.140625" style="170"/>
  </cols>
  <sheetData>
    <row r="1" spans="1:8" s="162" customFormat="1" ht="46.5">
      <c r="A1" s="1" t="s">
        <v>0</v>
      </c>
      <c r="B1" s="2"/>
      <c r="C1" s="4" t="s">
        <v>1</v>
      </c>
      <c r="D1" s="5" t="s">
        <v>154</v>
      </c>
      <c r="E1" s="163"/>
      <c r="H1" s="164"/>
    </row>
    <row r="2" spans="1:8" s="162" customFormat="1" ht="46.5">
      <c r="A2" s="1" t="s">
        <v>2</v>
      </c>
      <c r="B2" s="2"/>
      <c r="C2" s="2"/>
      <c r="D2" s="2"/>
      <c r="E2" s="2"/>
      <c r="F2" s="8"/>
      <c r="G2" s="164"/>
      <c r="H2" s="164"/>
    </row>
    <row r="3" spans="1:8" s="162" customFormat="1" ht="47.25" thickBot="1">
      <c r="A3" s="9" t="s">
        <v>3</v>
      </c>
      <c r="B3" s="10"/>
      <c r="C3" s="10"/>
      <c r="D3" s="10"/>
      <c r="E3" s="10"/>
      <c r="F3" s="11"/>
      <c r="G3" s="164"/>
      <c r="H3" s="164"/>
    </row>
    <row r="4" spans="1:8" s="165" customFormat="1" ht="27" thickTop="1">
      <c r="A4" s="12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166" customFormat="1" ht="52.5">
      <c r="A5" s="17"/>
      <c r="B5" s="18" t="s">
        <v>9</v>
      </c>
      <c r="C5" s="18" t="s">
        <v>9</v>
      </c>
      <c r="D5" s="18" t="s">
        <v>10</v>
      </c>
      <c r="E5" s="18" t="s">
        <v>11</v>
      </c>
      <c r="F5" s="19" t="s">
        <v>12</v>
      </c>
    </row>
    <row r="6" spans="1:8" s="165" customFormat="1" ht="26.25">
      <c r="A6" s="21" t="s">
        <v>13</v>
      </c>
      <c r="B6" s="22"/>
      <c r="C6" s="22"/>
      <c r="D6" s="22"/>
      <c r="E6" s="22"/>
      <c r="F6" s="23"/>
    </row>
    <row r="7" spans="1:8" s="165" customFormat="1" ht="26.25">
      <c r="A7" s="21" t="s">
        <v>14</v>
      </c>
      <c r="B7" s="22"/>
      <c r="C7" s="22"/>
      <c r="D7" s="22"/>
      <c r="E7" s="22"/>
      <c r="F7" s="24"/>
    </row>
    <row r="8" spans="1:8" s="165" customFormat="1" ht="26.25">
      <c r="A8" s="25" t="s">
        <v>15</v>
      </c>
      <c r="B8" s="255">
        <v>2419862</v>
      </c>
      <c r="C8" s="26">
        <v>2419862</v>
      </c>
      <c r="D8" s="26">
        <v>2399849</v>
      </c>
      <c r="E8" s="26">
        <v>-20013</v>
      </c>
      <c r="F8" s="27">
        <v>-8.2703063232531446E-3</v>
      </c>
    </row>
    <row r="9" spans="1:8" s="165" customFormat="1" ht="26.25">
      <c r="A9" s="25" t="s">
        <v>16</v>
      </c>
      <c r="B9" s="255">
        <v>0</v>
      </c>
      <c r="C9" s="26">
        <v>0</v>
      </c>
      <c r="D9" s="26">
        <v>0</v>
      </c>
      <c r="E9" s="26">
        <v>0</v>
      </c>
      <c r="F9" s="27">
        <v>0</v>
      </c>
    </row>
    <row r="10" spans="1:8" s="165" customFormat="1" ht="26.25">
      <c r="A10" s="28" t="s">
        <v>17</v>
      </c>
      <c r="B10" s="256">
        <v>37286</v>
      </c>
      <c r="C10" s="29">
        <v>39051</v>
      </c>
      <c r="D10" s="29">
        <v>39798</v>
      </c>
      <c r="E10" s="29">
        <v>747</v>
      </c>
      <c r="F10" s="27">
        <v>1.9128831528001843E-2</v>
      </c>
    </row>
    <row r="11" spans="1:8" s="165" customFormat="1" ht="26.25">
      <c r="A11" s="30" t="s">
        <v>18</v>
      </c>
      <c r="B11" s="257">
        <v>0</v>
      </c>
      <c r="C11" s="31">
        <v>0</v>
      </c>
      <c r="D11" s="31">
        <v>0</v>
      </c>
      <c r="E11" s="29">
        <v>0</v>
      </c>
      <c r="F11" s="27">
        <v>0</v>
      </c>
    </row>
    <row r="12" spans="1:8" s="165" customFormat="1" ht="26.25">
      <c r="A12" s="32" t="s">
        <v>19</v>
      </c>
      <c r="B12" s="257">
        <v>37286</v>
      </c>
      <c r="C12" s="31">
        <v>39051</v>
      </c>
      <c r="D12" s="31">
        <v>39798</v>
      </c>
      <c r="E12" s="29">
        <v>747</v>
      </c>
      <c r="F12" s="27">
        <v>1.9128831528001843E-2</v>
      </c>
    </row>
    <row r="13" spans="1:8" s="165" customFormat="1" ht="26.25">
      <c r="A13" s="32" t="s">
        <v>20</v>
      </c>
      <c r="B13" s="257">
        <v>0</v>
      </c>
      <c r="C13" s="31">
        <v>0</v>
      </c>
      <c r="D13" s="31">
        <v>0</v>
      </c>
      <c r="E13" s="29">
        <v>0</v>
      </c>
      <c r="F13" s="27">
        <v>0</v>
      </c>
    </row>
    <row r="14" spans="1:8" s="165" customFormat="1" ht="26.25">
      <c r="A14" s="32" t="s">
        <v>21</v>
      </c>
      <c r="B14" s="257">
        <v>0</v>
      </c>
      <c r="C14" s="31">
        <v>0</v>
      </c>
      <c r="D14" s="31">
        <v>0</v>
      </c>
      <c r="E14" s="29">
        <v>0</v>
      </c>
      <c r="F14" s="27">
        <v>0</v>
      </c>
    </row>
    <row r="15" spans="1:8" s="165" customFormat="1" ht="26.25">
      <c r="A15" s="32" t="s">
        <v>22</v>
      </c>
      <c r="B15" s="257">
        <v>0</v>
      </c>
      <c r="C15" s="31">
        <v>0</v>
      </c>
      <c r="D15" s="31">
        <v>0</v>
      </c>
      <c r="E15" s="29">
        <v>0</v>
      </c>
      <c r="F15" s="27">
        <v>0</v>
      </c>
    </row>
    <row r="16" spans="1:8" s="165" customFormat="1" ht="26.25">
      <c r="A16" s="32" t="s">
        <v>23</v>
      </c>
      <c r="B16" s="257">
        <v>0</v>
      </c>
      <c r="C16" s="31">
        <v>0</v>
      </c>
      <c r="D16" s="31">
        <v>0</v>
      </c>
      <c r="E16" s="29">
        <v>0</v>
      </c>
      <c r="F16" s="27">
        <v>0</v>
      </c>
    </row>
    <row r="17" spans="1:6" s="165" customFormat="1" ht="26.25">
      <c r="A17" s="32" t="s">
        <v>24</v>
      </c>
      <c r="B17" s="257">
        <v>0</v>
      </c>
      <c r="C17" s="31">
        <v>0</v>
      </c>
      <c r="D17" s="31">
        <v>0</v>
      </c>
      <c r="E17" s="29">
        <v>0</v>
      </c>
      <c r="F17" s="27">
        <v>0</v>
      </c>
    </row>
    <row r="18" spans="1:6" s="165" customFormat="1" ht="26.25">
      <c r="A18" s="32" t="s">
        <v>25</v>
      </c>
      <c r="B18" s="257">
        <v>0</v>
      </c>
      <c r="C18" s="31">
        <v>0</v>
      </c>
      <c r="D18" s="31">
        <v>0</v>
      </c>
      <c r="E18" s="29">
        <v>0</v>
      </c>
      <c r="F18" s="27">
        <v>0</v>
      </c>
    </row>
    <row r="19" spans="1:6" s="165" customFormat="1" ht="26.25">
      <c r="A19" s="32" t="s">
        <v>26</v>
      </c>
      <c r="B19" s="257">
        <v>0</v>
      </c>
      <c r="C19" s="31">
        <v>0</v>
      </c>
      <c r="D19" s="31">
        <v>0</v>
      </c>
      <c r="E19" s="29">
        <v>0</v>
      </c>
      <c r="F19" s="27">
        <v>0</v>
      </c>
    </row>
    <row r="20" spans="1:6" s="165" customFormat="1" ht="26.25">
      <c r="A20" s="32" t="s">
        <v>27</v>
      </c>
      <c r="B20" s="257">
        <v>0</v>
      </c>
      <c r="C20" s="31">
        <v>0</v>
      </c>
      <c r="D20" s="31">
        <v>0</v>
      </c>
      <c r="E20" s="29">
        <v>0</v>
      </c>
      <c r="F20" s="27">
        <v>0</v>
      </c>
    </row>
    <row r="21" spans="1:6" s="165" customFormat="1" ht="26.25">
      <c r="A21" s="32" t="s">
        <v>28</v>
      </c>
      <c r="B21" s="257">
        <v>0</v>
      </c>
      <c r="C21" s="31">
        <v>0</v>
      </c>
      <c r="D21" s="31">
        <v>0</v>
      </c>
      <c r="E21" s="29">
        <v>0</v>
      </c>
      <c r="F21" s="27">
        <v>0</v>
      </c>
    </row>
    <row r="22" spans="1:6" s="165" customFormat="1" ht="26.25">
      <c r="A22" s="32" t="s">
        <v>29</v>
      </c>
      <c r="B22" s="257">
        <v>0</v>
      </c>
      <c r="C22" s="31">
        <v>0</v>
      </c>
      <c r="D22" s="31">
        <v>0</v>
      </c>
      <c r="E22" s="29">
        <v>0</v>
      </c>
      <c r="F22" s="27">
        <v>0</v>
      </c>
    </row>
    <row r="23" spans="1:6" s="165" customFormat="1" ht="26.25">
      <c r="A23" s="33" t="s">
        <v>30</v>
      </c>
      <c r="B23" s="257">
        <v>0</v>
      </c>
      <c r="C23" s="31">
        <v>0</v>
      </c>
      <c r="D23" s="31">
        <v>0</v>
      </c>
      <c r="E23" s="29">
        <v>0</v>
      </c>
      <c r="F23" s="27">
        <v>0</v>
      </c>
    </row>
    <row r="24" spans="1:6" s="165" customFormat="1" ht="26.25">
      <c r="A24" s="33" t="s">
        <v>31</v>
      </c>
      <c r="B24" s="257">
        <v>0</v>
      </c>
      <c r="C24" s="31">
        <v>0</v>
      </c>
      <c r="D24" s="31">
        <v>0</v>
      </c>
      <c r="E24" s="29">
        <v>0</v>
      </c>
      <c r="F24" s="27">
        <v>0</v>
      </c>
    </row>
    <row r="25" spans="1:6" s="165" customFormat="1" ht="26.25">
      <c r="A25" s="33" t="s">
        <v>32</v>
      </c>
      <c r="B25" s="257">
        <v>0</v>
      </c>
      <c r="C25" s="31">
        <v>0</v>
      </c>
      <c r="D25" s="31">
        <v>0</v>
      </c>
      <c r="E25" s="29">
        <v>0</v>
      </c>
      <c r="F25" s="27">
        <v>0</v>
      </c>
    </row>
    <row r="26" spans="1:6" s="165" customFormat="1" ht="26.25">
      <c r="A26" s="33" t="s">
        <v>33</v>
      </c>
      <c r="B26" s="257">
        <v>0</v>
      </c>
      <c r="C26" s="31">
        <v>0</v>
      </c>
      <c r="D26" s="31">
        <v>0</v>
      </c>
      <c r="E26" s="29">
        <v>0</v>
      </c>
      <c r="F26" s="27">
        <v>0</v>
      </c>
    </row>
    <row r="27" spans="1:6" s="165" customFormat="1" ht="26.25">
      <c r="A27" s="33" t="s">
        <v>34</v>
      </c>
      <c r="B27" s="257">
        <v>0</v>
      </c>
      <c r="C27" s="31">
        <v>0</v>
      </c>
      <c r="D27" s="31">
        <v>0</v>
      </c>
      <c r="E27" s="29">
        <v>0</v>
      </c>
      <c r="F27" s="27">
        <v>0</v>
      </c>
    </row>
    <row r="28" spans="1:6" s="16" customFormat="1" ht="26.25">
      <c r="A28" s="33" t="s">
        <v>89</v>
      </c>
      <c r="B28" s="257">
        <v>0</v>
      </c>
      <c r="C28" s="26">
        <f>ULBOS!C28+GSU!C28+LATech!C28+McNeese!C28+Nicholls!C28+NwSU!C28+SLU!C28+ULL!C28+UNO!C28+ULM!C28</f>
        <v>0</v>
      </c>
      <c r="D28" s="26">
        <f>ULBOS!D28+GSU!D28+LATech!D28+McNeese!D28+Nicholls!D28+NwSU!D28+SLU!D28+ULL!D28+UNO!D28+ULM!D28</f>
        <v>0</v>
      </c>
      <c r="E28" s="29">
        <f t="shared" ref="E28" si="0">D28-C28</f>
        <v>0</v>
      </c>
      <c r="F28" s="27">
        <f t="shared" ref="F28" si="1">IF(ISBLANK(E28),"  ",IF(C28&gt;0,E28/C28,IF(E28&gt;0,1,0)))</f>
        <v>0</v>
      </c>
    </row>
    <row r="29" spans="1:6" s="165" customFormat="1" ht="26.25">
      <c r="A29" s="33" t="s">
        <v>35</v>
      </c>
      <c r="B29" s="257">
        <v>0</v>
      </c>
      <c r="C29" s="31">
        <v>0</v>
      </c>
      <c r="D29" s="31">
        <v>0</v>
      </c>
      <c r="E29" s="29">
        <v>0</v>
      </c>
      <c r="F29" s="27">
        <v>0</v>
      </c>
    </row>
    <row r="30" spans="1:6" s="165" customFormat="1" ht="26.25">
      <c r="A30" s="34" t="s">
        <v>36</v>
      </c>
      <c r="B30" s="257"/>
      <c r="C30" s="31"/>
      <c r="D30" s="31"/>
      <c r="E30" s="31"/>
      <c r="F30" s="23"/>
    </row>
    <row r="31" spans="1:6" s="165" customFormat="1" ht="26.25">
      <c r="A31" s="30" t="s">
        <v>37</v>
      </c>
      <c r="B31" s="255">
        <v>0</v>
      </c>
      <c r="C31" s="26">
        <v>0</v>
      </c>
      <c r="D31" s="26">
        <v>0</v>
      </c>
      <c r="E31" s="26">
        <v>0</v>
      </c>
      <c r="F31" s="27">
        <v>0</v>
      </c>
    </row>
    <row r="32" spans="1:6" s="165" customFormat="1" ht="26.25">
      <c r="A32" s="35" t="s">
        <v>38</v>
      </c>
      <c r="B32" s="257"/>
      <c r="C32" s="31"/>
      <c r="D32" s="31"/>
      <c r="E32" s="31"/>
      <c r="F32" s="23"/>
    </row>
    <row r="33" spans="1:12" s="165" customFormat="1" ht="26.25">
      <c r="A33" s="30" t="s">
        <v>37</v>
      </c>
      <c r="B33" s="254">
        <v>0</v>
      </c>
      <c r="C33" s="22">
        <v>0</v>
      </c>
      <c r="D33" s="22">
        <v>0</v>
      </c>
      <c r="E33" s="26">
        <v>0</v>
      </c>
      <c r="F33" s="27">
        <v>0</v>
      </c>
    </row>
    <row r="34" spans="1:12" s="165" customFormat="1" ht="26.25">
      <c r="A34" s="32" t="s">
        <v>39</v>
      </c>
      <c r="B34" s="257"/>
      <c r="C34" s="31"/>
      <c r="D34" s="31"/>
      <c r="E34" s="29"/>
      <c r="F34" s="27" t="s">
        <v>91</v>
      </c>
    </row>
    <row r="35" spans="1:12" s="167" customFormat="1" ht="26.25">
      <c r="A35" s="36" t="s">
        <v>40</v>
      </c>
      <c r="B35" s="258">
        <v>2457148</v>
      </c>
      <c r="C35" s="37">
        <v>2458913</v>
      </c>
      <c r="D35" s="37">
        <v>2439647</v>
      </c>
      <c r="E35" s="37">
        <v>-19266</v>
      </c>
      <c r="F35" s="38">
        <v>-7.8351694427578368E-3</v>
      </c>
    </row>
    <row r="36" spans="1:12" s="165" customFormat="1" ht="26.25">
      <c r="A36" s="34" t="s">
        <v>41</v>
      </c>
      <c r="B36" s="257"/>
      <c r="C36" s="31"/>
      <c r="D36" s="31"/>
      <c r="E36" s="31"/>
      <c r="F36" s="23"/>
    </row>
    <row r="37" spans="1:12" s="165" customFormat="1" ht="26.25">
      <c r="A37" s="40" t="s">
        <v>42</v>
      </c>
      <c r="B37" s="255">
        <v>0</v>
      </c>
      <c r="C37" s="26">
        <v>0</v>
      </c>
      <c r="D37" s="26">
        <v>0</v>
      </c>
      <c r="E37" s="26">
        <v>0</v>
      </c>
      <c r="F37" s="27">
        <v>0</v>
      </c>
    </row>
    <row r="38" spans="1:12" s="165" customFormat="1" ht="26.25">
      <c r="A38" s="41" t="s">
        <v>43</v>
      </c>
      <c r="B38" s="255">
        <v>0</v>
      </c>
      <c r="C38" s="26">
        <v>0</v>
      </c>
      <c r="D38" s="26">
        <v>0</v>
      </c>
      <c r="E38" s="29">
        <v>0</v>
      </c>
      <c r="F38" s="27">
        <v>0</v>
      </c>
    </row>
    <row r="39" spans="1:12" s="165" customFormat="1" ht="26.25">
      <c r="A39" s="41" t="s">
        <v>44</v>
      </c>
      <c r="B39" s="255">
        <v>0</v>
      </c>
      <c r="C39" s="26">
        <v>0</v>
      </c>
      <c r="D39" s="26">
        <v>0</v>
      </c>
      <c r="E39" s="29">
        <v>0</v>
      </c>
      <c r="F39" s="27">
        <v>0</v>
      </c>
    </row>
    <row r="40" spans="1:12" s="165" customFormat="1" ht="26.25">
      <c r="A40" s="41" t="s">
        <v>45</v>
      </c>
      <c r="B40" s="255">
        <v>0</v>
      </c>
      <c r="C40" s="26">
        <v>0</v>
      </c>
      <c r="D40" s="26">
        <v>0</v>
      </c>
      <c r="E40" s="29">
        <v>0</v>
      </c>
      <c r="F40" s="27">
        <v>0</v>
      </c>
    </row>
    <row r="41" spans="1:12" s="165" customFormat="1" ht="26.25">
      <c r="A41" s="42" t="s">
        <v>46</v>
      </c>
      <c r="B41" s="255">
        <v>0</v>
      </c>
      <c r="C41" s="26">
        <v>0</v>
      </c>
      <c r="D41" s="26">
        <v>0</v>
      </c>
      <c r="E41" s="29">
        <v>0</v>
      </c>
      <c r="F41" s="27">
        <v>0</v>
      </c>
    </row>
    <row r="42" spans="1:12" s="167" customFormat="1" ht="26.25">
      <c r="A42" s="34" t="s">
        <v>47</v>
      </c>
      <c r="B42" s="259">
        <v>0</v>
      </c>
      <c r="C42" s="43">
        <v>0</v>
      </c>
      <c r="D42" s="43">
        <v>0</v>
      </c>
      <c r="E42" s="43">
        <v>0</v>
      </c>
      <c r="F42" s="38">
        <v>0</v>
      </c>
      <c r="L42" s="167" t="s">
        <v>48</v>
      </c>
    </row>
    <row r="43" spans="1:12" s="165" customFormat="1" ht="26.25">
      <c r="A43" s="32" t="s">
        <v>48</v>
      </c>
      <c r="B43" s="257"/>
      <c r="C43" s="31"/>
      <c r="D43" s="31"/>
      <c r="E43" s="31"/>
      <c r="F43" s="23"/>
    </row>
    <row r="44" spans="1:12" s="167" customFormat="1" ht="26.25">
      <c r="A44" s="44" t="s">
        <v>49</v>
      </c>
      <c r="B44" s="260">
        <v>110025</v>
      </c>
      <c r="C44" s="45">
        <v>375000</v>
      </c>
      <c r="D44" s="45">
        <v>375000</v>
      </c>
      <c r="E44" s="45">
        <v>0</v>
      </c>
      <c r="F44" s="38">
        <v>0</v>
      </c>
    </row>
    <row r="45" spans="1:12" s="165" customFormat="1" ht="26.25">
      <c r="A45" s="32" t="s">
        <v>48</v>
      </c>
      <c r="B45" s="257"/>
      <c r="C45" s="31"/>
      <c r="D45" s="31"/>
      <c r="E45" s="31"/>
      <c r="F45" s="23"/>
    </row>
    <row r="46" spans="1:12" s="167" customFormat="1" ht="26.25">
      <c r="A46" s="44" t="s">
        <v>50</v>
      </c>
      <c r="B46" s="260">
        <v>0</v>
      </c>
      <c r="C46" s="45">
        <v>0</v>
      </c>
      <c r="D46" s="45">
        <v>0</v>
      </c>
      <c r="E46" s="45">
        <v>0</v>
      </c>
      <c r="F46" s="38">
        <v>0</v>
      </c>
    </row>
    <row r="47" spans="1:12" s="165" customFormat="1" ht="26.25">
      <c r="A47" s="32" t="s">
        <v>48</v>
      </c>
      <c r="B47" s="257"/>
      <c r="C47" s="31"/>
      <c r="D47" s="31"/>
      <c r="E47" s="31"/>
      <c r="F47" s="23"/>
    </row>
    <row r="48" spans="1:12" s="167" customFormat="1" ht="26.25">
      <c r="A48" s="34" t="s">
        <v>51</v>
      </c>
      <c r="B48" s="259">
        <v>1537783</v>
      </c>
      <c r="C48" s="43">
        <v>3100000</v>
      </c>
      <c r="D48" s="43">
        <v>7285000</v>
      </c>
      <c r="E48" s="43">
        <v>4185000</v>
      </c>
      <c r="F48" s="38">
        <v>1.35</v>
      </c>
    </row>
    <row r="49" spans="1:6" s="165" customFormat="1" ht="26.25">
      <c r="A49" s="32" t="s">
        <v>48</v>
      </c>
      <c r="B49" s="257"/>
      <c r="C49" s="31"/>
      <c r="D49" s="31"/>
      <c r="E49" s="31"/>
      <c r="F49" s="23"/>
    </row>
    <row r="50" spans="1:6" s="167" customFormat="1" ht="26.25">
      <c r="A50" s="46" t="s">
        <v>52</v>
      </c>
      <c r="B50" s="261">
        <v>2850174</v>
      </c>
      <c r="C50" s="47">
        <v>4034667</v>
      </c>
      <c r="D50" s="47">
        <v>4034667</v>
      </c>
      <c r="E50" s="47">
        <v>0</v>
      </c>
      <c r="F50" s="38">
        <v>0</v>
      </c>
    </row>
    <row r="51" spans="1:6" s="165" customFormat="1" ht="26.25">
      <c r="A51" s="34"/>
      <c r="B51" s="254"/>
      <c r="C51" s="22"/>
      <c r="D51" s="22"/>
      <c r="E51" s="22"/>
      <c r="F51" s="48"/>
    </row>
    <row r="52" spans="1:6" s="167" customFormat="1" ht="26.25">
      <c r="A52" s="34" t="s">
        <v>53</v>
      </c>
      <c r="B52" s="259">
        <v>0</v>
      </c>
      <c r="C52" s="43">
        <v>0</v>
      </c>
      <c r="D52" s="43">
        <v>0</v>
      </c>
      <c r="E52" s="47">
        <v>0</v>
      </c>
      <c r="F52" s="38">
        <v>0</v>
      </c>
    </row>
    <row r="53" spans="1:6" s="165" customFormat="1" ht="26.25">
      <c r="A53" s="32"/>
      <c r="B53" s="257"/>
      <c r="C53" s="31"/>
      <c r="D53" s="31"/>
      <c r="E53" s="31"/>
      <c r="F53" s="23"/>
    </row>
    <row r="54" spans="1:6" s="167" customFormat="1" ht="26.25">
      <c r="A54" s="49" t="s">
        <v>54</v>
      </c>
      <c r="B54" s="259">
        <v>6955130</v>
      </c>
      <c r="C54" s="43">
        <v>9968580</v>
      </c>
      <c r="D54" s="43">
        <v>14134314</v>
      </c>
      <c r="E54" s="43">
        <v>4165734</v>
      </c>
      <c r="F54" s="38">
        <v>0.41788639906586494</v>
      </c>
    </row>
    <row r="55" spans="1:6" s="165" customFormat="1" ht="26.25">
      <c r="A55" s="50"/>
      <c r="B55" s="257"/>
      <c r="C55" s="31"/>
      <c r="D55" s="31"/>
      <c r="E55" s="31"/>
      <c r="F55" s="23" t="s">
        <v>48</v>
      </c>
    </row>
    <row r="56" spans="1:6" s="165" customFormat="1" ht="26.25">
      <c r="A56" s="51"/>
      <c r="B56" s="254"/>
      <c r="C56" s="22"/>
      <c r="D56" s="22"/>
      <c r="E56" s="22"/>
      <c r="F56" s="24" t="s">
        <v>48</v>
      </c>
    </row>
    <row r="57" spans="1:6" s="165" customFormat="1" ht="26.25">
      <c r="A57" s="49" t="s">
        <v>55</v>
      </c>
      <c r="B57" s="254"/>
      <c r="C57" s="22"/>
      <c r="D57" s="22"/>
      <c r="E57" s="22"/>
      <c r="F57" s="24"/>
    </row>
    <row r="58" spans="1:6" s="165" customFormat="1" ht="26.25">
      <c r="A58" s="30" t="s">
        <v>56</v>
      </c>
      <c r="B58" s="254">
        <v>161413</v>
      </c>
      <c r="C58" s="22">
        <v>145568</v>
      </c>
      <c r="D58" s="22">
        <v>141674</v>
      </c>
      <c r="E58" s="22">
        <v>-3894</v>
      </c>
      <c r="F58" s="27">
        <v>-2.675038469993405E-2</v>
      </c>
    </row>
    <row r="59" spans="1:6" s="165" customFormat="1" ht="26.25">
      <c r="A59" s="32" t="s">
        <v>57</v>
      </c>
      <c r="B59" s="257">
        <v>1870519</v>
      </c>
      <c r="C59" s="31">
        <v>5076023</v>
      </c>
      <c r="D59" s="31">
        <v>9114140</v>
      </c>
      <c r="E59" s="31">
        <v>4038117</v>
      </c>
      <c r="F59" s="27">
        <v>0.79552771924004284</v>
      </c>
    </row>
    <row r="60" spans="1:6" s="165" customFormat="1" ht="26.25">
      <c r="A60" s="32" t="s">
        <v>58</v>
      </c>
      <c r="B60" s="257">
        <v>999078</v>
      </c>
      <c r="C60" s="31">
        <v>987460</v>
      </c>
      <c r="D60" s="31">
        <v>876602</v>
      </c>
      <c r="E60" s="31">
        <v>-110858</v>
      </c>
      <c r="F60" s="27">
        <v>-0.11226581329876653</v>
      </c>
    </row>
    <row r="61" spans="1:6" s="165" customFormat="1" ht="26.25">
      <c r="A61" s="32" t="s">
        <v>59</v>
      </c>
      <c r="B61" s="257">
        <v>172970</v>
      </c>
      <c r="C61" s="31">
        <v>193628</v>
      </c>
      <c r="D61" s="31">
        <v>179769</v>
      </c>
      <c r="E61" s="31">
        <v>-13859</v>
      </c>
      <c r="F61" s="27">
        <v>-7.1575391988761949E-2</v>
      </c>
    </row>
    <row r="62" spans="1:6" s="165" customFormat="1" ht="26.25">
      <c r="A62" s="32" t="s">
        <v>60</v>
      </c>
      <c r="B62" s="257">
        <v>0</v>
      </c>
      <c r="C62" s="31">
        <v>0</v>
      </c>
      <c r="D62" s="31">
        <v>0</v>
      </c>
      <c r="E62" s="31">
        <v>0</v>
      </c>
      <c r="F62" s="27">
        <v>0</v>
      </c>
    </row>
    <row r="63" spans="1:6" s="165" customFormat="1" ht="26.25">
      <c r="A63" s="32" t="s">
        <v>61</v>
      </c>
      <c r="B63" s="257">
        <v>583795</v>
      </c>
      <c r="C63" s="31">
        <v>522205</v>
      </c>
      <c r="D63" s="31">
        <v>610359</v>
      </c>
      <c r="E63" s="31">
        <v>88154</v>
      </c>
      <c r="F63" s="27">
        <v>0.16881109908943806</v>
      </c>
    </row>
    <row r="64" spans="1:6" s="165" customFormat="1" ht="26.25">
      <c r="A64" s="32" t="s">
        <v>62</v>
      </c>
      <c r="B64" s="257">
        <v>0</v>
      </c>
      <c r="C64" s="31">
        <v>0</v>
      </c>
      <c r="D64" s="31">
        <v>0</v>
      </c>
      <c r="E64" s="31">
        <v>0</v>
      </c>
      <c r="F64" s="27">
        <v>0</v>
      </c>
    </row>
    <row r="65" spans="1:6" s="165" customFormat="1" ht="26.25">
      <c r="A65" s="32" t="s">
        <v>63</v>
      </c>
      <c r="B65" s="257">
        <v>1096369</v>
      </c>
      <c r="C65" s="31">
        <v>913696</v>
      </c>
      <c r="D65" s="31">
        <v>1081770</v>
      </c>
      <c r="E65" s="31">
        <v>168074</v>
      </c>
      <c r="F65" s="27">
        <v>0.18394958498231359</v>
      </c>
    </row>
    <row r="66" spans="1:6" s="167" customFormat="1" ht="26.25">
      <c r="A66" s="52" t="s">
        <v>64</v>
      </c>
      <c r="B66" s="258">
        <v>4884144</v>
      </c>
      <c r="C66" s="37">
        <v>7838580</v>
      </c>
      <c r="D66" s="37">
        <v>12004314</v>
      </c>
      <c r="E66" s="37">
        <v>4165734</v>
      </c>
      <c r="F66" s="38">
        <v>0.53143987814119398</v>
      </c>
    </row>
    <row r="67" spans="1:6" s="165" customFormat="1" ht="26.25">
      <c r="A67" s="32" t="s">
        <v>65</v>
      </c>
      <c r="B67" s="257">
        <v>0</v>
      </c>
      <c r="C67" s="31">
        <v>0</v>
      </c>
      <c r="D67" s="31">
        <v>0</v>
      </c>
      <c r="E67" s="31">
        <v>0</v>
      </c>
      <c r="F67" s="27">
        <v>0</v>
      </c>
    </row>
    <row r="68" spans="1:6" s="165" customFormat="1" ht="26.25">
      <c r="A68" s="32" t="s">
        <v>66</v>
      </c>
      <c r="B68" s="257">
        <v>0</v>
      </c>
      <c r="C68" s="31">
        <v>0</v>
      </c>
      <c r="D68" s="31">
        <v>0</v>
      </c>
      <c r="E68" s="31">
        <v>0</v>
      </c>
      <c r="F68" s="27">
        <v>0</v>
      </c>
    </row>
    <row r="69" spans="1:6" s="165" customFormat="1" ht="26.25">
      <c r="A69" s="32" t="s">
        <v>67</v>
      </c>
      <c r="B69" s="257">
        <v>0</v>
      </c>
      <c r="C69" s="31">
        <v>0</v>
      </c>
      <c r="D69" s="31">
        <v>0</v>
      </c>
      <c r="E69" s="31">
        <v>0</v>
      </c>
      <c r="F69" s="27">
        <v>0</v>
      </c>
    </row>
    <row r="70" spans="1:6" s="165" customFormat="1" ht="26.25">
      <c r="A70" s="32" t="s">
        <v>68</v>
      </c>
      <c r="B70" s="257">
        <v>2070986</v>
      </c>
      <c r="C70" s="31">
        <v>2130000</v>
      </c>
      <c r="D70" s="31">
        <v>2130000</v>
      </c>
      <c r="E70" s="31">
        <v>0</v>
      </c>
      <c r="F70" s="27">
        <v>0</v>
      </c>
    </row>
    <row r="71" spans="1:6" s="167" customFormat="1" ht="26.25">
      <c r="A71" s="53" t="s">
        <v>69</v>
      </c>
      <c r="B71" s="262">
        <v>6955130</v>
      </c>
      <c r="C71" s="54">
        <v>9968580</v>
      </c>
      <c r="D71" s="54">
        <v>14134314</v>
      </c>
      <c r="E71" s="54">
        <v>4165734</v>
      </c>
      <c r="F71" s="38">
        <v>0.41788639906586494</v>
      </c>
    </row>
    <row r="72" spans="1:6" s="165" customFormat="1" ht="26.25">
      <c r="A72" s="51"/>
      <c r="B72" s="254"/>
      <c r="C72" s="22"/>
      <c r="D72" s="22"/>
      <c r="E72" s="22"/>
      <c r="F72" s="24"/>
    </row>
    <row r="73" spans="1:6" s="165" customFormat="1" ht="26.25">
      <c r="A73" s="49" t="s">
        <v>70</v>
      </c>
      <c r="B73" s="254"/>
      <c r="C73" s="22"/>
      <c r="D73" s="22"/>
      <c r="E73" s="22"/>
      <c r="F73" s="24"/>
    </row>
    <row r="74" spans="1:6" s="165" customFormat="1" ht="26.25">
      <c r="A74" s="30" t="s">
        <v>71</v>
      </c>
      <c r="B74" s="255">
        <v>3095947</v>
      </c>
      <c r="C74" s="26">
        <v>3234819</v>
      </c>
      <c r="D74" s="26">
        <v>2964487</v>
      </c>
      <c r="E74" s="22">
        <v>-270332</v>
      </c>
      <c r="F74" s="27">
        <v>-8.3569436187928905E-2</v>
      </c>
    </row>
    <row r="75" spans="1:6" s="165" customFormat="1" ht="26.25">
      <c r="A75" s="32" t="s">
        <v>72</v>
      </c>
      <c r="B75" s="256">
        <v>0</v>
      </c>
      <c r="C75" s="26">
        <v>0</v>
      </c>
      <c r="D75" s="26">
        <v>0</v>
      </c>
      <c r="E75" s="31">
        <v>0</v>
      </c>
      <c r="F75" s="27">
        <v>0</v>
      </c>
    </row>
    <row r="76" spans="1:6" s="165" customFormat="1" ht="26.25">
      <c r="A76" s="32" t="s">
        <v>73</v>
      </c>
      <c r="B76" s="254">
        <v>918063</v>
      </c>
      <c r="C76" s="26">
        <v>944150</v>
      </c>
      <c r="D76" s="26">
        <v>974691</v>
      </c>
      <c r="E76" s="31">
        <v>30541</v>
      </c>
      <c r="F76" s="27">
        <v>3.2347614256209287E-2</v>
      </c>
    </row>
    <row r="77" spans="1:6" s="167" customFormat="1" ht="26.25">
      <c r="A77" s="52" t="s">
        <v>74</v>
      </c>
      <c r="B77" s="262">
        <v>4014010</v>
      </c>
      <c r="C77" s="54">
        <v>4178969</v>
      </c>
      <c r="D77" s="54">
        <v>3939178</v>
      </c>
      <c r="E77" s="37">
        <v>-239791</v>
      </c>
      <c r="F77" s="38">
        <v>-5.7380420864572096E-2</v>
      </c>
    </row>
    <row r="78" spans="1:6" s="165" customFormat="1" ht="26.25">
      <c r="A78" s="32" t="s">
        <v>75</v>
      </c>
      <c r="B78" s="256">
        <v>0</v>
      </c>
      <c r="C78" s="29">
        <v>0</v>
      </c>
      <c r="D78" s="29">
        <v>0</v>
      </c>
      <c r="E78" s="31">
        <v>0</v>
      </c>
      <c r="F78" s="27">
        <v>0</v>
      </c>
    </row>
    <row r="79" spans="1:6" s="165" customFormat="1" ht="26.25">
      <c r="A79" s="32" t="s">
        <v>76</v>
      </c>
      <c r="B79" s="255">
        <v>103939</v>
      </c>
      <c r="C79" s="26">
        <v>103939</v>
      </c>
      <c r="D79" s="26">
        <v>228266</v>
      </c>
      <c r="E79" s="31">
        <v>124327</v>
      </c>
      <c r="F79" s="27">
        <v>1.1961535131182712</v>
      </c>
    </row>
    <row r="80" spans="1:6" s="165" customFormat="1" ht="26.25">
      <c r="A80" s="32" t="s">
        <v>77</v>
      </c>
      <c r="B80" s="254">
        <v>28168</v>
      </c>
      <c r="C80" s="22">
        <v>28167</v>
      </c>
      <c r="D80" s="22">
        <v>80283</v>
      </c>
      <c r="E80" s="31">
        <v>52116</v>
      </c>
      <c r="F80" s="27">
        <v>1.8502502928959421</v>
      </c>
    </row>
    <row r="81" spans="1:8" s="167" customFormat="1" ht="26.25">
      <c r="A81" s="35" t="s">
        <v>78</v>
      </c>
      <c r="B81" s="262">
        <v>132107</v>
      </c>
      <c r="C81" s="54">
        <v>132106</v>
      </c>
      <c r="D81" s="54">
        <v>308549</v>
      </c>
      <c r="E81" s="37">
        <v>176443</v>
      </c>
      <c r="F81" s="38">
        <v>1.3356168531330901</v>
      </c>
    </row>
    <row r="82" spans="1:8" s="165" customFormat="1" ht="26.25">
      <c r="A82" s="32" t="s">
        <v>79</v>
      </c>
      <c r="B82" s="254">
        <v>0</v>
      </c>
      <c r="C82" s="22">
        <v>0</v>
      </c>
      <c r="D82" s="22">
        <v>0</v>
      </c>
      <c r="E82" s="31">
        <v>0</v>
      </c>
      <c r="F82" s="27">
        <v>0</v>
      </c>
    </row>
    <row r="83" spans="1:8" s="165" customFormat="1" ht="26.25">
      <c r="A83" s="32" t="s">
        <v>80</v>
      </c>
      <c r="B83" s="257">
        <v>2236333</v>
      </c>
      <c r="C83" s="31">
        <v>5019404</v>
      </c>
      <c r="D83" s="31">
        <v>9202137</v>
      </c>
      <c r="E83" s="31">
        <v>4182733</v>
      </c>
      <c r="F83" s="27">
        <v>0.83331268015087046</v>
      </c>
    </row>
    <row r="84" spans="1:8" s="165" customFormat="1" ht="26.25">
      <c r="A84" s="32" t="s">
        <v>81</v>
      </c>
      <c r="B84" s="257">
        <v>0</v>
      </c>
      <c r="C84" s="31">
        <v>0</v>
      </c>
      <c r="D84" s="31">
        <v>0</v>
      </c>
      <c r="E84" s="31">
        <v>0</v>
      </c>
      <c r="F84" s="27">
        <v>0</v>
      </c>
    </row>
    <row r="85" spans="1:8" s="165" customFormat="1" ht="26.25">
      <c r="A85" s="32" t="s">
        <v>82</v>
      </c>
      <c r="B85" s="257">
        <v>572680</v>
      </c>
      <c r="C85" s="31">
        <v>638101</v>
      </c>
      <c r="D85" s="31">
        <v>636517</v>
      </c>
      <c r="E85" s="31">
        <v>-1584</v>
      </c>
      <c r="F85" s="27">
        <v>-2.482365644310227E-3</v>
      </c>
    </row>
    <row r="86" spans="1:8" s="167" customFormat="1" ht="26.25">
      <c r="A86" s="35" t="s">
        <v>83</v>
      </c>
      <c r="B86" s="258">
        <v>2809013</v>
      </c>
      <c r="C86" s="37">
        <v>5657505</v>
      </c>
      <c r="D86" s="37">
        <v>9838654</v>
      </c>
      <c r="E86" s="37">
        <v>4181149</v>
      </c>
      <c r="F86" s="38">
        <v>0.73904468489201514</v>
      </c>
    </row>
    <row r="87" spans="1:8" s="165" customFormat="1" ht="26.25">
      <c r="A87" s="32" t="s">
        <v>84</v>
      </c>
      <c r="B87" s="257">
        <v>0</v>
      </c>
      <c r="C87" s="31">
        <v>0</v>
      </c>
      <c r="D87" s="31">
        <v>17933</v>
      </c>
      <c r="E87" s="31">
        <v>17933</v>
      </c>
      <c r="F87" s="27">
        <v>1</v>
      </c>
    </row>
    <row r="88" spans="1:8" s="165" customFormat="1" ht="26.25">
      <c r="A88" s="32" t="s">
        <v>85</v>
      </c>
      <c r="B88" s="257">
        <v>0</v>
      </c>
      <c r="C88" s="31">
        <v>0</v>
      </c>
      <c r="D88" s="31">
        <v>30000</v>
      </c>
      <c r="E88" s="31">
        <v>30000</v>
      </c>
      <c r="F88" s="27">
        <v>1</v>
      </c>
    </row>
    <row r="89" spans="1:8" s="165" customFormat="1" ht="26.25">
      <c r="A89" s="41" t="s">
        <v>86</v>
      </c>
      <c r="B89" s="257">
        <v>0</v>
      </c>
      <c r="C89" s="31">
        <v>0</v>
      </c>
      <c r="D89" s="31">
        <v>0</v>
      </c>
      <c r="E89" s="31">
        <v>0</v>
      </c>
      <c r="F89" s="27">
        <v>0</v>
      </c>
    </row>
    <row r="90" spans="1:8" s="167" customFormat="1" ht="26.25">
      <c r="A90" s="55" t="s">
        <v>87</v>
      </c>
      <c r="B90" s="262">
        <v>0</v>
      </c>
      <c r="C90" s="54">
        <v>0</v>
      </c>
      <c r="D90" s="54">
        <v>47933</v>
      </c>
      <c r="E90" s="54">
        <v>47933</v>
      </c>
      <c r="F90" s="38">
        <v>1</v>
      </c>
    </row>
    <row r="91" spans="1:8" s="165" customFormat="1" ht="26.25">
      <c r="A91" s="41" t="s">
        <v>88</v>
      </c>
      <c r="B91" s="257">
        <v>0</v>
      </c>
      <c r="C91" s="31">
        <v>0</v>
      </c>
      <c r="D91" s="29">
        <v>0</v>
      </c>
      <c r="E91" s="31">
        <v>0</v>
      </c>
      <c r="F91" s="27">
        <v>0</v>
      </c>
    </row>
    <row r="92" spans="1:8" s="167" customFormat="1" ht="27" thickBot="1">
      <c r="A92" s="56" t="s">
        <v>69</v>
      </c>
      <c r="B92" s="263">
        <v>6955130</v>
      </c>
      <c r="C92" s="57">
        <v>9968580</v>
      </c>
      <c r="D92" s="58">
        <v>14134314</v>
      </c>
      <c r="E92" s="57">
        <v>4165734</v>
      </c>
      <c r="F92" s="59">
        <v>0.41788639906586494</v>
      </c>
    </row>
    <row r="93" spans="1:8" s="169" customFormat="1" ht="31.5">
      <c r="A93" s="60"/>
      <c r="B93" s="61"/>
      <c r="C93" s="61"/>
      <c r="D93" s="61"/>
      <c r="E93" s="61"/>
      <c r="F93" s="62" t="s">
        <v>48</v>
      </c>
      <c r="G93" s="168"/>
      <c r="H93" s="168"/>
    </row>
    <row r="94" spans="1:8">
      <c r="A94" s="68" t="s">
        <v>48</v>
      </c>
      <c r="B94" s="69"/>
      <c r="C94" s="69"/>
      <c r="D94" s="69"/>
      <c r="E94" s="69"/>
      <c r="F94" s="70"/>
    </row>
  </sheetData>
  <pageMargins left="0.7" right="0.7" top="0.75" bottom="0.75" header="0.3" footer="0.3"/>
  <pageSetup scale="2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topLeftCell="A25" zoomScale="70" zoomScaleNormal="70" workbookViewId="0">
      <selection activeCell="A25" sqref="A25"/>
    </sheetView>
  </sheetViews>
  <sheetFormatPr defaultRowHeight="15.75"/>
  <cols>
    <col min="1" max="1" width="121.140625" style="71" customWidth="1"/>
    <col min="2" max="2" width="32.7109375" style="72" customWidth="1"/>
    <col min="3" max="5" width="32.85546875" style="72" customWidth="1"/>
    <col min="6" max="6" width="25.5703125" style="73" customWidth="1"/>
    <col min="7" max="7" width="30.28515625" style="71" customWidth="1"/>
    <col min="8" max="8" width="25.140625" style="71" customWidth="1"/>
    <col min="9" max="256" width="9.140625" style="71"/>
    <col min="257" max="257" width="121.140625" style="71" customWidth="1"/>
    <col min="258" max="258" width="32.7109375" style="71" customWidth="1"/>
    <col min="259" max="261" width="32.85546875" style="71" customWidth="1"/>
    <col min="262" max="262" width="25.5703125" style="71" customWidth="1"/>
    <col min="263" max="263" width="30.28515625" style="71" customWidth="1"/>
    <col min="264" max="264" width="25.140625" style="71" customWidth="1"/>
    <col min="265" max="512" width="9.140625" style="71"/>
    <col min="513" max="513" width="121.140625" style="71" customWidth="1"/>
    <col min="514" max="514" width="32.7109375" style="71" customWidth="1"/>
    <col min="515" max="517" width="32.85546875" style="71" customWidth="1"/>
    <col min="518" max="518" width="25.5703125" style="71" customWidth="1"/>
    <col min="519" max="519" width="30.28515625" style="71" customWidth="1"/>
    <col min="520" max="520" width="25.140625" style="71" customWidth="1"/>
    <col min="521" max="768" width="9.140625" style="71"/>
    <col min="769" max="769" width="121.140625" style="71" customWidth="1"/>
    <col min="770" max="770" width="32.7109375" style="71" customWidth="1"/>
    <col min="771" max="773" width="32.85546875" style="71" customWidth="1"/>
    <col min="774" max="774" width="25.5703125" style="71" customWidth="1"/>
    <col min="775" max="775" width="30.28515625" style="71" customWidth="1"/>
    <col min="776" max="776" width="25.140625" style="71" customWidth="1"/>
    <col min="777" max="1024" width="9.140625" style="71"/>
    <col min="1025" max="1025" width="121.140625" style="71" customWidth="1"/>
    <col min="1026" max="1026" width="32.7109375" style="71" customWidth="1"/>
    <col min="1027" max="1029" width="32.85546875" style="71" customWidth="1"/>
    <col min="1030" max="1030" width="25.5703125" style="71" customWidth="1"/>
    <col min="1031" max="1031" width="30.28515625" style="71" customWidth="1"/>
    <col min="1032" max="1032" width="25.140625" style="71" customWidth="1"/>
    <col min="1033" max="1280" width="9.140625" style="71"/>
    <col min="1281" max="1281" width="121.140625" style="71" customWidth="1"/>
    <col min="1282" max="1282" width="32.7109375" style="71" customWidth="1"/>
    <col min="1283" max="1285" width="32.85546875" style="71" customWidth="1"/>
    <col min="1286" max="1286" width="25.5703125" style="71" customWidth="1"/>
    <col min="1287" max="1287" width="30.28515625" style="71" customWidth="1"/>
    <col min="1288" max="1288" width="25.140625" style="71" customWidth="1"/>
    <col min="1289" max="1536" width="9.140625" style="71"/>
    <col min="1537" max="1537" width="121.140625" style="71" customWidth="1"/>
    <col min="1538" max="1538" width="32.7109375" style="71" customWidth="1"/>
    <col min="1539" max="1541" width="32.85546875" style="71" customWidth="1"/>
    <col min="1542" max="1542" width="25.5703125" style="71" customWidth="1"/>
    <col min="1543" max="1543" width="30.28515625" style="71" customWidth="1"/>
    <col min="1544" max="1544" width="25.140625" style="71" customWidth="1"/>
    <col min="1545" max="1792" width="9.140625" style="71"/>
    <col min="1793" max="1793" width="121.140625" style="71" customWidth="1"/>
    <col min="1794" max="1794" width="32.7109375" style="71" customWidth="1"/>
    <col min="1795" max="1797" width="32.85546875" style="71" customWidth="1"/>
    <col min="1798" max="1798" width="25.5703125" style="71" customWidth="1"/>
    <col min="1799" max="1799" width="30.28515625" style="71" customWidth="1"/>
    <col min="1800" max="1800" width="25.140625" style="71" customWidth="1"/>
    <col min="1801" max="2048" width="9.140625" style="71"/>
    <col min="2049" max="2049" width="121.140625" style="71" customWidth="1"/>
    <col min="2050" max="2050" width="32.7109375" style="71" customWidth="1"/>
    <col min="2051" max="2053" width="32.85546875" style="71" customWidth="1"/>
    <col min="2054" max="2054" width="25.5703125" style="71" customWidth="1"/>
    <col min="2055" max="2055" width="30.28515625" style="71" customWidth="1"/>
    <col min="2056" max="2056" width="25.140625" style="71" customWidth="1"/>
    <col min="2057" max="2304" width="9.140625" style="71"/>
    <col min="2305" max="2305" width="121.140625" style="71" customWidth="1"/>
    <col min="2306" max="2306" width="32.7109375" style="71" customWidth="1"/>
    <col min="2307" max="2309" width="32.85546875" style="71" customWidth="1"/>
    <col min="2310" max="2310" width="25.5703125" style="71" customWidth="1"/>
    <col min="2311" max="2311" width="30.28515625" style="71" customWidth="1"/>
    <col min="2312" max="2312" width="25.140625" style="71" customWidth="1"/>
    <col min="2313" max="2560" width="9.140625" style="71"/>
    <col min="2561" max="2561" width="121.140625" style="71" customWidth="1"/>
    <col min="2562" max="2562" width="32.7109375" style="71" customWidth="1"/>
    <col min="2563" max="2565" width="32.85546875" style="71" customWidth="1"/>
    <col min="2566" max="2566" width="25.5703125" style="71" customWidth="1"/>
    <col min="2567" max="2567" width="30.28515625" style="71" customWidth="1"/>
    <col min="2568" max="2568" width="25.140625" style="71" customWidth="1"/>
    <col min="2569" max="2816" width="9.140625" style="71"/>
    <col min="2817" max="2817" width="121.140625" style="71" customWidth="1"/>
    <col min="2818" max="2818" width="32.7109375" style="71" customWidth="1"/>
    <col min="2819" max="2821" width="32.85546875" style="71" customWidth="1"/>
    <col min="2822" max="2822" width="25.5703125" style="71" customWidth="1"/>
    <col min="2823" max="2823" width="30.28515625" style="71" customWidth="1"/>
    <col min="2824" max="2824" width="25.140625" style="71" customWidth="1"/>
    <col min="2825" max="3072" width="9.140625" style="71"/>
    <col min="3073" max="3073" width="121.140625" style="71" customWidth="1"/>
    <col min="3074" max="3074" width="32.7109375" style="71" customWidth="1"/>
    <col min="3075" max="3077" width="32.85546875" style="71" customWidth="1"/>
    <col min="3078" max="3078" width="25.5703125" style="71" customWidth="1"/>
    <col min="3079" max="3079" width="30.28515625" style="71" customWidth="1"/>
    <col min="3080" max="3080" width="25.140625" style="71" customWidth="1"/>
    <col min="3081" max="3328" width="9.140625" style="71"/>
    <col min="3329" max="3329" width="121.140625" style="71" customWidth="1"/>
    <col min="3330" max="3330" width="32.7109375" style="71" customWidth="1"/>
    <col min="3331" max="3333" width="32.85546875" style="71" customWidth="1"/>
    <col min="3334" max="3334" width="25.5703125" style="71" customWidth="1"/>
    <col min="3335" max="3335" width="30.28515625" style="71" customWidth="1"/>
    <col min="3336" max="3336" width="25.140625" style="71" customWidth="1"/>
    <col min="3337" max="3584" width="9.140625" style="71"/>
    <col min="3585" max="3585" width="121.140625" style="71" customWidth="1"/>
    <col min="3586" max="3586" width="32.7109375" style="71" customWidth="1"/>
    <col min="3587" max="3589" width="32.85546875" style="71" customWidth="1"/>
    <col min="3590" max="3590" width="25.5703125" style="71" customWidth="1"/>
    <col min="3591" max="3591" width="30.28515625" style="71" customWidth="1"/>
    <col min="3592" max="3592" width="25.140625" style="71" customWidth="1"/>
    <col min="3593" max="3840" width="9.140625" style="71"/>
    <col min="3841" max="3841" width="121.140625" style="71" customWidth="1"/>
    <col min="3842" max="3842" width="32.7109375" style="71" customWidth="1"/>
    <col min="3843" max="3845" width="32.85546875" style="71" customWidth="1"/>
    <col min="3846" max="3846" width="25.5703125" style="71" customWidth="1"/>
    <col min="3847" max="3847" width="30.28515625" style="71" customWidth="1"/>
    <col min="3848" max="3848" width="25.140625" style="71" customWidth="1"/>
    <col min="3849" max="4096" width="9.140625" style="71"/>
    <col min="4097" max="4097" width="121.140625" style="71" customWidth="1"/>
    <col min="4098" max="4098" width="32.7109375" style="71" customWidth="1"/>
    <col min="4099" max="4101" width="32.85546875" style="71" customWidth="1"/>
    <col min="4102" max="4102" width="25.5703125" style="71" customWidth="1"/>
    <col min="4103" max="4103" width="30.28515625" style="71" customWidth="1"/>
    <col min="4104" max="4104" width="25.140625" style="71" customWidth="1"/>
    <col min="4105" max="4352" width="9.140625" style="71"/>
    <col min="4353" max="4353" width="121.140625" style="71" customWidth="1"/>
    <col min="4354" max="4354" width="32.7109375" style="71" customWidth="1"/>
    <col min="4355" max="4357" width="32.85546875" style="71" customWidth="1"/>
    <col min="4358" max="4358" width="25.5703125" style="71" customWidth="1"/>
    <col min="4359" max="4359" width="30.28515625" style="71" customWidth="1"/>
    <col min="4360" max="4360" width="25.140625" style="71" customWidth="1"/>
    <col min="4361" max="4608" width="9.140625" style="71"/>
    <col min="4609" max="4609" width="121.140625" style="71" customWidth="1"/>
    <col min="4610" max="4610" width="32.7109375" style="71" customWidth="1"/>
    <col min="4611" max="4613" width="32.85546875" style="71" customWidth="1"/>
    <col min="4614" max="4614" width="25.5703125" style="71" customWidth="1"/>
    <col min="4615" max="4615" width="30.28515625" style="71" customWidth="1"/>
    <col min="4616" max="4616" width="25.140625" style="71" customWidth="1"/>
    <col min="4617" max="4864" width="9.140625" style="71"/>
    <col min="4865" max="4865" width="121.140625" style="71" customWidth="1"/>
    <col min="4866" max="4866" width="32.7109375" style="71" customWidth="1"/>
    <col min="4867" max="4869" width="32.85546875" style="71" customWidth="1"/>
    <col min="4870" max="4870" width="25.5703125" style="71" customWidth="1"/>
    <col min="4871" max="4871" width="30.28515625" style="71" customWidth="1"/>
    <col min="4872" max="4872" width="25.140625" style="71" customWidth="1"/>
    <col min="4873" max="5120" width="9.140625" style="71"/>
    <col min="5121" max="5121" width="121.140625" style="71" customWidth="1"/>
    <col min="5122" max="5122" width="32.7109375" style="71" customWidth="1"/>
    <col min="5123" max="5125" width="32.85546875" style="71" customWidth="1"/>
    <col min="5126" max="5126" width="25.5703125" style="71" customWidth="1"/>
    <col min="5127" max="5127" width="30.28515625" style="71" customWidth="1"/>
    <col min="5128" max="5128" width="25.140625" style="71" customWidth="1"/>
    <col min="5129" max="5376" width="9.140625" style="71"/>
    <col min="5377" max="5377" width="121.140625" style="71" customWidth="1"/>
    <col min="5378" max="5378" width="32.7109375" style="71" customWidth="1"/>
    <col min="5379" max="5381" width="32.85546875" style="71" customWidth="1"/>
    <col min="5382" max="5382" width="25.5703125" style="71" customWidth="1"/>
    <col min="5383" max="5383" width="30.28515625" style="71" customWidth="1"/>
    <col min="5384" max="5384" width="25.140625" style="71" customWidth="1"/>
    <col min="5385" max="5632" width="9.140625" style="71"/>
    <col min="5633" max="5633" width="121.140625" style="71" customWidth="1"/>
    <col min="5634" max="5634" width="32.7109375" style="71" customWidth="1"/>
    <col min="5635" max="5637" width="32.85546875" style="71" customWidth="1"/>
    <col min="5638" max="5638" width="25.5703125" style="71" customWidth="1"/>
    <col min="5639" max="5639" width="30.28515625" style="71" customWidth="1"/>
    <col min="5640" max="5640" width="25.140625" style="71" customWidth="1"/>
    <col min="5641" max="5888" width="9.140625" style="71"/>
    <col min="5889" max="5889" width="121.140625" style="71" customWidth="1"/>
    <col min="5890" max="5890" width="32.7109375" style="71" customWidth="1"/>
    <col min="5891" max="5893" width="32.85546875" style="71" customWidth="1"/>
    <col min="5894" max="5894" width="25.5703125" style="71" customWidth="1"/>
    <col min="5895" max="5895" width="30.28515625" style="71" customWidth="1"/>
    <col min="5896" max="5896" width="25.140625" style="71" customWidth="1"/>
    <col min="5897" max="6144" width="9.140625" style="71"/>
    <col min="6145" max="6145" width="121.140625" style="71" customWidth="1"/>
    <col min="6146" max="6146" width="32.7109375" style="71" customWidth="1"/>
    <col min="6147" max="6149" width="32.85546875" style="71" customWidth="1"/>
    <col min="6150" max="6150" width="25.5703125" style="71" customWidth="1"/>
    <col min="6151" max="6151" width="30.28515625" style="71" customWidth="1"/>
    <col min="6152" max="6152" width="25.140625" style="71" customWidth="1"/>
    <col min="6153" max="6400" width="9.140625" style="71"/>
    <col min="6401" max="6401" width="121.140625" style="71" customWidth="1"/>
    <col min="6402" max="6402" width="32.7109375" style="71" customWidth="1"/>
    <col min="6403" max="6405" width="32.85546875" style="71" customWidth="1"/>
    <col min="6406" max="6406" width="25.5703125" style="71" customWidth="1"/>
    <col min="6407" max="6407" width="30.28515625" style="71" customWidth="1"/>
    <col min="6408" max="6408" width="25.140625" style="71" customWidth="1"/>
    <col min="6409" max="6656" width="9.140625" style="71"/>
    <col min="6657" max="6657" width="121.140625" style="71" customWidth="1"/>
    <col min="6658" max="6658" width="32.7109375" style="71" customWidth="1"/>
    <col min="6659" max="6661" width="32.85546875" style="71" customWidth="1"/>
    <col min="6662" max="6662" width="25.5703125" style="71" customWidth="1"/>
    <col min="6663" max="6663" width="30.28515625" style="71" customWidth="1"/>
    <col min="6664" max="6664" width="25.140625" style="71" customWidth="1"/>
    <col min="6665" max="6912" width="9.140625" style="71"/>
    <col min="6913" max="6913" width="121.140625" style="71" customWidth="1"/>
    <col min="6914" max="6914" width="32.7109375" style="71" customWidth="1"/>
    <col min="6915" max="6917" width="32.85546875" style="71" customWidth="1"/>
    <col min="6918" max="6918" width="25.5703125" style="71" customWidth="1"/>
    <col min="6919" max="6919" width="30.28515625" style="71" customWidth="1"/>
    <col min="6920" max="6920" width="25.140625" style="71" customWidth="1"/>
    <col min="6921" max="7168" width="9.140625" style="71"/>
    <col min="7169" max="7169" width="121.140625" style="71" customWidth="1"/>
    <col min="7170" max="7170" width="32.7109375" style="71" customWidth="1"/>
    <col min="7171" max="7173" width="32.85546875" style="71" customWidth="1"/>
    <col min="7174" max="7174" width="25.5703125" style="71" customWidth="1"/>
    <col min="7175" max="7175" width="30.28515625" style="71" customWidth="1"/>
    <col min="7176" max="7176" width="25.140625" style="71" customWidth="1"/>
    <col min="7177" max="7424" width="9.140625" style="71"/>
    <col min="7425" max="7425" width="121.140625" style="71" customWidth="1"/>
    <col min="7426" max="7426" width="32.7109375" style="71" customWidth="1"/>
    <col min="7427" max="7429" width="32.85546875" style="71" customWidth="1"/>
    <col min="7430" max="7430" width="25.5703125" style="71" customWidth="1"/>
    <col min="7431" max="7431" width="30.28515625" style="71" customWidth="1"/>
    <col min="7432" max="7432" width="25.140625" style="71" customWidth="1"/>
    <col min="7433" max="7680" width="9.140625" style="71"/>
    <col min="7681" max="7681" width="121.140625" style="71" customWidth="1"/>
    <col min="7682" max="7682" width="32.7109375" style="71" customWidth="1"/>
    <col min="7683" max="7685" width="32.85546875" style="71" customWidth="1"/>
    <col min="7686" max="7686" width="25.5703125" style="71" customWidth="1"/>
    <col min="7687" max="7687" width="30.28515625" style="71" customWidth="1"/>
    <col min="7688" max="7688" width="25.140625" style="71" customWidth="1"/>
    <col min="7689" max="7936" width="9.140625" style="71"/>
    <col min="7937" max="7937" width="121.140625" style="71" customWidth="1"/>
    <col min="7938" max="7938" width="32.7109375" style="71" customWidth="1"/>
    <col min="7939" max="7941" width="32.85546875" style="71" customWidth="1"/>
    <col min="7942" max="7942" width="25.5703125" style="71" customWidth="1"/>
    <col min="7943" max="7943" width="30.28515625" style="71" customWidth="1"/>
    <col min="7944" max="7944" width="25.140625" style="71" customWidth="1"/>
    <col min="7945" max="8192" width="9.140625" style="71"/>
    <col min="8193" max="8193" width="121.140625" style="71" customWidth="1"/>
    <col min="8194" max="8194" width="32.7109375" style="71" customWidth="1"/>
    <col min="8195" max="8197" width="32.85546875" style="71" customWidth="1"/>
    <col min="8198" max="8198" width="25.5703125" style="71" customWidth="1"/>
    <col min="8199" max="8199" width="30.28515625" style="71" customWidth="1"/>
    <col min="8200" max="8200" width="25.140625" style="71" customWidth="1"/>
    <col min="8201" max="8448" width="9.140625" style="71"/>
    <col min="8449" max="8449" width="121.140625" style="71" customWidth="1"/>
    <col min="8450" max="8450" width="32.7109375" style="71" customWidth="1"/>
    <col min="8451" max="8453" width="32.85546875" style="71" customWidth="1"/>
    <col min="8454" max="8454" width="25.5703125" style="71" customWidth="1"/>
    <col min="8455" max="8455" width="30.28515625" style="71" customWidth="1"/>
    <col min="8456" max="8456" width="25.140625" style="71" customWidth="1"/>
    <col min="8457" max="8704" width="9.140625" style="71"/>
    <col min="8705" max="8705" width="121.140625" style="71" customWidth="1"/>
    <col min="8706" max="8706" width="32.7109375" style="71" customWidth="1"/>
    <col min="8707" max="8709" width="32.85546875" style="71" customWidth="1"/>
    <col min="8710" max="8710" width="25.5703125" style="71" customWidth="1"/>
    <col min="8711" max="8711" width="30.28515625" style="71" customWidth="1"/>
    <col min="8712" max="8712" width="25.140625" style="71" customWidth="1"/>
    <col min="8713" max="8960" width="9.140625" style="71"/>
    <col min="8961" max="8961" width="121.140625" style="71" customWidth="1"/>
    <col min="8962" max="8962" width="32.7109375" style="71" customWidth="1"/>
    <col min="8963" max="8965" width="32.85546875" style="71" customWidth="1"/>
    <col min="8966" max="8966" width="25.5703125" style="71" customWidth="1"/>
    <col min="8967" max="8967" width="30.28515625" style="71" customWidth="1"/>
    <col min="8968" max="8968" width="25.140625" style="71" customWidth="1"/>
    <col min="8969" max="9216" width="9.140625" style="71"/>
    <col min="9217" max="9217" width="121.140625" style="71" customWidth="1"/>
    <col min="9218" max="9218" width="32.7109375" style="71" customWidth="1"/>
    <col min="9219" max="9221" width="32.85546875" style="71" customWidth="1"/>
    <col min="9222" max="9222" width="25.5703125" style="71" customWidth="1"/>
    <col min="9223" max="9223" width="30.28515625" style="71" customWidth="1"/>
    <col min="9224" max="9224" width="25.140625" style="71" customWidth="1"/>
    <col min="9225" max="9472" width="9.140625" style="71"/>
    <col min="9473" max="9473" width="121.140625" style="71" customWidth="1"/>
    <col min="9474" max="9474" width="32.7109375" style="71" customWidth="1"/>
    <col min="9475" max="9477" width="32.85546875" style="71" customWidth="1"/>
    <col min="9478" max="9478" width="25.5703125" style="71" customWidth="1"/>
    <col min="9479" max="9479" width="30.28515625" style="71" customWidth="1"/>
    <col min="9480" max="9480" width="25.140625" style="71" customWidth="1"/>
    <col min="9481" max="9728" width="9.140625" style="71"/>
    <col min="9729" max="9729" width="121.140625" style="71" customWidth="1"/>
    <col min="9730" max="9730" width="32.7109375" style="71" customWidth="1"/>
    <col min="9731" max="9733" width="32.85546875" style="71" customWidth="1"/>
    <col min="9734" max="9734" width="25.5703125" style="71" customWidth="1"/>
    <col min="9735" max="9735" width="30.28515625" style="71" customWidth="1"/>
    <col min="9736" max="9736" width="25.140625" style="71" customWidth="1"/>
    <col min="9737" max="9984" width="9.140625" style="71"/>
    <col min="9985" max="9985" width="121.140625" style="71" customWidth="1"/>
    <col min="9986" max="9986" width="32.7109375" style="71" customWidth="1"/>
    <col min="9987" max="9989" width="32.85546875" style="71" customWidth="1"/>
    <col min="9990" max="9990" width="25.5703125" style="71" customWidth="1"/>
    <col min="9991" max="9991" width="30.28515625" style="71" customWidth="1"/>
    <col min="9992" max="9992" width="25.140625" style="71" customWidth="1"/>
    <col min="9993" max="10240" width="9.140625" style="71"/>
    <col min="10241" max="10241" width="121.140625" style="71" customWidth="1"/>
    <col min="10242" max="10242" width="32.7109375" style="71" customWidth="1"/>
    <col min="10243" max="10245" width="32.85546875" style="71" customWidth="1"/>
    <col min="10246" max="10246" width="25.5703125" style="71" customWidth="1"/>
    <col min="10247" max="10247" width="30.28515625" style="71" customWidth="1"/>
    <col min="10248" max="10248" width="25.140625" style="71" customWidth="1"/>
    <col min="10249" max="10496" width="9.140625" style="71"/>
    <col min="10497" max="10497" width="121.140625" style="71" customWidth="1"/>
    <col min="10498" max="10498" width="32.7109375" style="71" customWidth="1"/>
    <col min="10499" max="10501" width="32.85546875" style="71" customWidth="1"/>
    <col min="10502" max="10502" width="25.5703125" style="71" customWidth="1"/>
    <col min="10503" max="10503" width="30.28515625" style="71" customWidth="1"/>
    <col min="10504" max="10504" width="25.140625" style="71" customWidth="1"/>
    <col min="10505" max="10752" width="9.140625" style="71"/>
    <col min="10753" max="10753" width="121.140625" style="71" customWidth="1"/>
    <col min="10754" max="10754" width="32.7109375" style="71" customWidth="1"/>
    <col min="10755" max="10757" width="32.85546875" style="71" customWidth="1"/>
    <col min="10758" max="10758" width="25.5703125" style="71" customWidth="1"/>
    <col min="10759" max="10759" width="30.28515625" style="71" customWidth="1"/>
    <col min="10760" max="10760" width="25.140625" style="71" customWidth="1"/>
    <col min="10761" max="11008" width="9.140625" style="71"/>
    <col min="11009" max="11009" width="121.140625" style="71" customWidth="1"/>
    <col min="11010" max="11010" width="32.7109375" style="71" customWidth="1"/>
    <col min="11011" max="11013" width="32.85546875" style="71" customWidth="1"/>
    <col min="11014" max="11014" width="25.5703125" style="71" customWidth="1"/>
    <col min="11015" max="11015" width="30.28515625" style="71" customWidth="1"/>
    <col min="11016" max="11016" width="25.140625" style="71" customWidth="1"/>
    <col min="11017" max="11264" width="9.140625" style="71"/>
    <col min="11265" max="11265" width="121.140625" style="71" customWidth="1"/>
    <col min="11266" max="11266" width="32.7109375" style="71" customWidth="1"/>
    <col min="11267" max="11269" width="32.85546875" style="71" customWidth="1"/>
    <col min="11270" max="11270" width="25.5703125" style="71" customWidth="1"/>
    <col min="11271" max="11271" width="30.28515625" style="71" customWidth="1"/>
    <col min="11272" max="11272" width="25.140625" style="71" customWidth="1"/>
    <col min="11273" max="11520" width="9.140625" style="71"/>
    <col min="11521" max="11521" width="121.140625" style="71" customWidth="1"/>
    <col min="11522" max="11522" width="32.7109375" style="71" customWidth="1"/>
    <col min="11523" max="11525" width="32.85546875" style="71" customWidth="1"/>
    <col min="11526" max="11526" width="25.5703125" style="71" customWidth="1"/>
    <col min="11527" max="11527" width="30.28515625" style="71" customWidth="1"/>
    <col min="11528" max="11528" width="25.140625" style="71" customWidth="1"/>
    <col min="11529" max="11776" width="9.140625" style="71"/>
    <col min="11777" max="11777" width="121.140625" style="71" customWidth="1"/>
    <col min="11778" max="11778" width="32.7109375" style="71" customWidth="1"/>
    <col min="11779" max="11781" width="32.85546875" style="71" customWidth="1"/>
    <col min="11782" max="11782" width="25.5703125" style="71" customWidth="1"/>
    <col min="11783" max="11783" width="30.28515625" style="71" customWidth="1"/>
    <col min="11784" max="11784" width="25.140625" style="71" customWidth="1"/>
    <col min="11785" max="12032" width="9.140625" style="71"/>
    <col min="12033" max="12033" width="121.140625" style="71" customWidth="1"/>
    <col min="12034" max="12034" width="32.7109375" style="71" customWidth="1"/>
    <col min="12035" max="12037" width="32.85546875" style="71" customWidth="1"/>
    <col min="12038" max="12038" width="25.5703125" style="71" customWidth="1"/>
    <col min="12039" max="12039" width="30.28515625" style="71" customWidth="1"/>
    <col min="12040" max="12040" width="25.140625" style="71" customWidth="1"/>
    <col min="12041" max="12288" width="9.140625" style="71"/>
    <col min="12289" max="12289" width="121.140625" style="71" customWidth="1"/>
    <col min="12290" max="12290" width="32.7109375" style="71" customWidth="1"/>
    <col min="12291" max="12293" width="32.85546875" style="71" customWidth="1"/>
    <col min="12294" max="12294" width="25.5703125" style="71" customWidth="1"/>
    <col min="12295" max="12295" width="30.28515625" style="71" customWidth="1"/>
    <col min="12296" max="12296" width="25.140625" style="71" customWidth="1"/>
    <col min="12297" max="12544" width="9.140625" style="71"/>
    <col min="12545" max="12545" width="121.140625" style="71" customWidth="1"/>
    <col min="12546" max="12546" width="32.7109375" style="71" customWidth="1"/>
    <col min="12547" max="12549" width="32.85546875" style="71" customWidth="1"/>
    <col min="12550" max="12550" width="25.5703125" style="71" customWidth="1"/>
    <col min="12551" max="12551" width="30.28515625" style="71" customWidth="1"/>
    <col min="12552" max="12552" width="25.140625" style="71" customWidth="1"/>
    <col min="12553" max="12800" width="9.140625" style="71"/>
    <col min="12801" max="12801" width="121.140625" style="71" customWidth="1"/>
    <col min="12802" max="12802" width="32.7109375" style="71" customWidth="1"/>
    <col min="12803" max="12805" width="32.85546875" style="71" customWidth="1"/>
    <col min="12806" max="12806" width="25.5703125" style="71" customWidth="1"/>
    <col min="12807" max="12807" width="30.28515625" style="71" customWidth="1"/>
    <col min="12808" max="12808" width="25.140625" style="71" customWidth="1"/>
    <col min="12809" max="13056" width="9.140625" style="71"/>
    <col min="13057" max="13057" width="121.140625" style="71" customWidth="1"/>
    <col min="13058" max="13058" width="32.7109375" style="71" customWidth="1"/>
    <col min="13059" max="13061" width="32.85546875" style="71" customWidth="1"/>
    <col min="13062" max="13062" width="25.5703125" style="71" customWidth="1"/>
    <col min="13063" max="13063" width="30.28515625" style="71" customWidth="1"/>
    <col min="13064" max="13064" width="25.140625" style="71" customWidth="1"/>
    <col min="13065" max="13312" width="9.140625" style="71"/>
    <col min="13313" max="13313" width="121.140625" style="71" customWidth="1"/>
    <col min="13314" max="13314" width="32.7109375" style="71" customWidth="1"/>
    <col min="13315" max="13317" width="32.85546875" style="71" customWidth="1"/>
    <col min="13318" max="13318" width="25.5703125" style="71" customWidth="1"/>
    <col min="13319" max="13319" width="30.28515625" style="71" customWidth="1"/>
    <col min="13320" max="13320" width="25.140625" style="71" customWidth="1"/>
    <col min="13321" max="13568" width="9.140625" style="71"/>
    <col min="13569" max="13569" width="121.140625" style="71" customWidth="1"/>
    <col min="13570" max="13570" width="32.7109375" style="71" customWidth="1"/>
    <col min="13571" max="13573" width="32.85546875" style="71" customWidth="1"/>
    <col min="13574" max="13574" width="25.5703125" style="71" customWidth="1"/>
    <col min="13575" max="13575" width="30.28515625" style="71" customWidth="1"/>
    <col min="13576" max="13576" width="25.140625" style="71" customWidth="1"/>
    <col min="13577" max="13824" width="9.140625" style="71"/>
    <col min="13825" max="13825" width="121.140625" style="71" customWidth="1"/>
    <col min="13826" max="13826" width="32.7109375" style="71" customWidth="1"/>
    <col min="13827" max="13829" width="32.85546875" style="71" customWidth="1"/>
    <col min="13830" max="13830" width="25.5703125" style="71" customWidth="1"/>
    <col min="13831" max="13831" width="30.28515625" style="71" customWidth="1"/>
    <col min="13832" max="13832" width="25.140625" style="71" customWidth="1"/>
    <col min="13833" max="14080" width="9.140625" style="71"/>
    <col min="14081" max="14081" width="121.140625" style="71" customWidth="1"/>
    <col min="14082" max="14082" width="32.7109375" style="71" customWidth="1"/>
    <col min="14083" max="14085" width="32.85546875" style="71" customWidth="1"/>
    <col min="14086" max="14086" width="25.5703125" style="71" customWidth="1"/>
    <col min="14087" max="14087" width="30.28515625" style="71" customWidth="1"/>
    <col min="14088" max="14088" width="25.140625" style="71" customWidth="1"/>
    <col min="14089" max="14336" width="9.140625" style="71"/>
    <col min="14337" max="14337" width="121.140625" style="71" customWidth="1"/>
    <col min="14338" max="14338" width="32.7109375" style="71" customWidth="1"/>
    <col min="14339" max="14341" width="32.85546875" style="71" customWidth="1"/>
    <col min="14342" max="14342" width="25.5703125" style="71" customWidth="1"/>
    <col min="14343" max="14343" width="30.28515625" style="71" customWidth="1"/>
    <col min="14344" max="14344" width="25.140625" style="71" customWidth="1"/>
    <col min="14345" max="14592" width="9.140625" style="71"/>
    <col min="14593" max="14593" width="121.140625" style="71" customWidth="1"/>
    <col min="14594" max="14594" width="32.7109375" style="71" customWidth="1"/>
    <col min="14595" max="14597" width="32.85546875" style="71" customWidth="1"/>
    <col min="14598" max="14598" width="25.5703125" style="71" customWidth="1"/>
    <col min="14599" max="14599" width="30.28515625" style="71" customWidth="1"/>
    <col min="14600" max="14600" width="25.140625" style="71" customWidth="1"/>
    <col min="14601" max="14848" width="9.140625" style="71"/>
    <col min="14849" max="14849" width="121.140625" style="71" customWidth="1"/>
    <col min="14850" max="14850" width="32.7109375" style="71" customWidth="1"/>
    <col min="14851" max="14853" width="32.85546875" style="71" customWidth="1"/>
    <col min="14854" max="14854" width="25.5703125" style="71" customWidth="1"/>
    <col min="14855" max="14855" width="30.28515625" style="71" customWidth="1"/>
    <col min="14856" max="14856" width="25.140625" style="71" customWidth="1"/>
    <col min="14857" max="15104" width="9.140625" style="71"/>
    <col min="15105" max="15105" width="121.140625" style="71" customWidth="1"/>
    <col min="15106" max="15106" width="32.7109375" style="71" customWidth="1"/>
    <col min="15107" max="15109" width="32.85546875" style="71" customWidth="1"/>
    <col min="15110" max="15110" width="25.5703125" style="71" customWidth="1"/>
    <col min="15111" max="15111" width="30.28515625" style="71" customWidth="1"/>
    <col min="15112" max="15112" width="25.140625" style="71" customWidth="1"/>
    <col min="15113" max="15360" width="9.140625" style="71"/>
    <col min="15361" max="15361" width="121.140625" style="71" customWidth="1"/>
    <col min="15362" max="15362" width="32.7109375" style="71" customWidth="1"/>
    <col min="15363" max="15365" width="32.85546875" style="71" customWidth="1"/>
    <col min="15366" max="15366" width="25.5703125" style="71" customWidth="1"/>
    <col min="15367" max="15367" width="30.28515625" style="71" customWidth="1"/>
    <col min="15368" max="15368" width="25.140625" style="71" customWidth="1"/>
    <col min="15369" max="15616" width="9.140625" style="71"/>
    <col min="15617" max="15617" width="121.140625" style="71" customWidth="1"/>
    <col min="15618" max="15618" width="32.7109375" style="71" customWidth="1"/>
    <col min="15619" max="15621" width="32.85546875" style="71" customWidth="1"/>
    <col min="15622" max="15622" width="25.5703125" style="71" customWidth="1"/>
    <col min="15623" max="15623" width="30.28515625" style="71" customWidth="1"/>
    <col min="15624" max="15624" width="25.140625" style="71" customWidth="1"/>
    <col min="15625" max="15872" width="9.140625" style="71"/>
    <col min="15873" max="15873" width="121.140625" style="71" customWidth="1"/>
    <col min="15874" max="15874" width="32.7109375" style="71" customWidth="1"/>
    <col min="15875" max="15877" width="32.85546875" style="71" customWidth="1"/>
    <col min="15878" max="15878" width="25.5703125" style="71" customWidth="1"/>
    <col min="15879" max="15879" width="30.28515625" style="71" customWidth="1"/>
    <col min="15880" max="15880" width="25.140625" style="71" customWidth="1"/>
    <col min="15881" max="16128" width="9.140625" style="71"/>
    <col min="16129" max="16129" width="121.140625" style="71" customWidth="1"/>
    <col min="16130" max="16130" width="32.7109375" style="71" customWidth="1"/>
    <col min="16131" max="16133" width="32.85546875" style="71" customWidth="1"/>
    <col min="16134" max="16134" width="25.5703125" style="71" customWidth="1"/>
    <col min="16135" max="16135" width="30.28515625" style="71" customWidth="1"/>
    <col min="16136" max="16136" width="25.140625" style="71" customWidth="1"/>
    <col min="16137" max="16384" width="9.140625" style="71"/>
  </cols>
  <sheetData>
    <row r="1" spans="1:8" s="7" customFormat="1" ht="46.5">
      <c r="A1" s="1" t="s">
        <v>0</v>
      </c>
      <c r="B1" s="2"/>
      <c r="C1" s="4" t="s">
        <v>1</v>
      </c>
      <c r="D1" s="5" t="s">
        <v>152</v>
      </c>
      <c r="E1" s="6"/>
      <c r="H1" s="3"/>
    </row>
    <row r="2" spans="1:8" s="7" customFormat="1" ht="46.5">
      <c r="A2" s="1" t="s">
        <v>2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3</v>
      </c>
      <c r="B3" s="10"/>
      <c r="C3" s="10"/>
      <c r="D3" s="10"/>
      <c r="E3" s="10"/>
      <c r="F3" s="11"/>
      <c r="G3" s="3"/>
      <c r="H3" s="3"/>
    </row>
    <row r="4" spans="1:8" s="16" customFormat="1" ht="27" thickTop="1">
      <c r="A4" s="12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20" customFormat="1" ht="52.5">
      <c r="A5" s="17"/>
      <c r="B5" s="18" t="s">
        <v>9</v>
      </c>
      <c r="C5" s="18" t="s">
        <v>9</v>
      </c>
      <c r="D5" s="18" t="s">
        <v>10</v>
      </c>
      <c r="E5" s="18" t="s">
        <v>11</v>
      </c>
      <c r="F5" s="19" t="s">
        <v>12</v>
      </c>
    </row>
    <row r="6" spans="1:8" s="16" customFormat="1" ht="26.25">
      <c r="A6" s="21" t="s">
        <v>13</v>
      </c>
      <c r="B6" s="22"/>
      <c r="C6" s="22"/>
      <c r="D6" s="22"/>
      <c r="E6" s="22"/>
      <c r="F6" s="23"/>
    </row>
    <row r="7" spans="1:8" s="16" customFormat="1" ht="26.25">
      <c r="A7" s="21" t="s">
        <v>14</v>
      </c>
      <c r="B7" s="22"/>
      <c r="C7" s="22"/>
      <c r="D7" s="22"/>
      <c r="E7" s="22"/>
      <c r="F7" s="24"/>
    </row>
    <row r="8" spans="1:8" s="16" customFormat="1" ht="26.25">
      <c r="A8" s="25" t="s">
        <v>15</v>
      </c>
      <c r="B8" s="26">
        <f>ULBOS!B8+GSU!B8+LATech!B8+McNeese!B8+Nicholls!B8+NwSU!B8+SLU!B8+ULL!B8+UNO!B8+ULM!B8</f>
        <v>312763229</v>
      </c>
      <c r="C8" s="26">
        <f>ULBOS!C8+GSU!C8+LATech!C8+McNeese!C8+Nicholls!C8+NwSU!C8+SLU!C8+ULL!C8+UNO!C8+ULM!C8</f>
        <v>312763229</v>
      </c>
      <c r="D8" s="26">
        <f>ULBOS!D8+GSU!D8+LATech!D8+McNeese!D8+Nicholls!D8+NwSU!D8+SLU!D8+ULL!D8+UNO!D8+ULM!D8</f>
        <v>278012636</v>
      </c>
      <c r="E8" s="26">
        <f t="shared" ref="E8:E29" si="0">D8-C8</f>
        <v>-34750593</v>
      </c>
      <c r="F8" s="27">
        <f t="shared" ref="F8:F29" si="1">IF(ISBLANK(E8),"  ",IF(C8&gt;0,E8/C8,IF(E8&gt;0,1,0)))</f>
        <v>-0.11110830742830066</v>
      </c>
    </row>
    <row r="9" spans="1:8" s="16" customFormat="1" ht="26.25">
      <c r="A9" s="25" t="s">
        <v>16</v>
      </c>
      <c r="B9" s="26">
        <f>ULBOS!B9+GSU!B9+LATech!B9+McNeese!B9+Nicholls!B9+NwSU!B9+SLU!B9+ULL!B9+UNO!B9+ULM!B9</f>
        <v>0</v>
      </c>
      <c r="C9" s="26">
        <f>ULBOS!C9+GSU!C9+LATech!C9+McNeese!C9+Nicholls!C9+NwSU!C9+SLU!C9+ULL!C9+UNO!C9+ULM!C9</f>
        <v>0</v>
      </c>
      <c r="D9" s="26">
        <f>ULBOS!D9+GSU!D9+LATech!D9+McNeese!D9+Nicholls!D9+NwSU!D9+SLU!D9+ULL!D9+UNO!D9+ULM!D9</f>
        <v>0</v>
      </c>
      <c r="E9" s="26">
        <f t="shared" si="0"/>
        <v>0</v>
      </c>
      <c r="F9" s="27">
        <f t="shared" si="1"/>
        <v>0</v>
      </c>
    </row>
    <row r="10" spans="1:8" s="16" customFormat="1" ht="26.25">
      <c r="A10" s="28" t="s">
        <v>17</v>
      </c>
      <c r="B10" s="29">
        <f>SUM(B11:B29)</f>
        <v>15873167.140000001</v>
      </c>
      <c r="C10" s="29">
        <f>SUM(C11:C29)</f>
        <v>16535183</v>
      </c>
      <c r="D10" s="29">
        <f>SUM(D11:D29)</f>
        <v>16718943</v>
      </c>
      <c r="E10" s="29">
        <f t="shared" si="0"/>
        <v>183760</v>
      </c>
      <c r="F10" s="27">
        <f t="shared" si="1"/>
        <v>1.1113272831634219E-2</v>
      </c>
    </row>
    <row r="11" spans="1:8" s="16" customFormat="1" ht="26.25">
      <c r="A11" s="30" t="s">
        <v>18</v>
      </c>
      <c r="B11" s="26">
        <f>ULBOS!B11+GSU!B11+LATech!B11+McNeese!B11+Nicholls!B11+NwSU!B11+SLU!B11+ULL!B11+UNO!B11+ULM!B11</f>
        <v>0</v>
      </c>
      <c r="C11" s="26">
        <f>ULBOS!C11+GSU!C11+LATech!C11+McNeese!C11+Nicholls!C11+NwSU!C11+SLU!C11+ULL!C11+UNO!C11+ULM!C11</f>
        <v>0</v>
      </c>
      <c r="D11" s="26">
        <f>ULBOS!D11+GSU!D11+LATech!D11+McNeese!D11+Nicholls!D11+NwSU!D11+SLU!D11+ULL!D11+UNO!D11+ULM!D11</f>
        <v>0</v>
      </c>
      <c r="E11" s="29">
        <f t="shared" si="0"/>
        <v>0</v>
      </c>
      <c r="F11" s="27">
        <f t="shared" si="1"/>
        <v>0</v>
      </c>
    </row>
    <row r="12" spans="1:8" s="16" customFormat="1" ht="26.25">
      <c r="A12" s="32" t="s">
        <v>19</v>
      </c>
      <c r="B12" s="26">
        <f>ULBOS!B12+GSU!B12+LATech!B12+McNeese!B12+Nicholls!B12+NwSU!B12+SLU!B12+ULL!B12+UNO!B12+ULM!B12</f>
        <v>15347563.140000001</v>
      </c>
      <c r="C12" s="26">
        <f>ULBOS!C12+GSU!C12+LATech!C12+McNeese!C12+Nicholls!C12+NwSU!C12+SLU!C12+ULL!C12+UNO!C12+ULM!C12</f>
        <v>16009579</v>
      </c>
      <c r="D12" s="26">
        <f>ULBOS!D12+GSU!D12+LATech!D12+McNeese!D12+Nicholls!D12+NwSU!D12+SLU!D12+ULL!D12+UNO!D12+ULM!D12</f>
        <v>16315740</v>
      </c>
      <c r="E12" s="29">
        <f t="shared" si="0"/>
        <v>306161</v>
      </c>
      <c r="F12" s="27">
        <f t="shared" si="1"/>
        <v>1.9123613431683621E-2</v>
      </c>
    </row>
    <row r="13" spans="1:8" s="16" customFormat="1" ht="26.25">
      <c r="A13" s="32" t="s">
        <v>20</v>
      </c>
      <c r="B13" s="26">
        <f>ULBOS!B13+GSU!B13+LATech!B13+McNeese!B13+Nicholls!B13+NwSU!B13+SLU!B13+ULL!B13+UNO!B13+ULM!B13</f>
        <v>0</v>
      </c>
      <c r="C13" s="26">
        <f>ULBOS!C13+GSU!C13+LATech!C13+McNeese!C13+Nicholls!C13+NwSU!C13+SLU!C13+ULL!C13+UNO!C13+ULM!C13</f>
        <v>0</v>
      </c>
      <c r="D13" s="26">
        <f>ULBOS!D13+GSU!D13+LATech!D13+McNeese!D13+Nicholls!D13+NwSU!D13+SLU!D13+ULL!D13+UNO!D13+ULM!D13</f>
        <v>0</v>
      </c>
      <c r="E13" s="29">
        <f t="shared" si="0"/>
        <v>0</v>
      </c>
      <c r="F13" s="27">
        <f t="shared" si="1"/>
        <v>0</v>
      </c>
    </row>
    <row r="14" spans="1:8" s="16" customFormat="1" ht="26.25">
      <c r="A14" s="32" t="s">
        <v>21</v>
      </c>
      <c r="B14" s="26">
        <f>ULBOS!B14+GSU!B14+LATech!B14+McNeese!B14+Nicholls!B14+NwSU!B14+SLU!B14+ULL!B14+UNO!B14+ULM!B14</f>
        <v>525604</v>
      </c>
      <c r="C14" s="26">
        <f>ULBOS!C14+GSU!C14+LATech!C14+McNeese!C14+Nicholls!C14+NwSU!C14+SLU!C14+ULL!C14+UNO!C14+ULM!C14</f>
        <v>525604</v>
      </c>
      <c r="D14" s="26">
        <f>ULBOS!D14+GSU!D14+LATech!D14+McNeese!D14+Nicholls!D14+NwSU!D14+SLU!D14+ULL!D14+UNO!D14+ULM!D14</f>
        <v>403203</v>
      </c>
      <c r="E14" s="29">
        <f t="shared" si="0"/>
        <v>-122401</v>
      </c>
      <c r="F14" s="27">
        <f t="shared" si="1"/>
        <v>-0.23287684264198902</v>
      </c>
    </row>
    <row r="15" spans="1:8" s="16" customFormat="1" ht="26.25">
      <c r="A15" s="32" t="s">
        <v>22</v>
      </c>
      <c r="B15" s="26">
        <f>ULBOS!B15+GSU!B15+LATech!B15+McNeese!B15+Nicholls!B15+NwSU!B15+SLU!B15+ULL!B15+UNO!B15+ULM!B15</f>
        <v>0</v>
      </c>
      <c r="C15" s="26">
        <f>ULBOS!C15+GSU!C15+LATech!C15+McNeese!C15+Nicholls!C15+NwSU!C15+SLU!C15+ULL!C15+UNO!C15+ULM!C15</f>
        <v>0</v>
      </c>
      <c r="D15" s="26">
        <f>ULBOS!D15+GSU!D15+LATech!D15+McNeese!D15+Nicholls!D15+NwSU!D15+SLU!D15+ULL!D15+UNO!D15+ULM!D15</f>
        <v>0</v>
      </c>
      <c r="E15" s="29">
        <f t="shared" si="0"/>
        <v>0</v>
      </c>
      <c r="F15" s="27">
        <f t="shared" si="1"/>
        <v>0</v>
      </c>
    </row>
    <row r="16" spans="1:8" s="16" customFormat="1" ht="26.25">
      <c r="A16" s="32" t="s">
        <v>23</v>
      </c>
      <c r="B16" s="26">
        <f>ULBOS!B16+GSU!B16+LATech!B16+McNeese!B16+Nicholls!B16+NwSU!B16+SLU!B16+ULL!B16+UNO!B16+ULM!B16</f>
        <v>0</v>
      </c>
      <c r="C16" s="26">
        <f>ULBOS!C16+GSU!C16+LATech!C16+McNeese!C16+Nicholls!C16+NwSU!C16+SLU!C16+ULL!C16+UNO!C16+ULM!C16</f>
        <v>0</v>
      </c>
      <c r="D16" s="26">
        <f>ULBOS!D16+GSU!D16+LATech!D16+McNeese!D16+Nicholls!D16+NwSU!D16+SLU!D16+ULL!D16+UNO!D16+ULM!D16</f>
        <v>0</v>
      </c>
      <c r="E16" s="29">
        <f t="shared" si="0"/>
        <v>0</v>
      </c>
      <c r="F16" s="27">
        <f t="shared" si="1"/>
        <v>0</v>
      </c>
    </row>
    <row r="17" spans="1:6" s="16" customFormat="1" ht="26.25">
      <c r="A17" s="32" t="s">
        <v>24</v>
      </c>
      <c r="B17" s="26">
        <f>ULBOS!B17+GSU!B17+LATech!B17+McNeese!B17+Nicholls!B17+NwSU!B17+SLU!B17+ULL!B17+UNO!B17+ULM!B17</f>
        <v>0</v>
      </c>
      <c r="C17" s="26">
        <f>ULBOS!C17+GSU!C17+LATech!C17+McNeese!C17+Nicholls!C17+NwSU!C17+SLU!C17+ULL!C17+UNO!C17+ULM!C17</f>
        <v>0</v>
      </c>
      <c r="D17" s="26">
        <f>ULBOS!D17+GSU!D17+LATech!D17+McNeese!D17+Nicholls!D17+NwSU!D17+SLU!D17+ULL!D17+UNO!D17+ULM!D17</f>
        <v>0</v>
      </c>
      <c r="E17" s="29">
        <f t="shared" si="0"/>
        <v>0</v>
      </c>
      <c r="F17" s="27">
        <f t="shared" si="1"/>
        <v>0</v>
      </c>
    </row>
    <row r="18" spans="1:6" s="16" customFormat="1" ht="26.25">
      <c r="A18" s="32" t="s">
        <v>25</v>
      </c>
      <c r="B18" s="26">
        <f>ULBOS!B18+GSU!B18+LATech!B18+McNeese!B18+Nicholls!B18+NwSU!B18+SLU!B18+ULL!B18+UNO!B18+ULM!B18</f>
        <v>0</v>
      </c>
      <c r="C18" s="26">
        <f>ULBOS!C18+GSU!C18+LATech!C18+McNeese!C18+Nicholls!C18+NwSU!C18+SLU!C18+ULL!C18+UNO!C18+ULM!C18</f>
        <v>0</v>
      </c>
      <c r="D18" s="26">
        <f>ULBOS!D18+GSU!D18+LATech!D18+McNeese!D18+Nicholls!D18+NwSU!D18+SLU!D18+ULL!D18+UNO!D18+ULM!D18</f>
        <v>0</v>
      </c>
      <c r="E18" s="29">
        <f t="shared" si="0"/>
        <v>0</v>
      </c>
      <c r="F18" s="27">
        <f t="shared" si="1"/>
        <v>0</v>
      </c>
    </row>
    <row r="19" spans="1:6" s="16" customFormat="1" ht="26.25">
      <c r="A19" s="32" t="s">
        <v>26</v>
      </c>
      <c r="B19" s="26">
        <f>ULBOS!B19+GSU!B19+LATech!B19+McNeese!B19+Nicholls!B19+NwSU!B19+SLU!B19+ULL!B19+UNO!B19+ULM!B19</f>
        <v>0</v>
      </c>
      <c r="C19" s="26">
        <f>ULBOS!C19+GSU!C19+LATech!C19+McNeese!C19+Nicholls!C19+NwSU!C19+SLU!C19+ULL!C19+UNO!C19+ULM!C19</f>
        <v>0</v>
      </c>
      <c r="D19" s="26">
        <f>ULBOS!D19+GSU!D19+LATech!D19+McNeese!D19+Nicholls!D19+NwSU!D19+SLU!D19+ULL!D19+UNO!D19+ULM!D19</f>
        <v>0</v>
      </c>
      <c r="E19" s="29">
        <f t="shared" si="0"/>
        <v>0</v>
      </c>
      <c r="F19" s="27">
        <f t="shared" si="1"/>
        <v>0</v>
      </c>
    </row>
    <row r="20" spans="1:6" s="16" customFormat="1" ht="26.25">
      <c r="A20" s="32" t="s">
        <v>27</v>
      </c>
      <c r="B20" s="26">
        <f>ULBOS!B20+GSU!B20+LATech!B20+McNeese!B20+Nicholls!B20+NwSU!B20+SLU!B20+ULL!B20+UNO!B20+ULM!B20</f>
        <v>0</v>
      </c>
      <c r="C20" s="26">
        <f>ULBOS!C20+GSU!C20+LATech!C20+McNeese!C20+Nicholls!C20+NwSU!C20+SLU!C20+ULL!C20+UNO!C20+ULM!C20</f>
        <v>0</v>
      </c>
      <c r="D20" s="26">
        <f>ULBOS!D20+GSU!D20+LATech!D20+McNeese!D20+Nicholls!D20+NwSU!D20+SLU!D20+ULL!D20+UNO!D20+ULM!D20</f>
        <v>0</v>
      </c>
      <c r="E20" s="29">
        <f t="shared" si="0"/>
        <v>0</v>
      </c>
      <c r="F20" s="27">
        <f t="shared" si="1"/>
        <v>0</v>
      </c>
    </row>
    <row r="21" spans="1:6" s="16" customFormat="1" ht="26.25">
      <c r="A21" s="32" t="s">
        <v>28</v>
      </c>
      <c r="B21" s="26">
        <f>ULBOS!B21+GSU!B21+LATech!B21+McNeese!B21+Nicholls!B21+NwSU!B21+SLU!B21+ULL!B21+UNO!B21+ULM!B21</f>
        <v>0</v>
      </c>
      <c r="C21" s="26">
        <f>ULBOS!C21+GSU!C21+LATech!C21+McNeese!C21+Nicholls!C21+NwSU!C21+SLU!C21+ULL!C21+UNO!C21+ULM!C21</f>
        <v>0</v>
      </c>
      <c r="D21" s="26">
        <f>ULBOS!D21+GSU!D21+LATech!D21+McNeese!D21+Nicholls!D21+NwSU!D21+SLU!D21+ULL!D21+UNO!D21+ULM!D21</f>
        <v>0</v>
      </c>
      <c r="E21" s="29">
        <f t="shared" si="0"/>
        <v>0</v>
      </c>
      <c r="F21" s="27">
        <f t="shared" si="1"/>
        <v>0</v>
      </c>
    </row>
    <row r="22" spans="1:6" s="16" customFormat="1" ht="26.25">
      <c r="A22" s="32" t="s">
        <v>29</v>
      </c>
      <c r="B22" s="26">
        <f>ULBOS!B22+GSU!B22+LATech!B22+McNeese!B22+Nicholls!B22+NwSU!B22+SLU!B22+ULL!B22+UNO!B22+ULM!B22</f>
        <v>0</v>
      </c>
      <c r="C22" s="26">
        <f>ULBOS!C22+GSU!C22+LATech!C22+McNeese!C22+Nicholls!C22+NwSU!C22+SLU!C22+ULL!C22+UNO!C22+ULM!C22</f>
        <v>0</v>
      </c>
      <c r="D22" s="26">
        <f>ULBOS!D22+GSU!D22+LATech!D22+McNeese!D22+Nicholls!D22+NwSU!D22+SLU!D22+ULL!D22+UNO!D22+ULM!D22</f>
        <v>0</v>
      </c>
      <c r="E22" s="29">
        <f t="shared" si="0"/>
        <v>0</v>
      </c>
      <c r="F22" s="27">
        <f t="shared" si="1"/>
        <v>0</v>
      </c>
    </row>
    <row r="23" spans="1:6" s="16" customFormat="1" ht="26.25">
      <c r="A23" s="33" t="s">
        <v>30</v>
      </c>
      <c r="B23" s="26">
        <f>ULBOS!B23+GSU!B23+LATech!B23+McNeese!B23+Nicholls!B23+NwSU!B23+SLU!B23+ULL!B23+UNO!B23+ULM!B23</f>
        <v>0</v>
      </c>
      <c r="C23" s="26">
        <f>ULBOS!C23+GSU!C23+LATech!C23+McNeese!C23+Nicholls!C23+NwSU!C23+SLU!C23+ULL!C23+UNO!C23+ULM!C23</f>
        <v>0</v>
      </c>
      <c r="D23" s="26">
        <f>ULBOS!D23+GSU!D23+LATech!D23+McNeese!D23+Nicholls!D23+NwSU!D23+SLU!D23+ULL!D23+UNO!D23+ULM!D23</f>
        <v>0</v>
      </c>
      <c r="E23" s="29">
        <f t="shared" si="0"/>
        <v>0</v>
      </c>
      <c r="F23" s="27">
        <f t="shared" si="1"/>
        <v>0</v>
      </c>
    </row>
    <row r="24" spans="1:6" s="16" customFormat="1" ht="26.25">
      <c r="A24" s="33" t="s">
        <v>31</v>
      </c>
      <c r="B24" s="26">
        <f>ULBOS!B24+GSU!B24+LATech!B24+McNeese!B24+Nicholls!B24+NwSU!B24+SLU!B24+ULL!B24+UNO!B24+ULM!B24</f>
        <v>0</v>
      </c>
      <c r="C24" s="26">
        <f>ULBOS!C24+GSU!C24+LATech!C24+McNeese!C24+Nicholls!C24+NwSU!C24+SLU!C24+ULL!C24+UNO!C24+ULM!C24</f>
        <v>0</v>
      </c>
      <c r="D24" s="26">
        <f>ULBOS!D24+GSU!D24+LATech!D24+McNeese!D24+Nicholls!D24+NwSU!D24+SLU!D24+ULL!D24+UNO!D24+ULM!D24</f>
        <v>0</v>
      </c>
      <c r="E24" s="29">
        <f t="shared" si="0"/>
        <v>0</v>
      </c>
      <c r="F24" s="27">
        <f t="shared" si="1"/>
        <v>0</v>
      </c>
    </row>
    <row r="25" spans="1:6" s="16" customFormat="1" ht="26.25">
      <c r="A25" s="33" t="s">
        <v>32</v>
      </c>
      <c r="B25" s="26">
        <f>ULBOS!B25+GSU!B25+LATech!B25+McNeese!B25+Nicholls!B25+NwSU!B25+SLU!B25+ULL!B25+UNO!B25+ULM!B25</f>
        <v>0</v>
      </c>
      <c r="C25" s="26">
        <f>ULBOS!C25+GSU!C25+LATech!C25+McNeese!C25+Nicholls!C25+NwSU!C25+SLU!C25+ULL!C25+UNO!C25+ULM!C25</f>
        <v>0</v>
      </c>
      <c r="D25" s="26">
        <f>ULBOS!D25+GSU!D25+LATech!D25+McNeese!D25+Nicholls!D25+NwSU!D25+SLU!D25+ULL!D25+UNO!D25+ULM!D25</f>
        <v>0</v>
      </c>
      <c r="E25" s="29">
        <f t="shared" si="0"/>
        <v>0</v>
      </c>
      <c r="F25" s="27">
        <f t="shared" si="1"/>
        <v>0</v>
      </c>
    </row>
    <row r="26" spans="1:6" s="16" customFormat="1" ht="26.25">
      <c r="A26" s="33" t="s">
        <v>33</v>
      </c>
      <c r="B26" s="26">
        <f>ULBOS!B26+GSU!B26+LATech!B26+McNeese!B26+Nicholls!B26+NwSU!B26+SLU!B26+ULL!B26+UNO!B26+ULM!B26</f>
        <v>0</v>
      </c>
      <c r="C26" s="26">
        <f>ULBOS!C26+GSU!C26+LATech!C26+McNeese!C26+Nicholls!C26+NwSU!C26+SLU!C26+ULL!C26+UNO!C26+ULM!C26</f>
        <v>0</v>
      </c>
      <c r="D26" s="26">
        <f>ULBOS!D26+GSU!D26+LATech!D26+McNeese!D26+Nicholls!D26+NwSU!D26+SLU!D26+ULL!D26+UNO!D26+ULM!D26</f>
        <v>0</v>
      </c>
      <c r="E26" s="29">
        <f t="shared" si="0"/>
        <v>0</v>
      </c>
      <c r="F26" s="27">
        <f t="shared" si="1"/>
        <v>0</v>
      </c>
    </row>
    <row r="27" spans="1:6" s="16" customFormat="1" ht="26.25">
      <c r="A27" s="33" t="s">
        <v>34</v>
      </c>
      <c r="B27" s="26">
        <f>ULBOS!B27+GSU!B27+LATech!B27+McNeese!B27+Nicholls!B27+NwSU!B27+SLU!B27+ULL!B27+UNO!B27+ULM!B27</f>
        <v>0</v>
      </c>
      <c r="C27" s="26">
        <f>ULBOS!C27+GSU!C27+LATech!C27+McNeese!C27+Nicholls!C27+NwSU!C27+SLU!C27+ULL!C27+UNO!C27+ULM!C27</f>
        <v>0</v>
      </c>
      <c r="D27" s="26">
        <f>ULBOS!D27+GSU!D27+LATech!D27+McNeese!D27+Nicholls!D27+NwSU!D27+SLU!D27+ULL!D27+UNO!D27+ULM!D27</f>
        <v>0</v>
      </c>
      <c r="E27" s="29">
        <f t="shared" si="0"/>
        <v>0</v>
      </c>
      <c r="F27" s="27">
        <f t="shared" si="1"/>
        <v>0</v>
      </c>
    </row>
    <row r="28" spans="1:6" s="16" customFormat="1" ht="26.25">
      <c r="A28" s="33" t="s">
        <v>89</v>
      </c>
      <c r="B28" s="26">
        <f>ULBOS!B28+GSU!B28+LATech!B28+McNeese!B28+Nicholls!B28+NwSU!B28+SLU!B28+ULL!B28+UNO!B28+ULM!B28</f>
        <v>0</v>
      </c>
      <c r="C28" s="26">
        <f>ULBOS!C28+GSU!C28+LATech!C28+McNeese!C28+Nicholls!C28+NwSU!C28+SLU!C28+ULL!C28+UNO!C28+ULM!C28</f>
        <v>0</v>
      </c>
      <c r="D28" s="26">
        <f>ULBOS!D28+GSU!D28+LATech!D28+McNeese!D28+Nicholls!D28+NwSU!D28+SLU!D28+ULL!D28+UNO!D28+ULM!D28</f>
        <v>0</v>
      </c>
      <c r="E28" s="29">
        <f t="shared" si="0"/>
        <v>0</v>
      </c>
      <c r="F28" s="27">
        <f t="shared" si="1"/>
        <v>0</v>
      </c>
    </row>
    <row r="29" spans="1:6" s="16" customFormat="1" ht="26.25">
      <c r="A29" s="33" t="s">
        <v>35</v>
      </c>
      <c r="B29" s="26">
        <f>ULBOS!B29+GSU!B29+LATech!B29+McNeese!B29+Nicholls!B29+NwSU!B29+SLU!B29+ULL!B29+UNO!B29+ULM!B29</f>
        <v>0</v>
      </c>
      <c r="C29" s="26">
        <f>ULBOS!C29+GSU!C29+LATech!C29+McNeese!C29+Nicholls!C29+NwSU!C29+SLU!C29+ULL!C29+UNO!C29+ULM!C29</f>
        <v>0</v>
      </c>
      <c r="D29" s="26">
        <f>ULBOS!D29+GSU!D29+LATech!D29+McNeese!D29+Nicholls!D29+NwSU!D29+SLU!D29+ULL!D29+UNO!D29+ULM!D29</f>
        <v>0</v>
      </c>
      <c r="E29" s="29">
        <f t="shared" si="0"/>
        <v>0</v>
      </c>
      <c r="F29" s="27">
        <f t="shared" si="1"/>
        <v>0</v>
      </c>
    </row>
    <row r="30" spans="1:6" s="16" customFormat="1" ht="26.25">
      <c r="A30" s="34" t="s">
        <v>36</v>
      </c>
      <c r="B30" s="31"/>
      <c r="C30" s="31"/>
      <c r="D30" s="31"/>
      <c r="E30" s="31"/>
      <c r="F30" s="23"/>
    </row>
    <row r="31" spans="1:6" s="16" customFormat="1" ht="26.25">
      <c r="A31" s="30" t="s">
        <v>37</v>
      </c>
      <c r="B31" s="26">
        <f>ULBOS!B31+GSU!B31+LATech!B31+McNeese!B31+Nicholls!B31+NwSU!B31+SLU!B31+ULL!B31+UNO!B31+ULM!B31</f>
        <v>0</v>
      </c>
      <c r="C31" s="26">
        <f>ULBOS!C31+GSU!C31+LATech!C31+McNeese!C31+Nicholls!C31+NwSU!C31+SLU!C31+ULL!C31+UNO!C31+ULM!C31</f>
        <v>0</v>
      </c>
      <c r="D31" s="26">
        <f>ULBOS!D31+GSU!D31+LATech!D31+McNeese!D31+Nicholls!D31+NwSU!D31+SLU!D31+ULL!D31+UNO!D31+ULM!D31</f>
        <v>0</v>
      </c>
      <c r="E31" s="26">
        <f>D31-C31</f>
        <v>0</v>
      </c>
      <c r="F31" s="27">
        <f>IF(ISBLANK(E31),"  ",IF(C31&gt;0,E31/C31,IF(E31&gt;0,1,0)))</f>
        <v>0</v>
      </c>
    </row>
    <row r="32" spans="1:6" s="16" customFormat="1" ht="26.25">
      <c r="A32" s="35" t="s">
        <v>38</v>
      </c>
      <c r="B32" s="31"/>
      <c r="C32" s="31"/>
      <c r="D32" s="31"/>
      <c r="E32" s="31"/>
      <c r="F32" s="23"/>
    </row>
    <row r="33" spans="1:12" s="16" customFormat="1" ht="26.25">
      <c r="A33" s="30" t="s">
        <v>37</v>
      </c>
      <c r="B33" s="26">
        <f>ULBOS!B33+GSU!B33+LATech!B33+McNeese!B33+Nicholls!B33+NwSU!B33+SLU!B33+ULL!B33+UNO!B33+ULM!B33</f>
        <v>0</v>
      </c>
      <c r="C33" s="26">
        <f>ULBOS!C33+GSU!C33+LATech!C33+McNeese!C33+Nicholls!C33+NwSU!C33+SLU!C33+ULL!C33+UNO!C33+ULM!C33</f>
        <v>0</v>
      </c>
      <c r="D33" s="26">
        <f>ULBOS!D33+GSU!D33+LATech!D33+McNeese!D33+Nicholls!D33+NwSU!D33+SLU!D33+ULL!D33+UNO!D33+ULM!D33</f>
        <v>0</v>
      </c>
      <c r="E33" s="26">
        <f>D33-C33</f>
        <v>0</v>
      </c>
      <c r="F33" s="27">
        <f>IF(ISBLANK(E33),"  ",IF(C33&gt;0,E33/C33,IF(E33&gt;0,1,0)))</f>
        <v>0</v>
      </c>
    </row>
    <row r="34" spans="1:12" s="16" customFormat="1" ht="26.25">
      <c r="A34" s="32" t="s">
        <v>39</v>
      </c>
      <c r="B34" s="31"/>
      <c r="C34" s="31"/>
      <c r="D34" s="31"/>
      <c r="E34" s="29"/>
      <c r="F34" s="27" t="str">
        <f>IF(ISBLANK(E34),"  ",IF(C34&gt;0,E34/C34,IF(E34&gt;0,1,0)))</f>
        <v xml:space="preserve">  </v>
      </c>
    </row>
    <row r="35" spans="1:12" s="39" customFormat="1" ht="26.25">
      <c r="A35" s="36" t="s">
        <v>40</v>
      </c>
      <c r="B35" s="37">
        <f>B34+B33+B31+B10+B9+B8</f>
        <v>328636396.13999999</v>
      </c>
      <c r="C35" s="37">
        <f>C34+C33+C31+C10+C9+C8</f>
        <v>329298412</v>
      </c>
      <c r="D35" s="37">
        <f>D34+D33+D31+D10+D9+D8</f>
        <v>294731579</v>
      </c>
      <c r="E35" s="37">
        <f>D35-C35</f>
        <v>-34566833</v>
      </c>
      <c r="F35" s="38">
        <f>IF(ISBLANK(E35),"  ",IF(C35&gt;0,E35/C35,IF(E35&gt;0,1,0)))</f>
        <v>-0.10497114999752868</v>
      </c>
    </row>
    <row r="36" spans="1:12" s="16" customFormat="1" ht="26.25">
      <c r="A36" s="34" t="s">
        <v>41</v>
      </c>
      <c r="B36" s="31"/>
      <c r="C36" s="31"/>
      <c r="D36" s="31"/>
      <c r="E36" s="31"/>
      <c r="F36" s="23"/>
    </row>
    <row r="37" spans="1:12" s="16" customFormat="1" ht="26.25">
      <c r="A37" s="40" t="s">
        <v>42</v>
      </c>
      <c r="B37" s="26">
        <f>ULBOS!B37+GSU!B37+LATech!B37+McNeese!B37+Nicholls!B37+NwSU!B37+SLU!B37+ULL!B37+UNO!B37+ULM!B37</f>
        <v>0</v>
      </c>
      <c r="C37" s="26">
        <f>ULBOS!C37+GSU!C37+LATech!C37+McNeese!C37+Nicholls!C37+NwSU!C37+SLU!C37+ULL!C37+UNO!C37+ULM!C37</f>
        <v>0</v>
      </c>
      <c r="D37" s="26">
        <f>ULBOS!D37+GSU!D37+LATech!D37+McNeese!D37+Nicholls!D37+NwSU!D37+SLU!D37+ULL!D37+UNO!D37+ULM!D37</f>
        <v>0</v>
      </c>
      <c r="E37" s="26">
        <f t="shared" ref="E37:E42" si="2">D37-C37</f>
        <v>0</v>
      </c>
      <c r="F37" s="27">
        <f t="shared" ref="F37:F42" si="3">IF(ISBLANK(E37),"  ",IF(C37&gt;0,E37/C37,IF(E37&gt;0,1,0)))</f>
        <v>0</v>
      </c>
    </row>
    <row r="38" spans="1:12" s="16" customFormat="1" ht="26.25">
      <c r="A38" s="41" t="s">
        <v>43</v>
      </c>
      <c r="B38" s="26">
        <f>ULBOS!B38+GSU!B38+LATech!B38+McNeese!B38+Nicholls!B38+NwSU!B38+SLU!B38+ULL!B38+UNO!B38+ULM!B38</f>
        <v>0</v>
      </c>
      <c r="C38" s="26">
        <f>ULBOS!C38+GSU!C38+LATech!C38+McNeese!C38+Nicholls!C38+NwSU!C38+SLU!C38+ULL!C38+UNO!C38+ULM!C38</f>
        <v>0</v>
      </c>
      <c r="D38" s="26">
        <f>ULBOS!D38+GSU!D38+LATech!D38+McNeese!D38+Nicholls!D38+NwSU!D38+SLU!D38+ULL!D38+UNO!D38+ULM!D38</f>
        <v>0</v>
      </c>
      <c r="E38" s="29">
        <f t="shared" si="2"/>
        <v>0</v>
      </c>
      <c r="F38" s="27">
        <f t="shared" si="3"/>
        <v>0</v>
      </c>
    </row>
    <row r="39" spans="1:12" s="16" customFormat="1" ht="26.25">
      <c r="A39" s="41" t="s">
        <v>44</v>
      </c>
      <c r="B39" s="26">
        <f>ULBOS!B39+GSU!B39+LATech!B39+McNeese!B39+Nicholls!B39+NwSU!B39+SLU!B39+ULL!B39+UNO!B39+ULM!B39</f>
        <v>2742</v>
      </c>
      <c r="C39" s="26">
        <f>ULBOS!C39+GSU!C39+LATech!C39+McNeese!C39+Nicholls!C39+NwSU!C39+SLU!C39+ULL!C39+UNO!C39+ULM!C39</f>
        <v>0</v>
      </c>
      <c r="D39" s="26">
        <f>ULBOS!D39+GSU!D39+LATech!D39+McNeese!D39+Nicholls!D39+NwSU!D39+SLU!D39+ULL!D39+UNO!D39+ULM!D39</f>
        <v>0</v>
      </c>
      <c r="E39" s="29">
        <f t="shared" si="2"/>
        <v>0</v>
      </c>
      <c r="F39" s="27">
        <f t="shared" si="3"/>
        <v>0</v>
      </c>
    </row>
    <row r="40" spans="1:12" s="16" customFormat="1" ht="26.25">
      <c r="A40" s="41" t="s">
        <v>45</v>
      </c>
      <c r="B40" s="26">
        <f>ULBOS!B40+GSU!B40+LATech!B40+McNeese!B40+Nicholls!B40+NwSU!B40+SLU!B40+ULL!B40+UNO!B40+ULM!B40</f>
        <v>0</v>
      </c>
      <c r="C40" s="26">
        <f>ULBOS!C40+GSU!C40+LATech!C40+McNeese!C40+Nicholls!C40+NwSU!C40+SLU!C40+ULL!C40+UNO!C40+ULM!C40</f>
        <v>0</v>
      </c>
      <c r="D40" s="26">
        <f>ULBOS!D40+GSU!D40+LATech!D40+McNeese!D40+Nicholls!D40+NwSU!D40+SLU!D40+ULL!D40+UNO!D40+ULM!D40</f>
        <v>0</v>
      </c>
      <c r="E40" s="29">
        <f t="shared" si="2"/>
        <v>0</v>
      </c>
      <c r="F40" s="27">
        <f t="shared" si="3"/>
        <v>0</v>
      </c>
    </row>
    <row r="41" spans="1:12" s="16" customFormat="1" ht="26.25">
      <c r="A41" s="42" t="s">
        <v>46</v>
      </c>
      <c r="B41" s="26">
        <f>ULBOS!B41+GSU!B41+LATech!B41+McNeese!B41+Nicholls!B41+NwSU!B41+SLU!B41+ULL!B41+UNO!B41+ULM!B41</f>
        <v>0</v>
      </c>
      <c r="C41" s="26">
        <f>ULBOS!C41+GSU!C41+LATech!C41+McNeese!C41+Nicholls!C41+NwSU!C41+SLU!C41+ULL!C41+UNO!C41+ULM!C41</f>
        <v>0</v>
      </c>
      <c r="D41" s="26">
        <f>ULBOS!D41+GSU!D41+LATech!D41+McNeese!D41+Nicholls!D41+NwSU!D41+SLU!D41+ULL!D41+UNO!D41+ULM!D41</f>
        <v>0</v>
      </c>
      <c r="E41" s="29">
        <f t="shared" si="2"/>
        <v>0</v>
      </c>
      <c r="F41" s="27">
        <f t="shared" si="3"/>
        <v>0</v>
      </c>
    </row>
    <row r="42" spans="1:12" s="39" customFormat="1" ht="26.25">
      <c r="A42" s="34" t="s">
        <v>47</v>
      </c>
      <c r="B42" s="43">
        <f>SUM(B37:B41)</f>
        <v>2742</v>
      </c>
      <c r="C42" s="43">
        <f>SUM(C37:C41)</f>
        <v>0</v>
      </c>
      <c r="D42" s="43">
        <f>SUM(D37:D41)</f>
        <v>0</v>
      </c>
      <c r="E42" s="43">
        <f t="shared" si="2"/>
        <v>0</v>
      </c>
      <c r="F42" s="38">
        <f t="shared" si="3"/>
        <v>0</v>
      </c>
      <c r="L42" s="39" t="s">
        <v>48</v>
      </c>
    </row>
    <row r="43" spans="1:12" s="16" customFormat="1" ht="26.25">
      <c r="A43" s="32" t="s">
        <v>48</v>
      </c>
      <c r="B43" s="31"/>
      <c r="C43" s="31"/>
      <c r="D43" s="31"/>
      <c r="E43" s="31"/>
      <c r="F43" s="23"/>
      <c r="J43" s="16" t="s">
        <v>48</v>
      </c>
    </row>
    <row r="44" spans="1:12" s="39" customFormat="1" ht="26.25">
      <c r="A44" s="44" t="s">
        <v>49</v>
      </c>
      <c r="B44" s="26">
        <f>ULBOS!B44+GSU!B44+LATech!B44+McNeese!B44+Nicholls!B44+NwSU!B44+SLU!B44+ULL!B44+UNO!B44+ULM!B44</f>
        <v>74923</v>
      </c>
      <c r="C44" s="26">
        <f>ULBOS!C44+GSU!C44+LATech!C44+McNeese!C44+Nicholls!C44+NwSU!C44+SLU!C44+ULL!C44+UNO!C44+ULM!C44</f>
        <v>110923</v>
      </c>
      <c r="D44" s="26">
        <f>ULBOS!D44+GSU!D44+LATech!D44+McNeese!D44+Nicholls!D44+NwSU!D44+SLU!D44+ULL!D44+UNO!D44+ULM!D44</f>
        <v>74923</v>
      </c>
      <c r="E44" s="45">
        <f>D44-C44</f>
        <v>-36000</v>
      </c>
      <c r="F44" s="38">
        <f>IF(ISBLANK(E44),"  ",IF(C44&gt;0,E44/C44,IF(E44&gt;0,1,0)))</f>
        <v>-0.3245494622395716</v>
      </c>
    </row>
    <row r="45" spans="1:12" s="16" customFormat="1" ht="26.25">
      <c r="A45" s="32" t="s">
        <v>48</v>
      </c>
      <c r="B45" s="31"/>
      <c r="C45" s="31"/>
      <c r="D45" s="31"/>
      <c r="E45" s="31"/>
      <c r="F45" s="23"/>
    </row>
    <row r="46" spans="1:12" s="39" customFormat="1" ht="26.25">
      <c r="A46" s="44" t="s">
        <v>50</v>
      </c>
      <c r="B46" s="26">
        <f>ULBOS!B46+GSU!B46+LATech!B46+McNeese!B46+Nicholls!B46+NwSU!B46+SLU!B46+ULL!B46+UNO!B46+ULM!B46</f>
        <v>42505671</v>
      </c>
      <c r="C46" s="26">
        <f>ULBOS!C46+GSU!C46+LATech!C46+McNeese!C46+Nicholls!C46+NwSU!C46+SLU!C46+ULL!C46+UNO!C46+ULM!C46</f>
        <v>38944715</v>
      </c>
      <c r="D46" s="26">
        <f>ULBOS!D46+GSU!D46+LATech!D46+McNeese!D46+Nicholls!D46+NwSU!D46+SLU!D46+ULL!D46+UNO!D46+ULM!D46</f>
        <v>0</v>
      </c>
      <c r="E46" s="45">
        <f>D46-C46</f>
        <v>-38944715</v>
      </c>
      <c r="F46" s="38">
        <f>IF(ISBLANK(E46),"  ",IF(C46&gt;0,E46/C46,IF(E46&gt;0,1,0)))</f>
        <v>-1</v>
      </c>
    </row>
    <row r="47" spans="1:12" s="16" customFormat="1" ht="26.25">
      <c r="A47" s="32" t="s">
        <v>48</v>
      </c>
      <c r="B47" s="31"/>
      <c r="C47" s="31"/>
      <c r="D47" s="31"/>
      <c r="E47" s="31"/>
      <c r="F47" s="23"/>
    </row>
    <row r="48" spans="1:12" s="39" customFormat="1" ht="26.25">
      <c r="A48" s="34" t="s">
        <v>51</v>
      </c>
      <c r="B48" s="26">
        <f>ULBOS!B48+GSU!B48+LATech!B48+McNeese!B48+Nicholls!B48+NwSU!B48+SLU!B48+ULL!B48+UNO!B48+ULM!B48</f>
        <v>416478539.63</v>
      </c>
      <c r="C48" s="26">
        <f>ULBOS!C48+GSU!C48+LATech!C48+McNeese!C48+Nicholls!C48+NwSU!C48+SLU!C48+ULL!C48+UNO!C48+ULM!C48</f>
        <v>431903042</v>
      </c>
      <c r="D48" s="26">
        <f>ULBOS!D48+GSU!D48+LATech!D48+McNeese!D48+Nicholls!D48+NwSU!D48+SLU!D48+ULL!D48+UNO!D48+ULM!D48</f>
        <v>467230972</v>
      </c>
      <c r="E48" s="43">
        <f>D48-C48</f>
        <v>35327930</v>
      </c>
      <c r="F48" s="38">
        <f>IF(ISBLANK(E48),"  ",IF(C48&gt;0,E48/C48,IF(E48&gt;0,1,0)))</f>
        <v>8.1795974014001044E-2</v>
      </c>
    </row>
    <row r="49" spans="1:6" s="16" customFormat="1" ht="26.25">
      <c r="A49" s="32" t="s">
        <v>48</v>
      </c>
      <c r="B49" s="37"/>
      <c r="C49" s="37"/>
      <c r="D49" s="37"/>
      <c r="E49" s="31"/>
      <c r="F49" s="23"/>
    </row>
    <row r="50" spans="1:6" s="39" customFormat="1" ht="26.25">
      <c r="A50" s="46" t="s">
        <v>52</v>
      </c>
      <c r="B50" s="26">
        <f>ULBOS!B50+GSU!B50+LATech!B50+McNeese!B50+Nicholls!B50+NwSU!B50+SLU!B50+ULL!B50+UNO!B50+ULM!B50</f>
        <v>0</v>
      </c>
      <c r="C50" s="26">
        <f>ULBOS!C50+GSU!C50+LATech!C50+McNeese!C50+Nicholls!C50+NwSU!C50+SLU!C50+ULL!C50+UNO!C50+ULM!C50</f>
        <v>0</v>
      </c>
      <c r="D50" s="26">
        <f>ULBOS!D50+GSU!D50+LATech!D50+McNeese!D50+Nicholls!D50+NwSU!D50+SLU!D50+ULL!D50+UNO!D50+ULM!D50</f>
        <v>0</v>
      </c>
      <c r="E50" s="47">
        <f>D50-C50</f>
        <v>0</v>
      </c>
      <c r="F50" s="38">
        <f>IF(ISBLANK(E50),"  ",IF(C50&gt;0,E50/C50,IF(E50&gt;0,1,0)))</f>
        <v>0</v>
      </c>
    </row>
    <row r="51" spans="1:6" s="16" customFormat="1" ht="26.25">
      <c r="A51" s="34"/>
      <c r="B51" s="22"/>
      <c r="C51" s="22"/>
      <c r="D51" s="22"/>
      <c r="E51" s="22"/>
      <c r="F51" s="48"/>
    </row>
    <row r="52" spans="1:6" s="39" customFormat="1" ht="26.25">
      <c r="A52" s="34" t="s">
        <v>53</v>
      </c>
      <c r="B52" s="26">
        <f>ULBOS!B52+GSU!B52+LATech!B52+McNeese!B52+Nicholls!B52+NwSU!B52+SLU!B52+ULL!B52+UNO!B52+ULM!B52</f>
        <v>0</v>
      </c>
      <c r="C52" s="26">
        <f>ULBOS!C52+GSU!C52+LATech!C52+McNeese!C52+Nicholls!C52+NwSU!C52+SLU!C52+ULL!C52+UNO!C52+ULM!C52</f>
        <v>0</v>
      </c>
      <c r="D52" s="26">
        <f>ULBOS!D52+GSU!D52+LATech!D52+McNeese!D52+Nicholls!D52+NwSU!D52+SLU!D52+ULL!D52+UNO!D52+ULM!D52</f>
        <v>0</v>
      </c>
      <c r="E52" s="47">
        <f>D52-C52</f>
        <v>0</v>
      </c>
      <c r="F52" s="38">
        <f>IF(ISBLANK(E52),"  ",IF(C52&gt;0,E52/C52,IF(E52&gt;0,1,0)))</f>
        <v>0</v>
      </c>
    </row>
    <row r="53" spans="1:6" s="16" customFormat="1" ht="26.25">
      <c r="A53" s="32"/>
      <c r="B53" s="31"/>
      <c r="C53" s="31"/>
      <c r="D53" s="31"/>
      <c r="E53" s="31"/>
      <c r="F53" s="23"/>
    </row>
    <row r="54" spans="1:6" s="39" customFormat="1" ht="26.25">
      <c r="A54" s="49" t="s">
        <v>54</v>
      </c>
      <c r="B54" s="45">
        <f>B50+B48+B46+B44+B35-B42</f>
        <v>787692787.76999998</v>
      </c>
      <c r="C54" s="45">
        <f>C50+C48+C46+C44+C35-C42</f>
        <v>800257092</v>
      </c>
      <c r="D54" s="45">
        <f>D50+D48+D46+D44+D35-D42</f>
        <v>762037474</v>
      </c>
      <c r="E54" s="43">
        <f>D54-C54</f>
        <v>-38219618</v>
      </c>
      <c r="F54" s="38">
        <f>IF(ISBLANK(E54),"  ",IF(C54&gt;0,E54/C54,IF(E54&gt;0,1,0)))</f>
        <v>-4.7759174372927642E-2</v>
      </c>
    </row>
    <row r="55" spans="1:6" s="16" customFormat="1" ht="26.25">
      <c r="A55" s="50"/>
      <c r="B55" s="31"/>
      <c r="C55" s="31"/>
      <c r="D55" s="31"/>
      <c r="E55" s="31"/>
      <c r="F55" s="23" t="s">
        <v>48</v>
      </c>
    </row>
    <row r="56" spans="1:6" s="16" customFormat="1" ht="26.25">
      <c r="A56" s="51"/>
      <c r="B56" s="22"/>
      <c r="C56" s="22"/>
      <c r="D56" s="22"/>
      <c r="E56" s="22"/>
      <c r="F56" s="24" t="s">
        <v>48</v>
      </c>
    </row>
    <row r="57" spans="1:6" s="16" customFormat="1" ht="26.25">
      <c r="A57" s="49" t="s">
        <v>55</v>
      </c>
      <c r="B57" s="22"/>
      <c r="C57" s="22"/>
      <c r="D57" s="22"/>
      <c r="E57" s="22"/>
      <c r="F57" s="24"/>
    </row>
    <row r="58" spans="1:6" s="16" customFormat="1" ht="26.25">
      <c r="A58" s="30" t="s">
        <v>56</v>
      </c>
      <c r="B58" s="26">
        <f>ULBOS!B58+GSU!B58+LATech!B58+McNeese!B58+Nicholls!B58+NwSU!B58+SLU!B58+ULL!B58+UNO!B58+ULM!B58</f>
        <v>336601194.92000002</v>
      </c>
      <c r="C58" s="26">
        <f>ULBOS!C58+GSU!C58+LATech!C58+McNeese!C58+Nicholls!C58+NwSU!C58+SLU!C58+ULL!C58+UNO!C58+ULM!C58</f>
        <v>338872421</v>
      </c>
      <c r="D58" s="26">
        <f>ULBOS!D58+GSU!D58+LATech!D58+McNeese!D58+Nicholls!D58+NwSU!D58+SLU!D58+ULL!D58+UNO!D58+ULM!D58</f>
        <v>328507530</v>
      </c>
      <c r="E58" s="22">
        <f t="shared" ref="E58:E71" si="4">D58-C58</f>
        <v>-10364891</v>
      </c>
      <c r="F58" s="27">
        <f t="shared" ref="F58:F71" si="5">IF(ISBLANK(E58),"  ",IF(C58&gt;0,E58/C58,IF(E58&gt;0,1,0)))</f>
        <v>-3.0586410571310552E-2</v>
      </c>
    </row>
    <row r="59" spans="1:6" s="16" customFormat="1" ht="26.25">
      <c r="A59" s="32" t="s">
        <v>57</v>
      </c>
      <c r="B59" s="26">
        <f>ULBOS!B59+GSU!B59+LATech!B59+McNeese!B59+Nicholls!B59+NwSU!B59+SLU!B59+ULL!B59+UNO!B59+ULM!B59</f>
        <v>42868987.130000003</v>
      </c>
      <c r="C59" s="26">
        <f>ULBOS!C59+GSU!C59+LATech!C59+McNeese!C59+Nicholls!C59+NwSU!C59+SLU!C59+ULL!C59+UNO!C59+ULM!C59</f>
        <v>46224432.5</v>
      </c>
      <c r="D59" s="26">
        <f>ULBOS!D59+GSU!D59+LATech!D59+McNeese!D59+Nicholls!D59+NwSU!D59+SLU!D59+ULL!D59+UNO!D59+ULM!D59</f>
        <v>35125306</v>
      </c>
      <c r="E59" s="31">
        <f t="shared" si="4"/>
        <v>-11099126.5</v>
      </c>
      <c r="F59" s="27">
        <f t="shared" si="5"/>
        <v>-0.24011385104619726</v>
      </c>
    </row>
    <row r="60" spans="1:6" s="16" customFormat="1" ht="26.25">
      <c r="A60" s="32" t="s">
        <v>58</v>
      </c>
      <c r="B60" s="26">
        <f>ULBOS!B60+GSU!B60+LATech!B60+McNeese!B60+Nicholls!B60+NwSU!B60+SLU!B60+ULL!B60+UNO!B60+ULM!B60</f>
        <v>6077839</v>
      </c>
      <c r="C60" s="26">
        <f>ULBOS!C60+GSU!C60+LATech!C60+McNeese!C60+Nicholls!C60+NwSU!C60+SLU!C60+ULL!C60+UNO!C60+ULM!C60</f>
        <v>6264341</v>
      </c>
      <c r="D60" s="26">
        <f>ULBOS!D60+GSU!D60+LATech!D60+McNeese!D60+Nicholls!D60+NwSU!D60+SLU!D60+ULL!D60+UNO!D60+ULM!D60</f>
        <v>5449966</v>
      </c>
      <c r="E60" s="31">
        <f t="shared" si="4"/>
        <v>-814375</v>
      </c>
      <c r="F60" s="27">
        <f t="shared" si="5"/>
        <v>-0.130001703291695</v>
      </c>
    </row>
    <row r="61" spans="1:6" s="16" customFormat="1" ht="26.25">
      <c r="A61" s="32" t="s">
        <v>59</v>
      </c>
      <c r="B61" s="26">
        <f>ULBOS!B61+GSU!B61+LATech!B61+McNeese!B61+Nicholls!B61+NwSU!B61+SLU!B61+ULL!B61+UNO!B61+ULM!B61</f>
        <v>68936093.689999998</v>
      </c>
      <c r="C61" s="26">
        <f>ULBOS!C61+GSU!C61+LATech!C61+McNeese!C61+Nicholls!C61+NwSU!C61+SLU!C61+ULL!C61+UNO!C61+ULM!C61</f>
        <v>71016179.5</v>
      </c>
      <c r="D61" s="26">
        <f>ULBOS!D61+GSU!D61+LATech!D61+McNeese!D61+Nicholls!D61+NwSU!D61+SLU!D61+ULL!D61+UNO!D61+ULM!D61</f>
        <v>68600263</v>
      </c>
      <c r="E61" s="31">
        <f t="shared" si="4"/>
        <v>-2415916.5</v>
      </c>
      <c r="F61" s="27">
        <f t="shared" si="5"/>
        <v>-3.401924064360573E-2</v>
      </c>
    </row>
    <row r="62" spans="1:6" s="16" customFormat="1" ht="26.25">
      <c r="A62" s="32" t="s">
        <v>60</v>
      </c>
      <c r="B62" s="26">
        <f>ULBOS!B62+GSU!B62+LATech!B62+McNeese!B62+Nicholls!B62+NwSU!B62+SLU!B62+ULL!B62+UNO!B62+ULM!B62</f>
        <v>38454914.93</v>
      </c>
      <c r="C62" s="26">
        <f>ULBOS!C62+GSU!C62+LATech!C62+McNeese!C62+Nicholls!C62+NwSU!C62+SLU!C62+ULL!C62+UNO!C62+ULM!C62</f>
        <v>39618939</v>
      </c>
      <c r="D62" s="26">
        <f>ULBOS!D62+GSU!D62+LATech!D62+McNeese!D62+Nicholls!D62+NwSU!D62+SLU!D62+ULL!D62+UNO!D62+ULM!D62</f>
        <v>39834935</v>
      </c>
      <c r="E62" s="31">
        <f t="shared" si="4"/>
        <v>215996</v>
      </c>
      <c r="F62" s="27">
        <f t="shared" si="5"/>
        <v>5.4518370620677149E-3</v>
      </c>
    </row>
    <row r="63" spans="1:6" s="16" customFormat="1" ht="26.25">
      <c r="A63" s="32" t="s">
        <v>61</v>
      </c>
      <c r="B63" s="26">
        <f>ULBOS!B63+GSU!B63+LATech!B63+McNeese!B63+Nicholls!B63+NwSU!B63+SLU!B63+ULL!B63+UNO!B63+ULM!B63</f>
        <v>103244451.03</v>
      </c>
      <c r="C63" s="26">
        <f>ULBOS!C63+GSU!C63+LATech!C63+McNeese!C63+Nicholls!C63+NwSU!C63+SLU!C63+ULL!C63+UNO!C63+ULM!C63</f>
        <v>105028739</v>
      </c>
      <c r="D63" s="26">
        <f>ULBOS!D63+GSU!D63+LATech!D63+McNeese!D63+Nicholls!D63+NwSU!D63+SLU!D63+ULL!D63+UNO!D63+ULM!D63</f>
        <v>101080920</v>
      </c>
      <c r="E63" s="31">
        <f t="shared" si="4"/>
        <v>-3947819</v>
      </c>
      <c r="F63" s="27">
        <f t="shared" si="5"/>
        <v>-3.7587988179121144E-2</v>
      </c>
    </row>
    <row r="64" spans="1:6" s="16" customFormat="1" ht="26.25">
      <c r="A64" s="32" t="s">
        <v>62</v>
      </c>
      <c r="B64" s="26">
        <f>ULBOS!B64+GSU!B64+LATech!B64+McNeese!B64+Nicholls!B64+NwSU!B64+SLU!B64+ULL!B64+UNO!B64+ULM!B64</f>
        <v>70942011.730000004</v>
      </c>
      <c r="C64" s="26">
        <f>ULBOS!C64+GSU!C64+LATech!C64+McNeese!C64+Nicholls!C64+NwSU!C64+SLU!C64+ULL!C64+UNO!C64+ULM!C64</f>
        <v>71378027</v>
      </c>
      <c r="D64" s="26">
        <f>ULBOS!D64+GSU!D64+LATech!D64+McNeese!D64+Nicholls!D64+NwSU!D64+SLU!D64+ULL!D64+UNO!D64+ULM!D64</f>
        <v>77419132</v>
      </c>
      <c r="E64" s="31">
        <f t="shared" si="4"/>
        <v>6041105</v>
      </c>
      <c r="F64" s="27">
        <f t="shared" si="5"/>
        <v>8.4635359842602537E-2</v>
      </c>
    </row>
    <row r="65" spans="1:6" s="16" customFormat="1" ht="26.25">
      <c r="A65" s="32" t="s">
        <v>63</v>
      </c>
      <c r="B65" s="26">
        <f>ULBOS!B65+GSU!B65+LATech!B65+McNeese!B65+Nicholls!B65+NwSU!B65+SLU!B65+ULL!B65+UNO!B65+ULM!B65</f>
        <v>90427453.219999999</v>
      </c>
      <c r="C65" s="26">
        <f>ULBOS!C65+GSU!C65+LATech!C65+McNeese!C65+Nicholls!C65+NwSU!C65+SLU!C65+ULL!C65+UNO!C65+ULM!C65</f>
        <v>92136345</v>
      </c>
      <c r="D65" s="26">
        <f>ULBOS!D65+GSU!D65+LATech!D65+McNeese!D65+Nicholls!D65+NwSU!D65+SLU!D65+ULL!D65+UNO!D65+ULM!D65</f>
        <v>81364150</v>
      </c>
      <c r="E65" s="31">
        <f t="shared" si="4"/>
        <v>-10772195</v>
      </c>
      <c r="F65" s="27">
        <f t="shared" si="5"/>
        <v>-0.11691580559224483</v>
      </c>
    </row>
    <row r="66" spans="1:6" s="39" customFormat="1" ht="26.25">
      <c r="A66" s="52" t="s">
        <v>64</v>
      </c>
      <c r="B66" s="236">
        <f>SUM(B58:B65)</f>
        <v>757552945.6500001</v>
      </c>
      <c r="C66" s="236">
        <f>SUM(C58:C65)</f>
        <v>770539424</v>
      </c>
      <c r="D66" s="236">
        <f>SUM(D58:D65)</f>
        <v>737382202</v>
      </c>
      <c r="E66" s="37">
        <f t="shared" si="4"/>
        <v>-33157222</v>
      </c>
      <c r="F66" s="38">
        <f t="shared" si="5"/>
        <v>-4.3031181750409694E-2</v>
      </c>
    </row>
    <row r="67" spans="1:6" s="16" customFormat="1" ht="26.25">
      <c r="A67" s="32" t="s">
        <v>65</v>
      </c>
      <c r="B67" s="26">
        <f>ULBOS!B67+GSU!B67+LATech!B67+McNeese!B67+Nicholls!B67+NwSU!B67+SLU!B67+ULL!B67+UNO!B67+ULM!B67</f>
        <v>0</v>
      </c>
      <c r="C67" s="26">
        <f>ULBOS!C67+GSU!C67+LATech!C67+McNeese!C67+Nicholls!C67+NwSU!C67+SLU!C67+ULL!C67+UNO!C67+ULM!C67</f>
        <v>0</v>
      </c>
      <c r="D67" s="26">
        <f>ULBOS!D67+GSU!D67+LATech!D67+McNeese!D67+Nicholls!D67+NwSU!D67+SLU!D67+ULL!D67+UNO!D67+ULM!D67</f>
        <v>0</v>
      </c>
      <c r="E67" s="31">
        <f t="shared" si="4"/>
        <v>0</v>
      </c>
      <c r="F67" s="27">
        <f t="shared" si="5"/>
        <v>0</v>
      </c>
    </row>
    <row r="68" spans="1:6" s="16" customFormat="1" ht="26.25">
      <c r="A68" s="32" t="s">
        <v>66</v>
      </c>
      <c r="B68" s="26">
        <f>ULBOS!B68+GSU!B68+LATech!B68+McNeese!B68+Nicholls!B68+NwSU!B68+SLU!B68+ULL!B68+UNO!B68+ULM!B68</f>
        <v>2183453.4900000002</v>
      </c>
      <c r="C68" s="26">
        <f>ULBOS!C68+GSU!C68+LATech!C68+McNeese!C68+Nicholls!C68+NwSU!C68+SLU!C68+ULL!C68+UNO!C68+ULM!C68</f>
        <v>2348733</v>
      </c>
      <c r="D68" s="26">
        <f>ULBOS!D68+GSU!D68+LATech!D68+McNeese!D68+Nicholls!D68+NwSU!D68+SLU!D68+ULL!D68+UNO!D68+ULM!D68</f>
        <v>2536775</v>
      </c>
      <c r="E68" s="31">
        <f t="shared" si="4"/>
        <v>188042</v>
      </c>
      <c r="F68" s="27">
        <f t="shared" si="5"/>
        <v>8.0061037163440887E-2</v>
      </c>
    </row>
    <row r="69" spans="1:6" s="16" customFormat="1" ht="26.25">
      <c r="A69" s="32" t="s">
        <v>67</v>
      </c>
      <c r="B69" s="26">
        <f>ULBOS!B69+GSU!B69+LATech!B69+McNeese!B69+Nicholls!B69+NwSU!B69+SLU!B69+ULL!B69+UNO!B69+ULM!B69</f>
        <v>27248736.609999999</v>
      </c>
      <c r="C69" s="26">
        <f>ULBOS!C69+GSU!C69+LATech!C69+McNeese!C69+Nicholls!C69+NwSU!C69+SLU!C69+ULL!C69+UNO!C69+ULM!C69</f>
        <v>26562333</v>
      </c>
      <c r="D69" s="26">
        <f>ULBOS!D69+GSU!D69+LATech!D69+McNeese!D69+Nicholls!D69+NwSU!D69+SLU!D69+ULL!D69+UNO!D69+ULM!D69</f>
        <v>21709134</v>
      </c>
      <c r="E69" s="31">
        <f t="shared" si="4"/>
        <v>-4853199</v>
      </c>
      <c r="F69" s="27">
        <f t="shared" si="5"/>
        <v>-0.18270981694266086</v>
      </c>
    </row>
    <row r="70" spans="1:6" s="16" customFormat="1" ht="26.25">
      <c r="A70" s="32" t="s">
        <v>68</v>
      </c>
      <c r="B70" s="26">
        <f>ULBOS!B70+GSU!B70+LATech!B70+McNeese!B70+Nicholls!B70+NwSU!B70+SLU!B70+ULL!B70+UNO!B70+ULM!B70</f>
        <v>707654.5</v>
      </c>
      <c r="C70" s="26">
        <f>ULBOS!C70+GSU!C70+LATech!C70+McNeese!C70+Nicholls!C70+NwSU!C70+SLU!C70+ULL!C70+UNO!C70+ULM!C70</f>
        <v>806604</v>
      </c>
      <c r="D70" s="26">
        <f>ULBOS!D70+GSU!D70+LATech!D70+McNeese!D70+Nicholls!D70+NwSU!D70+SLU!D70+ULL!D70+UNO!D70+ULM!D70</f>
        <v>409362</v>
      </c>
      <c r="E70" s="31">
        <f t="shared" si="4"/>
        <v>-397242</v>
      </c>
      <c r="F70" s="27">
        <f t="shared" si="5"/>
        <v>-0.49248701965276642</v>
      </c>
    </row>
    <row r="71" spans="1:6" s="39" customFormat="1" ht="26.25">
      <c r="A71" s="53" t="s">
        <v>69</v>
      </c>
      <c r="B71" s="54">
        <f>B70+B69+B68+B67+B66</f>
        <v>787692790.25000012</v>
      </c>
      <c r="C71" s="54">
        <f>C70+C69+C68+C67+C66</f>
        <v>800257094</v>
      </c>
      <c r="D71" s="54">
        <f>D70+D69+D68+D67+D66</f>
        <v>762037473</v>
      </c>
      <c r="E71" s="54">
        <f t="shared" si="4"/>
        <v>-38219621</v>
      </c>
      <c r="F71" s="38">
        <f t="shared" si="5"/>
        <v>-4.7759178002363324E-2</v>
      </c>
    </row>
    <row r="72" spans="1:6" s="16" customFormat="1" ht="26.25">
      <c r="A72" s="51"/>
      <c r="B72" s="22"/>
      <c r="C72" s="22"/>
      <c r="D72" s="22"/>
      <c r="E72" s="22"/>
      <c r="F72" s="24"/>
    </row>
    <row r="73" spans="1:6" s="16" customFormat="1" ht="26.25">
      <c r="A73" s="49" t="s">
        <v>70</v>
      </c>
      <c r="B73" s="22"/>
      <c r="C73" s="22"/>
      <c r="D73" s="22"/>
      <c r="E73" s="22"/>
      <c r="F73" s="24"/>
    </row>
    <row r="74" spans="1:6" s="16" customFormat="1" ht="26.25">
      <c r="A74" s="30" t="s">
        <v>71</v>
      </c>
      <c r="B74" s="26">
        <f>ULBOS!B74+GSU!B74+LATech!B74+McNeese!B74+Nicholls!B74+NwSU!B74+SLU!B74+ULL!B74+UNO!B74+ULM!B74</f>
        <v>399547457.62</v>
      </c>
      <c r="C74" s="26">
        <f>ULBOS!C74+GSU!C74+LATech!C74+McNeese!C74+Nicholls!C74+NwSU!C74+SLU!C74+ULL!C74+UNO!C74+ULM!C74</f>
        <v>407985145.5</v>
      </c>
      <c r="D74" s="26">
        <f>ULBOS!D74+GSU!D74+LATech!D74+McNeese!D74+Nicholls!D74+NwSU!D74+SLU!D74+ULL!D74+UNO!D74+ULM!D74</f>
        <v>389517771.5</v>
      </c>
      <c r="E74" s="22">
        <f t="shared" ref="E74:E92" si="6">D74-C74</f>
        <v>-18467374</v>
      </c>
      <c r="F74" s="27">
        <f t="shared" ref="F74:F92" si="7">IF(ISBLANK(E74),"  ",IF(C74&gt;0,E74/C74,IF(E74&gt;0,1,0)))</f>
        <v>-4.5264819574172464E-2</v>
      </c>
    </row>
    <row r="75" spans="1:6" s="16" customFormat="1" ht="26.25">
      <c r="A75" s="32" t="s">
        <v>72</v>
      </c>
      <c r="B75" s="26">
        <f>ULBOS!B75+GSU!B75+LATech!B75+McNeese!B75+Nicholls!B75+NwSU!B75+SLU!B75+ULL!B75+UNO!B75+ULM!B75</f>
        <v>11822373.08</v>
      </c>
      <c r="C75" s="26">
        <f>ULBOS!C75+GSU!C75+LATech!C75+McNeese!C75+Nicholls!C75+NwSU!C75+SLU!C75+ULL!C75+UNO!C75+ULM!C75</f>
        <v>12319505</v>
      </c>
      <c r="D75" s="26">
        <f>ULBOS!D75+GSU!D75+LATech!D75+McNeese!D75+Nicholls!D75+NwSU!D75+SLU!D75+ULL!D75+UNO!D75+ULM!D75</f>
        <v>11333110</v>
      </c>
      <c r="E75" s="31">
        <f t="shared" si="6"/>
        <v>-986395</v>
      </c>
      <c r="F75" s="27">
        <f t="shared" si="7"/>
        <v>-8.0067746228440179E-2</v>
      </c>
    </row>
    <row r="76" spans="1:6" s="16" customFormat="1" ht="26.25">
      <c r="A76" s="32" t="s">
        <v>73</v>
      </c>
      <c r="B76" s="26">
        <f>ULBOS!B76+GSU!B76+LATech!B76+McNeese!B76+Nicholls!B76+NwSU!B76+SLU!B76+ULL!B76+UNO!B76+ULM!B76</f>
        <v>156135790.37</v>
      </c>
      <c r="C76" s="26">
        <f>ULBOS!C76+GSU!C76+LATech!C76+McNeese!C76+Nicholls!C76+NwSU!C76+SLU!C76+ULL!C76+UNO!C76+ULM!C76</f>
        <v>155706594.5</v>
      </c>
      <c r="D76" s="26">
        <f>ULBOS!D76+GSU!D76+LATech!D76+McNeese!D76+Nicholls!D76+NwSU!D76+SLU!D76+ULL!D76+UNO!D76+ULM!D76</f>
        <v>157334605.5</v>
      </c>
      <c r="E76" s="31">
        <f t="shared" si="6"/>
        <v>1628011</v>
      </c>
      <c r="F76" s="27">
        <f t="shared" si="7"/>
        <v>1.0455632950086774E-2</v>
      </c>
    </row>
    <row r="77" spans="1:6" s="39" customFormat="1" ht="26.25">
      <c r="A77" s="52" t="s">
        <v>74</v>
      </c>
      <c r="B77" s="54">
        <f>SUM(B74:B76)</f>
        <v>567505621.06999993</v>
      </c>
      <c r="C77" s="54">
        <f>SUM(C74:C76)</f>
        <v>576011245</v>
      </c>
      <c r="D77" s="54">
        <f>SUM(D74:D76)</f>
        <v>558185487</v>
      </c>
      <c r="E77" s="37">
        <f t="shared" si="6"/>
        <v>-17825758</v>
      </c>
      <c r="F77" s="38">
        <f t="shared" si="7"/>
        <v>-3.0946892364922495E-2</v>
      </c>
    </row>
    <row r="78" spans="1:6" s="16" customFormat="1" ht="26.25">
      <c r="A78" s="32" t="s">
        <v>75</v>
      </c>
      <c r="B78" s="26">
        <f>ULBOS!B78+GSU!B78+LATech!B78+McNeese!B78+Nicholls!B78+NwSU!B78+SLU!B78+ULL!B78+UNO!B78+ULM!B78</f>
        <v>3389561.0700000003</v>
      </c>
      <c r="C78" s="26">
        <f>ULBOS!C78+GSU!C78+LATech!C78+McNeese!C78+Nicholls!C78+NwSU!C78+SLU!C78+ULL!C78+UNO!C78+ULM!C78</f>
        <v>3429323</v>
      </c>
      <c r="D78" s="26">
        <f>ULBOS!D78+GSU!D78+LATech!D78+McNeese!D78+Nicholls!D78+NwSU!D78+SLU!D78+ULL!D78+UNO!D78+ULM!D78</f>
        <v>3303635</v>
      </c>
      <c r="E78" s="31">
        <f t="shared" si="6"/>
        <v>-125688</v>
      </c>
      <c r="F78" s="27">
        <f t="shared" si="7"/>
        <v>-3.6650965802871298E-2</v>
      </c>
    </row>
    <row r="79" spans="1:6" s="16" customFormat="1" ht="26.25">
      <c r="A79" s="32" t="s">
        <v>76</v>
      </c>
      <c r="B79" s="26">
        <f>ULBOS!B79+GSU!B79+LATech!B79+McNeese!B79+Nicholls!B79+NwSU!B79+SLU!B79+ULL!B79+UNO!B79+ULM!B79</f>
        <v>59630854.909999996</v>
      </c>
      <c r="C79" s="26">
        <f>ULBOS!C79+GSU!C79+LATech!C79+McNeese!C79+Nicholls!C79+NwSU!C79+SLU!C79+ULL!C79+UNO!C79+ULM!C79</f>
        <v>67022960</v>
      </c>
      <c r="D79" s="26">
        <f>ULBOS!D79+GSU!D79+LATech!D79+McNeese!D79+Nicholls!D79+NwSU!D79+SLU!D79+ULL!D79+UNO!D79+ULM!D79</f>
        <v>60542677</v>
      </c>
      <c r="E79" s="31">
        <f t="shared" si="6"/>
        <v>-6480283</v>
      </c>
      <c r="F79" s="27">
        <f t="shared" si="7"/>
        <v>-9.6687508280744391E-2</v>
      </c>
    </row>
    <row r="80" spans="1:6" s="16" customFormat="1" ht="26.25">
      <c r="A80" s="32" t="s">
        <v>77</v>
      </c>
      <c r="B80" s="26">
        <f>ULBOS!B80+GSU!B80+LATech!B80+McNeese!B80+Nicholls!B80+NwSU!B80+SLU!B80+ULL!B80+UNO!B80+ULM!B80</f>
        <v>11900264.35</v>
      </c>
      <c r="C80" s="26">
        <f>ULBOS!C80+GSU!C80+LATech!C80+McNeese!C80+Nicholls!C80+NwSU!C80+SLU!C80+ULL!C80+UNO!C80+ULM!C80</f>
        <v>13270309</v>
      </c>
      <c r="D80" s="26">
        <f>ULBOS!D80+GSU!D80+LATech!D80+McNeese!D80+Nicholls!D80+NwSU!D80+SLU!D80+ULL!D80+UNO!D80+ULM!D80</f>
        <v>11518057</v>
      </c>
      <c r="E80" s="31">
        <f t="shared" si="6"/>
        <v>-1752252</v>
      </c>
      <c r="F80" s="27">
        <f t="shared" si="7"/>
        <v>-0.13204304436317196</v>
      </c>
    </row>
    <row r="81" spans="1:8" s="39" customFormat="1" ht="26.25">
      <c r="A81" s="35" t="s">
        <v>78</v>
      </c>
      <c r="B81" s="54">
        <f>SUM(B78:B80)</f>
        <v>74920680.329999998</v>
      </c>
      <c r="C81" s="54">
        <f>SUM(C78:C80)</f>
        <v>83722592</v>
      </c>
      <c r="D81" s="54">
        <f>SUM(D78:D80)</f>
        <v>75364369</v>
      </c>
      <c r="E81" s="37">
        <f t="shared" si="6"/>
        <v>-8358223</v>
      </c>
      <c r="F81" s="38">
        <f t="shared" si="7"/>
        <v>-9.9832348716580588E-2</v>
      </c>
    </row>
    <row r="82" spans="1:8" s="16" customFormat="1" ht="26.25">
      <c r="A82" s="32" t="s">
        <v>79</v>
      </c>
      <c r="B82" s="26">
        <f>ULBOS!B82+GSU!B82+LATech!B82+McNeese!B82+Nicholls!B82+NwSU!B82+SLU!B82+ULL!B82+UNO!B82+ULM!B82</f>
        <v>5972089.0700000003</v>
      </c>
      <c r="C82" s="26">
        <f>ULBOS!C82+GSU!C82+LATech!C82+McNeese!C82+Nicholls!C82+NwSU!C82+SLU!C82+ULL!C82+UNO!C82+ULM!C82</f>
        <v>5937567</v>
      </c>
      <c r="D82" s="26">
        <f>ULBOS!D82+GSU!D82+LATech!D82+McNeese!D82+Nicholls!D82+NwSU!D82+SLU!D82+ULL!D82+UNO!D82+ULM!D82</f>
        <v>6168066</v>
      </c>
      <c r="E82" s="31">
        <f t="shared" si="6"/>
        <v>230499</v>
      </c>
      <c r="F82" s="27">
        <f t="shared" si="7"/>
        <v>3.8820446152439209E-2</v>
      </c>
    </row>
    <row r="83" spans="1:8" s="16" customFormat="1" ht="26.25">
      <c r="A83" s="32" t="s">
        <v>80</v>
      </c>
      <c r="B83" s="26">
        <f>ULBOS!B83+GSU!B83+LATech!B83+McNeese!B83+Nicholls!B83+NwSU!B83+SLU!B83+ULL!B83+UNO!B83+ULM!B83</f>
        <v>121253129.75999999</v>
      </c>
      <c r="C83" s="26">
        <f>ULBOS!C83+GSU!C83+LATech!C83+McNeese!C83+Nicholls!C83+NwSU!C83+SLU!C83+ULL!C83+UNO!C83+ULM!C83</f>
        <v>118024508</v>
      </c>
      <c r="D83" s="26">
        <f>ULBOS!D83+GSU!D83+LATech!D83+McNeese!D83+Nicholls!D83+NwSU!D83+SLU!D83+ULL!D83+UNO!D83+ULM!D83</f>
        <v>109503286</v>
      </c>
      <c r="E83" s="31">
        <f t="shared" si="6"/>
        <v>-8521222</v>
      </c>
      <c r="F83" s="27">
        <f t="shared" si="7"/>
        <v>-7.2198750449355822E-2</v>
      </c>
    </row>
    <row r="84" spans="1:8" s="16" customFormat="1" ht="26.25">
      <c r="A84" s="32" t="s">
        <v>81</v>
      </c>
      <c r="B84" s="26">
        <f>ULBOS!B84+GSU!B84+LATech!B84+McNeese!B84+Nicholls!B84+NwSU!B84+SLU!B84+ULL!B84+UNO!B84+ULM!B84</f>
        <v>0</v>
      </c>
      <c r="C84" s="26">
        <f>ULBOS!C84+GSU!C84+LATech!C84+McNeese!C84+Nicholls!C84+NwSU!C84+SLU!C84+ULL!C84+UNO!C84+ULM!C84</f>
        <v>0</v>
      </c>
      <c r="D84" s="26">
        <f>ULBOS!D84+GSU!D84+LATech!D84+McNeese!D84+Nicholls!D84+NwSU!D84+SLU!D84+ULL!D84+UNO!D84+ULM!D84</f>
        <v>0</v>
      </c>
      <c r="E84" s="31">
        <f t="shared" si="6"/>
        <v>0</v>
      </c>
      <c r="F84" s="27">
        <f t="shared" si="7"/>
        <v>0</v>
      </c>
    </row>
    <row r="85" spans="1:8" s="16" customFormat="1" ht="26.25">
      <c r="A85" s="32" t="s">
        <v>82</v>
      </c>
      <c r="B85" s="26">
        <f>ULBOS!B85+GSU!B85+LATech!B85+McNeese!B85+Nicholls!B85+NwSU!B85+SLU!B85+ULL!B85+UNO!B85+ULM!B85</f>
        <v>7217567.4900000002</v>
      </c>
      <c r="C85" s="26">
        <f>ULBOS!C85+GSU!C85+LATech!C85+McNeese!C85+Nicholls!C85+NwSU!C85+SLU!C85+ULL!C85+UNO!C85+ULM!C85</f>
        <v>6628697</v>
      </c>
      <c r="D85" s="26">
        <f>ULBOS!D85+GSU!D85+LATech!D85+McNeese!D85+Nicholls!D85+NwSU!D85+SLU!D85+ULL!D85+UNO!D85+ULM!D85</f>
        <v>7035757</v>
      </c>
      <c r="E85" s="31">
        <f t="shared" si="6"/>
        <v>407060</v>
      </c>
      <c r="F85" s="27">
        <f t="shared" si="7"/>
        <v>6.140875046785213E-2</v>
      </c>
    </row>
    <row r="86" spans="1:8" s="39" customFormat="1" ht="26.25">
      <c r="A86" s="35" t="s">
        <v>83</v>
      </c>
      <c r="B86" s="54">
        <f>SUM(B82:B85)</f>
        <v>134442786.31999999</v>
      </c>
      <c r="C86" s="54">
        <f>SUM(C82:C85)</f>
        <v>130590772</v>
      </c>
      <c r="D86" s="54">
        <f>SUM(D82:D85)</f>
        <v>122707109</v>
      </c>
      <c r="E86" s="37">
        <f t="shared" si="6"/>
        <v>-7883663</v>
      </c>
      <c r="F86" s="38">
        <f t="shared" si="7"/>
        <v>-6.0369219656653844E-2</v>
      </c>
    </row>
    <row r="87" spans="1:8" s="16" customFormat="1" ht="26.25">
      <c r="A87" s="32" t="s">
        <v>84</v>
      </c>
      <c r="B87" s="26">
        <f>ULBOS!B87+GSU!B87+LATech!B87+McNeese!B87+Nicholls!B87+NwSU!B87+SLU!B87+ULL!B87+UNO!B87+ULM!B87</f>
        <v>3384296.73</v>
      </c>
      <c r="C87" s="26">
        <f>ULBOS!C87+GSU!C87+LATech!C87+McNeese!C87+Nicholls!C87+NwSU!C87+SLU!C87+ULL!C87+UNO!C87+ULM!C87</f>
        <v>3360005</v>
      </c>
      <c r="D87" s="26">
        <f>ULBOS!D87+GSU!D87+LATech!D87+McNeese!D87+Nicholls!D87+NwSU!D87+SLU!D87+ULL!D87+UNO!D87+ULM!D87</f>
        <v>1804917</v>
      </c>
      <c r="E87" s="31">
        <f t="shared" si="6"/>
        <v>-1555088</v>
      </c>
      <c r="F87" s="27">
        <f t="shared" si="7"/>
        <v>-0.4628231207989274</v>
      </c>
    </row>
    <row r="88" spans="1:8" s="16" customFormat="1" ht="26.25">
      <c r="A88" s="32" t="s">
        <v>85</v>
      </c>
      <c r="B88" s="26">
        <f>ULBOS!B88+GSU!B88+LATech!B88+McNeese!B88+Nicholls!B88+NwSU!B88+SLU!B88+ULL!B88+UNO!B88+ULM!B88</f>
        <v>5090777.4800000004</v>
      </c>
      <c r="C88" s="26">
        <f>ULBOS!C88+GSU!C88+LATech!C88+McNeese!C88+Nicholls!C88+NwSU!C88+SLU!C88+ULL!C88+UNO!C88+ULM!C88</f>
        <v>4197436</v>
      </c>
      <c r="D88" s="26">
        <f>ULBOS!D88+GSU!D88+LATech!D88+McNeese!D88+Nicholls!D88+NwSU!D88+SLU!D88+ULL!D88+UNO!D88+ULM!D88</f>
        <v>3616516</v>
      </c>
      <c r="E88" s="31">
        <f t="shared" si="6"/>
        <v>-580920</v>
      </c>
      <c r="F88" s="27">
        <f t="shared" si="7"/>
        <v>-0.13839877487113561</v>
      </c>
    </row>
    <row r="89" spans="1:8" s="16" customFormat="1" ht="26.25">
      <c r="A89" s="41" t="s">
        <v>86</v>
      </c>
      <c r="B89" s="26">
        <f>ULBOS!B89+GSU!B89+LATech!B89+McNeese!B89+Nicholls!B89+NwSU!B89+SLU!B89+ULL!B89+UNO!B89+ULM!B89</f>
        <v>2342064.3200000003</v>
      </c>
      <c r="C89" s="26">
        <f>ULBOS!C89+GSU!C89+LATech!C89+McNeese!C89+Nicholls!C89+NwSU!C89+SLU!C89+ULL!C89+UNO!C89+ULM!C89</f>
        <v>2375039</v>
      </c>
      <c r="D89" s="26">
        <f>ULBOS!D89+GSU!D89+LATech!D89+McNeese!D89+Nicholls!D89+NwSU!D89+SLU!D89+ULL!D89+UNO!D89+ULM!D89</f>
        <v>359072</v>
      </c>
      <c r="E89" s="31">
        <f t="shared" si="6"/>
        <v>-2015967</v>
      </c>
      <c r="F89" s="27">
        <f t="shared" si="7"/>
        <v>-0.84881427210247917</v>
      </c>
    </row>
    <row r="90" spans="1:8" s="39" customFormat="1" ht="26.25">
      <c r="A90" s="55" t="s">
        <v>87</v>
      </c>
      <c r="B90" s="54">
        <f>SUM(B87:B89)</f>
        <v>10817138.530000001</v>
      </c>
      <c r="C90" s="54">
        <f>SUM(C87:C89)</f>
        <v>9932480</v>
      </c>
      <c r="D90" s="54">
        <f>SUM(D87:D89)</f>
        <v>5780505</v>
      </c>
      <c r="E90" s="54">
        <f t="shared" si="6"/>
        <v>-4151975</v>
      </c>
      <c r="F90" s="38">
        <f t="shared" si="7"/>
        <v>-0.41801997084313286</v>
      </c>
    </row>
    <row r="91" spans="1:8" s="16" customFormat="1" ht="26.25">
      <c r="A91" s="41" t="s">
        <v>88</v>
      </c>
      <c r="B91" s="26">
        <f>ULBOS!B91+GSU!B91+LATech!B91+McNeese!B91+Nicholls!B91+NwSU!B91+SLU!B91+ULL!B91+UNO!B91+ULM!B91</f>
        <v>6563</v>
      </c>
      <c r="C91" s="26">
        <f>ULBOS!C91+GSU!C91+LATech!C91+McNeese!C91+Nicholls!C91+NwSU!C91+SLU!C91+ULL!C91+UNO!C91+ULM!C91</f>
        <v>0</v>
      </c>
      <c r="D91" s="26">
        <f>ULBOS!D91+GSU!D91+LATech!D91+McNeese!D91+Nicholls!D91+NwSU!D91+SLU!D91+ULL!D91+UNO!D91+ULM!D91</f>
        <v>0</v>
      </c>
      <c r="E91" s="31">
        <f t="shared" si="6"/>
        <v>0</v>
      </c>
      <c r="F91" s="27">
        <f t="shared" si="7"/>
        <v>0</v>
      </c>
    </row>
    <row r="92" spans="1:8" s="39" customFormat="1" ht="27" thickBot="1">
      <c r="A92" s="56" t="s">
        <v>69</v>
      </c>
      <c r="B92" s="57">
        <f>B90+B86+B81+B77+B91</f>
        <v>787692789.25</v>
      </c>
      <c r="C92" s="57">
        <f>C90+C86+C81+C77+C91</f>
        <v>800257089</v>
      </c>
      <c r="D92" s="57">
        <f>D90+D86+D81+D77+D91</f>
        <v>762037470</v>
      </c>
      <c r="E92" s="57">
        <f t="shared" si="6"/>
        <v>-38219619</v>
      </c>
      <c r="F92" s="59">
        <f t="shared" si="7"/>
        <v>-4.775917580156544E-2</v>
      </c>
    </row>
    <row r="93" spans="1:8" s="64" customFormat="1" ht="31.5">
      <c r="A93" s="60"/>
      <c r="B93" s="61"/>
      <c r="C93" s="61"/>
      <c r="D93" s="61"/>
      <c r="E93" s="61"/>
      <c r="F93" s="62" t="s">
        <v>48</v>
      </c>
      <c r="G93" s="63"/>
      <c r="H93" s="63"/>
    </row>
    <row r="94" spans="1:8">
      <c r="A94" s="68" t="s">
        <v>48</v>
      </c>
      <c r="B94" s="69"/>
      <c r="C94" s="69"/>
      <c r="D94" s="69"/>
      <c r="E94" s="69"/>
      <c r="F94" s="70"/>
    </row>
  </sheetData>
  <pageMargins left="0.7" right="0.7" top="0.75" bottom="0.75" header="0.3" footer="0.3"/>
  <pageSetup scale="2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topLeftCell="A13" zoomScale="60" zoomScaleNormal="60" workbookViewId="0">
      <selection activeCell="H76" sqref="H76"/>
    </sheetView>
  </sheetViews>
  <sheetFormatPr defaultRowHeight="15.75"/>
  <cols>
    <col min="1" max="1" width="121.140625" style="71" customWidth="1"/>
    <col min="2" max="2" width="32.7109375" style="72" customWidth="1"/>
    <col min="3" max="5" width="32.85546875" style="72" customWidth="1"/>
    <col min="6" max="6" width="25.5703125" style="73" customWidth="1"/>
    <col min="7" max="7" width="30.28515625" style="71" customWidth="1"/>
    <col min="8" max="8" width="25.140625" style="71" customWidth="1"/>
    <col min="9" max="16384" width="9.140625" style="71"/>
  </cols>
  <sheetData>
    <row r="1" spans="1:8" s="7" customFormat="1" ht="46.5">
      <c r="A1" s="1" t="s">
        <v>0</v>
      </c>
      <c r="B1" s="2"/>
      <c r="C1" s="4" t="s">
        <v>1</v>
      </c>
      <c r="D1" s="5" t="s">
        <v>125</v>
      </c>
      <c r="E1" s="6"/>
      <c r="F1" s="175"/>
    </row>
    <row r="2" spans="1:8" s="7" customFormat="1" ht="46.5">
      <c r="A2" s="1" t="s">
        <v>2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3</v>
      </c>
      <c r="B3" s="10"/>
      <c r="C3" s="10"/>
      <c r="D3" s="10"/>
      <c r="E3" s="10"/>
      <c r="F3" s="11"/>
      <c r="G3" s="3"/>
      <c r="H3" s="3"/>
    </row>
    <row r="4" spans="1:8" s="16" customFormat="1" ht="27" thickTop="1">
      <c r="A4" s="12" t="s">
        <v>4</v>
      </c>
      <c r="B4" s="13" t="s">
        <v>5</v>
      </c>
      <c r="C4" s="14" t="s">
        <v>6</v>
      </c>
      <c r="D4" s="14" t="s">
        <v>6</v>
      </c>
      <c r="E4" s="14" t="s">
        <v>7</v>
      </c>
      <c r="F4" s="15" t="s">
        <v>8</v>
      </c>
    </row>
    <row r="5" spans="1:8" s="20" customFormat="1" ht="52.5">
      <c r="A5" s="17"/>
      <c r="B5" s="18" t="s">
        <v>9</v>
      </c>
      <c r="C5" s="18" t="s">
        <v>9</v>
      </c>
      <c r="D5" s="18" t="s">
        <v>10</v>
      </c>
      <c r="E5" s="18" t="s">
        <v>11</v>
      </c>
      <c r="F5" s="19" t="s">
        <v>12</v>
      </c>
    </row>
    <row r="6" spans="1:8" s="16" customFormat="1" ht="26.25">
      <c r="A6" s="21" t="s">
        <v>13</v>
      </c>
      <c r="B6" s="22"/>
      <c r="C6" s="22"/>
      <c r="D6" s="22"/>
      <c r="E6" s="22"/>
      <c r="F6" s="23"/>
    </row>
    <row r="7" spans="1:8" s="16" customFormat="1" ht="26.25">
      <c r="A7" s="21" t="s">
        <v>14</v>
      </c>
      <c r="B7" s="22"/>
      <c r="C7" s="22"/>
      <c r="D7" s="22"/>
      <c r="E7" s="22"/>
      <c r="F7" s="24"/>
    </row>
    <row r="8" spans="1:8" s="16" customFormat="1" ht="26.25">
      <c r="A8" s="25" t="s">
        <v>15</v>
      </c>
      <c r="B8" s="26">
        <v>1486658</v>
      </c>
      <c r="C8" s="26">
        <v>1486658</v>
      </c>
      <c r="D8" s="26">
        <v>1061493</v>
      </c>
      <c r="E8" s="26">
        <v>-425165</v>
      </c>
      <c r="F8" s="27">
        <v>-0.28598709319830118</v>
      </c>
    </row>
    <row r="9" spans="1:8" s="16" customFormat="1" ht="26.25">
      <c r="A9" s="25" t="s">
        <v>16</v>
      </c>
      <c r="B9" s="26">
        <v>0</v>
      </c>
      <c r="C9" s="26">
        <v>0</v>
      </c>
      <c r="D9" s="26">
        <v>0</v>
      </c>
      <c r="E9" s="26">
        <v>0</v>
      </c>
      <c r="F9" s="27">
        <v>0</v>
      </c>
    </row>
    <row r="10" spans="1:8" s="16" customFormat="1" ht="26.25">
      <c r="A10" s="28" t="s">
        <v>17</v>
      </c>
      <c r="B10" s="29">
        <v>0</v>
      </c>
      <c r="C10" s="29">
        <v>0</v>
      </c>
      <c r="D10" s="29">
        <v>0</v>
      </c>
      <c r="E10" s="29">
        <v>0</v>
      </c>
      <c r="F10" s="27">
        <v>0</v>
      </c>
    </row>
    <row r="11" spans="1:8" s="16" customFormat="1" ht="26.25">
      <c r="A11" s="30" t="s">
        <v>18</v>
      </c>
      <c r="B11" s="31">
        <v>0</v>
      </c>
      <c r="C11" s="31">
        <v>0</v>
      </c>
      <c r="D11" s="31">
        <v>0</v>
      </c>
      <c r="E11" s="29">
        <v>0</v>
      </c>
      <c r="F11" s="27">
        <v>0</v>
      </c>
    </row>
    <row r="12" spans="1:8" s="16" customFormat="1" ht="26.25">
      <c r="A12" s="32" t="s">
        <v>19</v>
      </c>
      <c r="B12" s="31">
        <v>0</v>
      </c>
      <c r="C12" s="31">
        <v>0</v>
      </c>
      <c r="D12" s="31">
        <v>0</v>
      </c>
      <c r="E12" s="29">
        <v>0</v>
      </c>
      <c r="F12" s="27">
        <v>0</v>
      </c>
    </row>
    <row r="13" spans="1:8" s="16" customFormat="1" ht="26.25">
      <c r="A13" s="32" t="s">
        <v>20</v>
      </c>
      <c r="B13" s="31">
        <v>0</v>
      </c>
      <c r="C13" s="31">
        <v>0</v>
      </c>
      <c r="D13" s="31">
        <v>0</v>
      </c>
      <c r="E13" s="29">
        <v>0</v>
      </c>
      <c r="F13" s="27">
        <v>0</v>
      </c>
    </row>
    <row r="14" spans="1:8" s="16" customFormat="1" ht="26.25">
      <c r="A14" s="32" t="s">
        <v>21</v>
      </c>
      <c r="B14" s="31">
        <v>0</v>
      </c>
      <c r="C14" s="31">
        <v>0</v>
      </c>
      <c r="D14" s="31">
        <v>0</v>
      </c>
      <c r="E14" s="29">
        <v>0</v>
      </c>
      <c r="F14" s="27">
        <v>0</v>
      </c>
    </row>
    <row r="15" spans="1:8" s="16" customFormat="1" ht="26.25">
      <c r="A15" s="32" t="s">
        <v>22</v>
      </c>
      <c r="B15" s="31">
        <v>0</v>
      </c>
      <c r="C15" s="31">
        <v>0</v>
      </c>
      <c r="D15" s="31">
        <v>0</v>
      </c>
      <c r="E15" s="29">
        <v>0</v>
      </c>
      <c r="F15" s="27">
        <v>0</v>
      </c>
    </row>
    <row r="16" spans="1:8" s="16" customFormat="1" ht="26.25">
      <c r="A16" s="32" t="s">
        <v>23</v>
      </c>
      <c r="B16" s="31">
        <v>0</v>
      </c>
      <c r="C16" s="31">
        <v>0</v>
      </c>
      <c r="D16" s="31">
        <v>0</v>
      </c>
      <c r="E16" s="29">
        <v>0</v>
      </c>
      <c r="F16" s="27">
        <v>0</v>
      </c>
    </row>
    <row r="17" spans="1:6" s="16" customFormat="1" ht="26.25">
      <c r="A17" s="32" t="s">
        <v>24</v>
      </c>
      <c r="B17" s="31">
        <v>0</v>
      </c>
      <c r="C17" s="31">
        <v>0</v>
      </c>
      <c r="D17" s="31">
        <v>0</v>
      </c>
      <c r="E17" s="29">
        <v>0</v>
      </c>
      <c r="F17" s="27">
        <v>0</v>
      </c>
    </row>
    <row r="18" spans="1:6" s="16" customFormat="1" ht="26.25">
      <c r="A18" s="32" t="s">
        <v>25</v>
      </c>
      <c r="B18" s="31">
        <v>0</v>
      </c>
      <c r="C18" s="31">
        <v>0</v>
      </c>
      <c r="D18" s="31">
        <v>0</v>
      </c>
      <c r="E18" s="29">
        <v>0</v>
      </c>
      <c r="F18" s="27">
        <v>0</v>
      </c>
    </row>
    <row r="19" spans="1:6" s="16" customFormat="1" ht="26.25">
      <c r="A19" s="32" t="s">
        <v>26</v>
      </c>
      <c r="B19" s="31">
        <v>0</v>
      </c>
      <c r="C19" s="31">
        <v>0</v>
      </c>
      <c r="D19" s="31">
        <v>0</v>
      </c>
      <c r="E19" s="29">
        <v>0</v>
      </c>
      <c r="F19" s="27">
        <v>0</v>
      </c>
    </row>
    <row r="20" spans="1:6" s="16" customFormat="1" ht="26.25">
      <c r="A20" s="32" t="s">
        <v>27</v>
      </c>
      <c r="B20" s="31">
        <v>0</v>
      </c>
      <c r="C20" s="31">
        <v>0</v>
      </c>
      <c r="D20" s="31">
        <v>0</v>
      </c>
      <c r="E20" s="29">
        <v>0</v>
      </c>
      <c r="F20" s="27">
        <v>0</v>
      </c>
    </row>
    <row r="21" spans="1:6" s="16" customFormat="1" ht="26.25">
      <c r="A21" s="32" t="s">
        <v>28</v>
      </c>
      <c r="B21" s="31">
        <v>0</v>
      </c>
      <c r="C21" s="31">
        <v>0</v>
      </c>
      <c r="D21" s="31">
        <v>0</v>
      </c>
      <c r="E21" s="29">
        <v>0</v>
      </c>
      <c r="F21" s="27">
        <v>0</v>
      </c>
    </row>
    <row r="22" spans="1:6" s="16" customFormat="1" ht="26.25">
      <c r="A22" s="32" t="s">
        <v>29</v>
      </c>
      <c r="B22" s="31">
        <v>0</v>
      </c>
      <c r="C22" s="31">
        <v>0</v>
      </c>
      <c r="D22" s="31">
        <v>0</v>
      </c>
      <c r="E22" s="29">
        <v>0</v>
      </c>
      <c r="F22" s="27">
        <v>0</v>
      </c>
    </row>
    <row r="23" spans="1:6" s="16" customFormat="1" ht="26.25">
      <c r="A23" s="33" t="s">
        <v>30</v>
      </c>
      <c r="B23" s="31">
        <v>0</v>
      </c>
      <c r="C23" s="31">
        <v>0</v>
      </c>
      <c r="D23" s="31">
        <v>0</v>
      </c>
      <c r="E23" s="29">
        <v>0</v>
      </c>
      <c r="F23" s="27">
        <v>0</v>
      </c>
    </row>
    <row r="24" spans="1:6" s="16" customFormat="1" ht="26.25">
      <c r="A24" s="33" t="s">
        <v>31</v>
      </c>
      <c r="B24" s="31">
        <v>0</v>
      </c>
      <c r="C24" s="31">
        <v>0</v>
      </c>
      <c r="D24" s="31">
        <v>0</v>
      </c>
      <c r="E24" s="29">
        <v>0</v>
      </c>
      <c r="F24" s="27">
        <v>0</v>
      </c>
    </row>
    <row r="25" spans="1:6" s="16" customFormat="1" ht="26.25">
      <c r="A25" s="33" t="s">
        <v>32</v>
      </c>
      <c r="B25" s="31">
        <v>0</v>
      </c>
      <c r="C25" s="31">
        <v>0</v>
      </c>
      <c r="D25" s="31">
        <v>0</v>
      </c>
      <c r="E25" s="29">
        <v>0</v>
      </c>
      <c r="F25" s="27">
        <v>0</v>
      </c>
    </row>
    <row r="26" spans="1:6" s="16" customFormat="1" ht="26.25">
      <c r="A26" s="33" t="s">
        <v>33</v>
      </c>
      <c r="B26" s="31">
        <v>0</v>
      </c>
      <c r="C26" s="31">
        <v>0</v>
      </c>
      <c r="D26" s="31">
        <v>0</v>
      </c>
      <c r="E26" s="29">
        <v>0</v>
      </c>
      <c r="F26" s="27">
        <v>0</v>
      </c>
    </row>
    <row r="27" spans="1:6" s="16" customFormat="1" ht="26.25">
      <c r="A27" s="33" t="s">
        <v>34</v>
      </c>
      <c r="B27" s="31">
        <v>0</v>
      </c>
      <c r="C27" s="31">
        <v>0</v>
      </c>
      <c r="D27" s="31">
        <v>0</v>
      </c>
      <c r="E27" s="29">
        <v>0</v>
      </c>
      <c r="F27" s="27">
        <v>0</v>
      </c>
    </row>
    <row r="28" spans="1:6" s="16" customFormat="1" ht="26.25">
      <c r="A28" s="33" t="s">
        <v>89</v>
      </c>
      <c r="B28" s="31">
        <v>0</v>
      </c>
      <c r="C28" s="31">
        <v>0</v>
      </c>
      <c r="D28" s="31">
        <v>0</v>
      </c>
      <c r="E28" s="29">
        <f t="shared" ref="E28" si="0">D28-C28</f>
        <v>0</v>
      </c>
      <c r="F28" s="27">
        <f t="shared" ref="F28" si="1">IF(ISBLANK(E28),"  ",IF(C28&gt;0,E28/C28,IF(E28&gt;0,1,0)))</f>
        <v>0</v>
      </c>
    </row>
    <row r="29" spans="1:6" s="16" customFormat="1" ht="26.25">
      <c r="A29" s="33" t="s">
        <v>35</v>
      </c>
      <c r="B29" s="31">
        <v>0</v>
      </c>
      <c r="C29" s="31">
        <v>0</v>
      </c>
      <c r="D29" s="31">
        <v>0</v>
      </c>
      <c r="E29" s="29">
        <v>0</v>
      </c>
      <c r="F29" s="27">
        <v>0</v>
      </c>
    </row>
    <row r="30" spans="1:6" s="16" customFormat="1" ht="26.25">
      <c r="A30" s="34" t="s">
        <v>36</v>
      </c>
      <c r="B30" s="31"/>
      <c r="C30" s="31"/>
      <c r="D30" s="31"/>
      <c r="E30" s="31"/>
      <c r="F30" s="23"/>
    </row>
    <row r="31" spans="1:6" s="16" customFormat="1" ht="26.25">
      <c r="A31" s="30" t="s">
        <v>37</v>
      </c>
      <c r="B31" s="26">
        <v>0</v>
      </c>
      <c r="C31" s="26">
        <v>0</v>
      </c>
      <c r="D31" s="26">
        <v>0</v>
      </c>
      <c r="E31" s="26">
        <v>0</v>
      </c>
      <c r="F31" s="27">
        <v>0</v>
      </c>
    </row>
    <row r="32" spans="1:6" s="16" customFormat="1" ht="26.25">
      <c r="A32" s="35" t="s">
        <v>38</v>
      </c>
      <c r="B32" s="31"/>
      <c r="C32" s="31"/>
      <c r="D32" s="31"/>
      <c r="E32" s="31"/>
      <c r="F32" s="23"/>
    </row>
    <row r="33" spans="1:12" s="16" customFormat="1" ht="26.25">
      <c r="A33" s="30" t="s">
        <v>37</v>
      </c>
      <c r="B33" s="22">
        <v>0</v>
      </c>
      <c r="C33" s="22">
        <v>0</v>
      </c>
      <c r="D33" s="22">
        <v>0</v>
      </c>
      <c r="E33" s="26">
        <v>0</v>
      </c>
      <c r="F33" s="27">
        <v>0</v>
      </c>
    </row>
    <row r="34" spans="1:12" s="16" customFormat="1" ht="26.25">
      <c r="A34" s="32" t="s">
        <v>39</v>
      </c>
      <c r="B34" s="31"/>
      <c r="C34" s="31"/>
      <c r="D34" s="31"/>
      <c r="E34" s="29"/>
      <c r="F34" s="27" t="s">
        <v>91</v>
      </c>
    </row>
    <row r="35" spans="1:12" s="39" customFormat="1" ht="26.25">
      <c r="A35" s="36" t="s">
        <v>40</v>
      </c>
      <c r="B35" s="37">
        <v>1486658</v>
      </c>
      <c r="C35" s="37">
        <v>1486658</v>
      </c>
      <c r="D35" s="37">
        <v>1061493</v>
      </c>
      <c r="E35" s="37">
        <v>-425165</v>
      </c>
      <c r="F35" s="38">
        <v>-0.28598709319830118</v>
      </c>
      <c r="G35" s="186"/>
    </row>
    <row r="36" spans="1:12" s="16" customFormat="1" ht="26.25">
      <c r="A36" s="34" t="s">
        <v>41</v>
      </c>
      <c r="B36" s="31"/>
      <c r="C36" s="31"/>
      <c r="D36" s="31"/>
      <c r="E36" s="31"/>
      <c r="F36" s="23"/>
    </row>
    <row r="37" spans="1:12" s="16" customFormat="1" ht="26.25">
      <c r="A37" s="40" t="s">
        <v>42</v>
      </c>
      <c r="B37" s="26">
        <v>0</v>
      </c>
      <c r="C37" s="26">
        <v>0</v>
      </c>
      <c r="D37" s="26">
        <v>0</v>
      </c>
      <c r="E37" s="26">
        <v>0</v>
      </c>
      <c r="F37" s="27">
        <v>0</v>
      </c>
    </row>
    <row r="38" spans="1:12" s="16" customFormat="1" ht="26.25">
      <c r="A38" s="41" t="s">
        <v>43</v>
      </c>
      <c r="B38" s="26">
        <v>0</v>
      </c>
      <c r="C38" s="26">
        <v>0</v>
      </c>
      <c r="D38" s="26">
        <v>0</v>
      </c>
      <c r="E38" s="29">
        <v>0</v>
      </c>
      <c r="F38" s="27">
        <v>0</v>
      </c>
    </row>
    <row r="39" spans="1:12" s="16" customFormat="1" ht="26.25">
      <c r="A39" s="41" t="s">
        <v>44</v>
      </c>
      <c r="B39" s="26">
        <v>0</v>
      </c>
      <c r="C39" s="26">
        <v>0</v>
      </c>
      <c r="D39" s="26">
        <v>0</v>
      </c>
      <c r="E39" s="29">
        <v>0</v>
      </c>
      <c r="F39" s="27">
        <v>0</v>
      </c>
    </row>
    <row r="40" spans="1:12" s="16" customFormat="1" ht="26.25">
      <c r="A40" s="41" t="s">
        <v>45</v>
      </c>
      <c r="B40" s="26">
        <v>0</v>
      </c>
      <c r="C40" s="26">
        <v>0</v>
      </c>
      <c r="D40" s="26">
        <v>0</v>
      </c>
      <c r="E40" s="29">
        <v>0</v>
      </c>
      <c r="F40" s="27">
        <v>0</v>
      </c>
    </row>
    <row r="41" spans="1:12" s="16" customFormat="1" ht="26.25">
      <c r="A41" s="42" t="s">
        <v>46</v>
      </c>
      <c r="B41" s="26">
        <v>0</v>
      </c>
      <c r="C41" s="26">
        <v>0</v>
      </c>
      <c r="D41" s="26">
        <v>0</v>
      </c>
      <c r="E41" s="29">
        <v>0</v>
      </c>
      <c r="F41" s="27">
        <v>0</v>
      </c>
    </row>
    <row r="42" spans="1:12" s="39" customFormat="1" ht="26.25">
      <c r="A42" s="34" t="s">
        <v>47</v>
      </c>
      <c r="B42" s="43">
        <v>0</v>
      </c>
      <c r="C42" s="43">
        <v>0</v>
      </c>
      <c r="D42" s="43">
        <v>0</v>
      </c>
      <c r="E42" s="43">
        <v>0</v>
      </c>
      <c r="F42" s="38">
        <v>0</v>
      </c>
      <c r="L42" s="39" t="s">
        <v>48</v>
      </c>
    </row>
    <row r="43" spans="1:12" s="16" customFormat="1" ht="26.25">
      <c r="A43" s="32" t="s">
        <v>48</v>
      </c>
      <c r="B43" s="31"/>
      <c r="C43" s="31"/>
      <c r="D43" s="31"/>
      <c r="E43" s="31"/>
      <c r="F43" s="23"/>
    </row>
    <row r="44" spans="1:12" s="39" customFormat="1" ht="26.25">
      <c r="A44" s="44" t="s">
        <v>49</v>
      </c>
      <c r="B44" s="45">
        <v>0</v>
      </c>
      <c r="C44" s="45">
        <v>36000</v>
      </c>
      <c r="D44" s="45">
        <v>0</v>
      </c>
      <c r="E44" s="45">
        <v>-36000</v>
      </c>
      <c r="F44" s="38">
        <v>-1</v>
      </c>
    </row>
    <row r="45" spans="1:12" s="16" customFormat="1" ht="26.25">
      <c r="A45" s="32" t="s">
        <v>48</v>
      </c>
      <c r="B45" s="31"/>
      <c r="C45" s="31"/>
      <c r="D45" s="31"/>
      <c r="E45" s="31"/>
      <c r="F45" s="23"/>
    </row>
    <row r="46" spans="1:12" s="39" customFormat="1" ht="26.25">
      <c r="A46" s="44" t="s">
        <v>50</v>
      </c>
      <c r="B46" s="45">
        <v>0</v>
      </c>
      <c r="C46" s="45">
        <v>0</v>
      </c>
      <c r="D46" s="45">
        <v>0</v>
      </c>
      <c r="E46" s="45">
        <v>0</v>
      </c>
      <c r="F46" s="38">
        <v>0</v>
      </c>
    </row>
    <row r="47" spans="1:12" s="16" customFormat="1" ht="26.25">
      <c r="A47" s="32" t="s">
        <v>48</v>
      </c>
      <c r="B47" s="31"/>
      <c r="C47" s="31"/>
      <c r="D47" s="31"/>
      <c r="E47" s="31"/>
      <c r="F47" s="23"/>
    </row>
    <row r="48" spans="1:12" s="39" customFormat="1" ht="26.25">
      <c r="A48" s="34" t="s">
        <v>51</v>
      </c>
      <c r="B48" s="43">
        <v>2128875</v>
      </c>
      <c r="C48" s="43">
        <v>2214000</v>
      </c>
      <c r="D48" s="43">
        <v>2214000</v>
      </c>
      <c r="E48" s="43">
        <v>0</v>
      </c>
      <c r="F48" s="38">
        <v>0</v>
      </c>
    </row>
    <row r="49" spans="1:6" s="16" customFormat="1" ht="26.25">
      <c r="A49" s="32" t="s">
        <v>48</v>
      </c>
      <c r="B49" s="31"/>
      <c r="C49" s="31"/>
      <c r="D49" s="31"/>
      <c r="E49" s="31"/>
      <c r="F49" s="23"/>
    </row>
    <row r="50" spans="1:6" s="39" customFormat="1" ht="26.25">
      <c r="A50" s="46" t="s">
        <v>52</v>
      </c>
      <c r="B50" s="47">
        <v>0</v>
      </c>
      <c r="C50" s="47">
        <v>0</v>
      </c>
      <c r="D50" s="47">
        <v>0</v>
      </c>
      <c r="E50" s="47">
        <v>0</v>
      </c>
      <c r="F50" s="38">
        <v>0</v>
      </c>
    </row>
    <row r="51" spans="1:6" s="16" customFormat="1" ht="26.25">
      <c r="A51" s="34"/>
      <c r="B51" s="22"/>
      <c r="C51" s="22"/>
      <c r="D51" s="22"/>
      <c r="E51" s="22"/>
      <c r="F51" s="48"/>
    </row>
    <row r="52" spans="1:6" s="39" customFormat="1" ht="26.25">
      <c r="A52" s="34" t="s">
        <v>53</v>
      </c>
      <c r="B52" s="43">
        <v>0</v>
      </c>
      <c r="C52" s="43">
        <v>0</v>
      </c>
      <c r="D52" s="43">
        <v>0</v>
      </c>
      <c r="E52" s="47">
        <v>0</v>
      </c>
      <c r="F52" s="38">
        <v>0</v>
      </c>
    </row>
    <row r="53" spans="1:6" s="16" customFormat="1" ht="26.25">
      <c r="A53" s="32"/>
      <c r="B53" s="31"/>
      <c r="C53" s="31"/>
      <c r="D53" s="31"/>
      <c r="E53" s="31"/>
      <c r="F53" s="23"/>
    </row>
    <row r="54" spans="1:6" s="39" customFormat="1" ht="26.25">
      <c r="A54" s="49" t="s">
        <v>54</v>
      </c>
      <c r="B54" s="43">
        <v>3615533</v>
      </c>
      <c r="C54" s="43">
        <v>3736658</v>
      </c>
      <c r="D54" s="43">
        <v>3275493</v>
      </c>
      <c r="E54" s="43">
        <v>-461165</v>
      </c>
      <c r="F54" s="38">
        <v>-0.1234164325448034</v>
      </c>
    </row>
    <row r="55" spans="1:6" s="16" customFormat="1" ht="26.25">
      <c r="A55" s="50"/>
      <c r="B55" s="31"/>
      <c r="C55" s="31"/>
      <c r="D55" s="31"/>
      <c r="E55" s="31"/>
      <c r="F55" s="23" t="s">
        <v>48</v>
      </c>
    </row>
    <row r="56" spans="1:6" s="16" customFormat="1" ht="26.25">
      <c r="A56" s="51"/>
      <c r="B56" s="22"/>
      <c r="C56" s="22"/>
      <c r="D56" s="22"/>
      <c r="E56" s="22"/>
      <c r="F56" s="24" t="s">
        <v>48</v>
      </c>
    </row>
    <row r="57" spans="1:6" s="16" customFormat="1" ht="26.25">
      <c r="A57" s="49" t="s">
        <v>55</v>
      </c>
      <c r="B57" s="22"/>
      <c r="C57" s="22"/>
      <c r="D57" s="22"/>
      <c r="E57" s="22"/>
      <c r="F57" s="24"/>
    </row>
    <row r="58" spans="1:6" s="16" customFormat="1" ht="26.25">
      <c r="A58" s="30" t="s">
        <v>56</v>
      </c>
      <c r="B58" s="22">
        <v>0</v>
      </c>
      <c r="C58" s="22">
        <v>0</v>
      </c>
      <c r="D58" s="22">
        <v>0</v>
      </c>
      <c r="E58" s="22">
        <v>0</v>
      </c>
      <c r="F58" s="27">
        <v>0</v>
      </c>
    </row>
    <row r="59" spans="1:6" s="16" customFormat="1" ht="26.25">
      <c r="A59" s="32" t="s">
        <v>57</v>
      </c>
      <c r="B59" s="31">
        <v>0</v>
      </c>
      <c r="C59" s="31">
        <v>0</v>
      </c>
      <c r="D59" s="31">
        <v>0</v>
      </c>
      <c r="E59" s="31">
        <v>0</v>
      </c>
      <c r="F59" s="27">
        <v>0</v>
      </c>
    </row>
    <row r="60" spans="1:6" s="16" customFormat="1" ht="26.25">
      <c r="A60" s="32" t="s">
        <v>58</v>
      </c>
      <c r="B60" s="31">
        <v>0</v>
      </c>
      <c r="C60" s="31">
        <v>0</v>
      </c>
      <c r="D60" s="31">
        <v>0</v>
      </c>
      <c r="E60" s="31">
        <v>0</v>
      </c>
      <c r="F60" s="27">
        <v>0</v>
      </c>
    </row>
    <row r="61" spans="1:6" s="16" customFormat="1" ht="26.25">
      <c r="A61" s="32" t="s">
        <v>59</v>
      </c>
      <c r="B61" s="31">
        <v>0</v>
      </c>
      <c r="C61" s="31">
        <v>0</v>
      </c>
      <c r="D61" s="31">
        <v>0</v>
      </c>
      <c r="E61" s="31">
        <v>0</v>
      </c>
      <c r="F61" s="27">
        <v>0</v>
      </c>
    </row>
    <row r="62" spans="1:6" s="16" customFormat="1" ht="26.25">
      <c r="A62" s="32" t="s">
        <v>60</v>
      </c>
      <c r="B62" s="31">
        <v>0</v>
      </c>
      <c r="C62" s="31">
        <v>0</v>
      </c>
      <c r="D62" s="31">
        <v>0</v>
      </c>
      <c r="E62" s="31">
        <v>0</v>
      </c>
      <c r="F62" s="27">
        <v>0</v>
      </c>
    </row>
    <row r="63" spans="1:6" s="16" customFormat="1" ht="26.25">
      <c r="A63" s="32" t="s">
        <v>61</v>
      </c>
      <c r="B63" s="31">
        <v>3615532.8</v>
      </c>
      <c r="C63" s="31">
        <v>3736658</v>
      </c>
      <c r="D63" s="31">
        <v>3275493</v>
      </c>
      <c r="E63" s="31">
        <v>-461165</v>
      </c>
      <c r="F63" s="27">
        <v>-0.1234164325448034</v>
      </c>
    </row>
    <row r="64" spans="1:6" s="16" customFormat="1" ht="26.25">
      <c r="A64" s="32" t="s">
        <v>62</v>
      </c>
      <c r="B64" s="31">
        <v>0</v>
      </c>
      <c r="C64" s="31">
        <v>0</v>
      </c>
      <c r="D64" s="31">
        <v>0</v>
      </c>
      <c r="E64" s="31">
        <v>0</v>
      </c>
      <c r="F64" s="27">
        <v>0</v>
      </c>
    </row>
    <row r="65" spans="1:8" s="16" customFormat="1" ht="26.25">
      <c r="A65" s="32" t="s">
        <v>63</v>
      </c>
      <c r="B65" s="31">
        <v>0</v>
      </c>
      <c r="C65" s="31">
        <v>0</v>
      </c>
      <c r="D65" s="31">
        <v>0</v>
      </c>
      <c r="E65" s="31">
        <v>0</v>
      </c>
      <c r="F65" s="27">
        <v>0</v>
      </c>
    </row>
    <row r="66" spans="1:8" s="39" customFormat="1" ht="26.25">
      <c r="A66" s="52" t="s">
        <v>64</v>
      </c>
      <c r="B66" s="37">
        <v>3615532.8</v>
      </c>
      <c r="C66" s="37">
        <v>3736658</v>
      </c>
      <c r="D66" s="37">
        <v>3275493</v>
      </c>
      <c r="E66" s="37">
        <v>-461165</v>
      </c>
      <c r="F66" s="38">
        <v>-0.1234164325448034</v>
      </c>
    </row>
    <row r="67" spans="1:8" s="16" customFormat="1" ht="26.25">
      <c r="A67" s="32" t="s">
        <v>65</v>
      </c>
      <c r="B67" s="31">
        <v>0</v>
      </c>
      <c r="C67" s="31">
        <v>0</v>
      </c>
      <c r="D67" s="31">
        <v>0</v>
      </c>
      <c r="E67" s="31">
        <v>0</v>
      </c>
      <c r="F67" s="27">
        <v>0</v>
      </c>
    </row>
    <row r="68" spans="1:8" s="16" customFormat="1" ht="26.25">
      <c r="A68" s="32" t="s">
        <v>66</v>
      </c>
      <c r="B68" s="31">
        <v>0</v>
      </c>
      <c r="C68" s="31">
        <v>0</v>
      </c>
      <c r="D68" s="31">
        <v>0</v>
      </c>
      <c r="E68" s="31">
        <v>0</v>
      </c>
      <c r="F68" s="27">
        <v>0</v>
      </c>
    </row>
    <row r="69" spans="1:8" s="16" customFormat="1" ht="26.25">
      <c r="A69" s="32" t="s">
        <v>67</v>
      </c>
      <c r="B69" s="31">
        <v>0</v>
      </c>
      <c r="C69" s="31">
        <v>0</v>
      </c>
      <c r="D69" s="31">
        <v>0</v>
      </c>
      <c r="E69" s="31">
        <v>0</v>
      </c>
      <c r="F69" s="27">
        <v>0</v>
      </c>
    </row>
    <row r="70" spans="1:8" s="16" customFormat="1" ht="26.25">
      <c r="A70" s="32" t="s">
        <v>68</v>
      </c>
      <c r="B70" s="31">
        <v>0</v>
      </c>
      <c r="C70" s="31">
        <v>0</v>
      </c>
      <c r="D70" s="31">
        <v>0</v>
      </c>
      <c r="E70" s="31">
        <v>0</v>
      </c>
      <c r="F70" s="27">
        <v>0</v>
      </c>
    </row>
    <row r="71" spans="1:8" s="39" customFormat="1" ht="26.25">
      <c r="A71" s="53" t="s">
        <v>69</v>
      </c>
      <c r="B71" s="54">
        <v>3615532.8</v>
      </c>
      <c r="C71" s="54">
        <v>3736658</v>
      </c>
      <c r="D71" s="54">
        <v>3275493</v>
      </c>
      <c r="E71" s="54">
        <v>-461165</v>
      </c>
      <c r="F71" s="38">
        <v>-0.1234164325448034</v>
      </c>
    </row>
    <row r="72" spans="1:8" s="16" customFormat="1" ht="26.25">
      <c r="A72" s="51"/>
      <c r="B72" s="22"/>
      <c r="C72" s="22"/>
      <c r="D72" s="22"/>
      <c r="E72" s="22"/>
      <c r="F72" s="24"/>
    </row>
    <row r="73" spans="1:8" s="16" customFormat="1" ht="26.25">
      <c r="A73" s="49" t="s">
        <v>70</v>
      </c>
      <c r="B73" s="22"/>
      <c r="C73" s="22"/>
      <c r="D73" s="22"/>
      <c r="E73" s="22"/>
      <c r="F73" s="24"/>
    </row>
    <row r="74" spans="1:8" s="16" customFormat="1" ht="26.25">
      <c r="A74" s="30" t="s">
        <v>71</v>
      </c>
      <c r="B74" s="26">
        <v>1884182.4</v>
      </c>
      <c r="C74" s="26">
        <v>1740000</v>
      </c>
      <c r="D74" s="26">
        <v>1936252</v>
      </c>
      <c r="E74" s="22">
        <v>196252</v>
      </c>
      <c r="F74" s="27">
        <v>0.11278850574712644</v>
      </c>
      <c r="G74" s="187"/>
      <c r="H74" s="160"/>
    </row>
    <row r="75" spans="1:8" s="16" customFormat="1" ht="26.25">
      <c r="A75" s="32" t="s">
        <v>72</v>
      </c>
      <c r="B75" s="29">
        <v>10086.4</v>
      </c>
      <c r="C75" s="26">
        <v>20500</v>
      </c>
      <c r="D75" s="26">
        <v>13000</v>
      </c>
      <c r="E75" s="31">
        <v>-7500</v>
      </c>
      <c r="F75" s="27">
        <v>-0.36585365853658536</v>
      </c>
      <c r="G75" s="187"/>
      <c r="H75" s="160"/>
    </row>
    <row r="76" spans="1:8" s="16" customFormat="1" ht="26.25">
      <c r="A76" s="32" t="s">
        <v>73</v>
      </c>
      <c r="B76" s="22">
        <v>679130</v>
      </c>
      <c r="C76" s="26">
        <v>682500</v>
      </c>
      <c r="D76" s="26">
        <v>658986</v>
      </c>
      <c r="E76" s="31">
        <v>-23514</v>
      </c>
      <c r="F76" s="27">
        <v>-3.4452747252747253E-2</v>
      </c>
      <c r="G76" s="187"/>
      <c r="H76" s="160"/>
    </row>
    <row r="77" spans="1:8" s="39" customFormat="1" ht="26.25">
      <c r="A77" s="52" t="s">
        <v>74</v>
      </c>
      <c r="B77" s="54">
        <v>2573398.7999999998</v>
      </c>
      <c r="C77" s="54">
        <v>2443000</v>
      </c>
      <c r="D77" s="54">
        <v>2608238</v>
      </c>
      <c r="E77" s="37">
        <v>165238</v>
      </c>
      <c r="F77" s="38">
        <v>6.7637331150225133E-2</v>
      </c>
      <c r="G77" s="187"/>
      <c r="H77" s="160"/>
    </row>
    <row r="78" spans="1:8" s="16" customFormat="1" ht="26.25">
      <c r="A78" s="32" t="s">
        <v>75</v>
      </c>
      <c r="B78" s="29">
        <v>32087</v>
      </c>
      <c r="C78" s="29">
        <v>25000</v>
      </c>
      <c r="D78" s="29">
        <v>32000</v>
      </c>
      <c r="E78" s="31">
        <v>7000</v>
      </c>
      <c r="F78" s="27">
        <v>0.28000000000000003</v>
      </c>
      <c r="G78" s="187"/>
      <c r="H78" s="160"/>
    </row>
    <row r="79" spans="1:8" s="16" customFormat="1" ht="26.25">
      <c r="A79" s="32" t="s">
        <v>76</v>
      </c>
      <c r="B79" s="26">
        <v>49171</v>
      </c>
      <c r="C79" s="26">
        <v>50500</v>
      </c>
      <c r="D79" s="26">
        <v>68000</v>
      </c>
      <c r="E79" s="31">
        <v>17500</v>
      </c>
      <c r="F79" s="27">
        <v>0.34653465346534651</v>
      </c>
      <c r="G79" s="187"/>
      <c r="H79" s="160"/>
    </row>
    <row r="80" spans="1:8" s="16" customFormat="1" ht="26.25">
      <c r="A80" s="32" t="s">
        <v>77</v>
      </c>
      <c r="B80" s="22">
        <v>11640</v>
      </c>
      <c r="C80" s="22">
        <v>18275</v>
      </c>
      <c r="D80" s="22">
        <v>12000</v>
      </c>
      <c r="E80" s="31">
        <v>-6275</v>
      </c>
      <c r="F80" s="27">
        <v>-0.34336525307797539</v>
      </c>
      <c r="G80" s="187"/>
      <c r="H80" s="160"/>
    </row>
    <row r="81" spans="1:8" s="39" customFormat="1" ht="26.25">
      <c r="A81" s="35" t="s">
        <v>78</v>
      </c>
      <c r="B81" s="54">
        <v>92898</v>
      </c>
      <c r="C81" s="54">
        <v>93775</v>
      </c>
      <c r="D81" s="54">
        <v>112000</v>
      </c>
      <c r="E81" s="37">
        <v>18225</v>
      </c>
      <c r="F81" s="38">
        <v>0.19434817382031458</v>
      </c>
      <c r="G81" s="187"/>
      <c r="H81" s="160"/>
    </row>
    <row r="82" spans="1:8" s="16" customFormat="1" ht="26.25">
      <c r="A82" s="32" t="s">
        <v>79</v>
      </c>
      <c r="B82" s="22">
        <v>239804</v>
      </c>
      <c r="C82" s="22">
        <v>483510</v>
      </c>
      <c r="D82" s="22">
        <v>92081</v>
      </c>
      <c r="E82" s="31">
        <v>-391429</v>
      </c>
      <c r="F82" s="27">
        <v>-0.80955719633513268</v>
      </c>
      <c r="G82" s="187"/>
      <c r="H82" s="160"/>
    </row>
    <row r="83" spans="1:8" s="16" customFormat="1" ht="26.25">
      <c r="A83" s="32" t="s">
        <v>80</v>
      </c>
      <c r="B83" s="31">
        <v>164959</v>
      </c>
      <c r="C83" s="31">
        <v>288242</v>
      </c>
      <c r="D83" s="31">
        <v>37174</v>
      </c>
      <c r="E83" s="31">
        <v>-251068</v>
      </c>
      <c r="F83" s="27">
        <v>-0.87103198007230032</v>
      </c>
      <c r="G83" s="187"/>
      <c r="H83" s="160"/>
    </row>
    <row r="84" spans="1:8" s="16" customFormat="1" ht="26.25">
      <c r="A84" s="32" t="s">
        <v>81</v>
      </c>
      <c r="B84" s="31">
        <v>0</v>
      </c>
      <c r="C84" s="31">
        <v>0</v>
      </c>
      <c r="D84" s="31">
        <v>0</v>
      </c>
      <c r="E84" s="31">
        <v>0</v>
      </c>
      <c r="F84" s="27">
        <v>0</v>
      </c>
      <c r="G84" s="187"/>
      <c r="H84" s="160"/>
    </row>
    <row r="85" spans="1:8" s="16" customFormat="1" ht="26.25">
      <c r="A85" s="32" t="s">
        <v>82</v>
      </c>
      <c r="B85" s="31">
        <v>528485</v>
      </c>
      <c r="C85" s="31">
        <v>407381</v>
      </c>
      <c r="D85" s="31">
        <v>411000</v>
      </c>
      <c r="E85" s="31">
        <v>3619</v>
      </c>
      <c r="F85" s="27">
        <v>8.8835758172325172E-3</v>
      </c>
      <c r="G85" s="187"/>
      <c r="H85" s="160"/>
    </row>
    <row r="86" spans="1:8" s="39" customFormat="1" ht="26.25">
      <c r="A86" s="35" t="s">
        <v>83</v>
      </c>
      <c r="B86" s="37">
        <v>933248</v>
      </c>
      <c r="C86" s="37">
        <v>1179133</v>
      </c>
      <c r="D86" s="37">
        <v>540255</v>
      </c>
      <c r="E86" s="37">
        <v>-638878</v>
      </c>
      <c r="F86" s="38">
        <v>-0.54182013394587381</v>
      </c>
      <c r="G86" s="187"/>
      <c r="H86" s="160"/>
    </row>
    <row r="87" spans="1:8" s="16" customFormat="1" ht="26.25">
      <c r="A87" s="32" t="s">
        <v>84</v>
      </c>
      <c r="B87" s="31">
        <v>15988</v>
      </c>
      <c r="C87" s="31">
        <v>20750</v>
      </c>
      <c r="D87" s="31">
        <v>15000</v>
      </c>
      <c r="E87" s="31">
        <v>-5750</v>
      </c>
      <c r="F87" s="27">
        <v>-0.27710843373493976</v>
      </c>
      <c r="G87" s="187"/>
      <c r="H87" s="160"/>
    </row>
    <row r="88" spans="1:8" s="16" customFormat="1" ht="26.25">
      <c r="A88" s="32" t="s">
        <v>85</v>
      </c>
      <c r="B88" s="31">
        <v>0</v>
      </c>
      <c r="C88" s="31">
        <v>0</v>
      </c>
      <c r="D88" s="31">
        <v>0</v>
      </c>
      <c r="E88" s="31">
        <v>0</v>
      </c>
      <c r="F88" s="27">
        <v>0</v>
      </c>
      <c r="G88" s="187"/>
      <c r="H88" s="160"/>
    </row>
    <row r="89" spans="1:8" s="16" customFormat="1" ht="26.25">
      <c r="A89" s="41" t="s">
        <v>86</v>
      </c>
      <c r="B89" s="31">
        <v>0</v>
      </c>
      <c r="C89" s="31">
        <v>0</v>
      </c>
      <c r="D89" s="31">
        <v>0</v>
      </c>
      <c r="E89" s="31">
        <v>0</v>
      </c>
      <c r="F89" s="27">
        <v>0</v>
      </c>
      <c r="G89" s="187"/>
      <c r="H89" s="160"/>
    </row>
    <row r="90" spans="1:8" s="39" customFormat="1" ht="26.25">
      <c r="A90" s="55" t="s">
        <v>87</v>
      </c>
      <c r="B90" s="54">
        <v>15988</v>
      </c>
      <c r="C90" s="54">
        <v>20750</v>
      </c>
      <c r="D90" s="54">
        <v>15000</v>
      </c>
      <c r="E90" s="54">
        <v>-5750</v>
      </c>
      <c r="F90" s="38">
        <v>-0.27710843373493976</v>
      </c>
      <c r="G90" s="187"/>
      <c r="H90" s="160"/>
    </row>
    <row r="91" spans="1:8" s="16" customFormat="1" ht="26.25">
      <c r="A91" s="41" t="s">
        <v>88</v>
      </c>
      <c r="B91" s="31">
        <v>0</v>
      </c>
      <c r="C91" s="31">
        <v>0</v>
      </c>
      <c r="D91" s="29">
        <v>0</v>
      </c>
      <c r="E91" s="31">
        <v>0</v>
      </c>
      <c r="F91" s="27">
        <v>0</v>
      </c>
      <c r="G91" s="187"/>
      <c r="H91" s="160"/>
    </row>
    <row r="92" spans="1:8" s="39" customFormat="1" ht="27" thickBot="1">
      <c r="A92" s="56" t="s">
        <v>69</v>
      </c>
      <c r="B92" s="57">
        <v>3615532.8</v>
      </c>
      <c r="C92" s="57">
        <v>3736658</v>
      </c>
      <c r="D92" s="58">
        <v>3275493</v>
      </c>
      <c r="E92" s="57">
        <v>-461165</v>
      </c>
      <c r="F92" s="59">
        <v>-0.1234164325448034</v>
      </c>
      <c r="G92" s="187"/>
      <c r="H92" s="160"/>
    </row>
    <row r="93" spans="1:8" s="64" customFormat="1" ht="31.5">
      <c r="A93" s="60"/>
      <c r="B93" s="61"/>
      <c r="C93" s="61"/>
      <c r="D93" s="61"/>
      <c r="E93" s="61"/>
      <c r="F93" s="62" t="s">
        <v>48</v>
      </c>
      <c r="G93" s="63"/>
      <c r="H93" s="174"/>
    </row>
    <row r="94" spans="1:8">
      <c r="A94" s="68" t="s">
        <v>48</v>
      </c>
      <c r="B94" s="69"/>
      <c r="C94" s="69"/>
      <c r="D94" s="69"/>
      <c r="E94" s="69"/>
      <c r="F94" s="70"/>
    </row>
  </sheetData>
  <pageMargins left="0.7" right="0.7" top="0.75" bottom="0.75" header="0.3" footer="0.3"/>
  <pageSetup scale="2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53</vt:i4>
      </vt:variant>
    </vt:vector>
  </HeadingPairs>
  <TitlesOfParts>
    <vt:vector size="106" baseType="lpstr">
      <vt:lpstr>PSE</vt:lpstr>
      <vt:lpstr>2Year</vt:lpstr>
      <vt:lpstr>4Year</vt:lpstr>
      <vt:lpstr>2&amp;4Year</vt:lpstr>
      <vt:lpstr>BOR</vt:lpstr>
      <vt:lpstr>LOSFA</vt:lpstr>
      <vt:lpstr>Lumcon</vt:lpstr>
      <vt:lpstr>ULSystem</vt:lpstr>
      <vt:lpstr>ULBOS</vt:lpstr>
      <vt:lpstr>GSU</vt:lpstr>
      <vt:lpstr>LATech</vt:lpstr>
      <vt:lpstr>McNeese</vt:lpstr>
      <vt:lpstr>Nicholls</vt:lpstr>
      <vt:lpstr>NwSU</vt:lpstr>
      <vt:lpstr>SLU</vt:lpstr>
      <vt:lpstr>ULL</vt:lpstr>
      <vt:lpstr>UNO</vt:lpstr>
      <vt:lpstr>ULM</vt:lpstr>
      <vt:lpstr>LSUSystem</vt:lpstr>
      <vt:lpstr>LSUBOS</vt:lpstr>
      <vt:lpstr>LSUBR</vt:lpstr>
      <vt:lpstr>LSUA</vt:lpstr>
      <vt:lpstr>LSUS</vt:lpstr>
      <vt:lpstr>LSUE</vt:lpstr>
      <vt:lpstr>LSULAW</vt:lpstr>
      <vt:lpstr>LSUHSCS</vt:lpstr>
      <vt:lpstr>LSUHSCNO</vt:lpstr>
      <vt:lpstr>LSUAG</vt:lpstr>
      <vt:lpstr>PENN</vt:lpstr>
      <vt:lpstr>EACONWAY</vt:lpstr>
      <vt:lpstr>HPLONG</vt:lpstr>
      <vt:lpstr>SUSystem</vt:lpstr>
      <vt:lpstr>SUBOS</vt:lpstr>
      <vt:lpstr>SUBR</vt:lpstr>
      <vt:lpstr>SUNO</vt:lpstr>
      <vt:lpstr>SUSBO</vt:lpstr>
      <vt:lpstr>SUAG</vt:lpstr>
      <vt:lpstr>SULAW</vt:lpstr>
      <vt:lpstr>LCTCS</vt:lpstr>
      <vt:lpstr>BOS</vt:lpstr>
      <vt:lpstr>Online</vt:lpstr>
      <vt:lpstr>BRCC</vt:lpstr>
      <vt:lpstr>BPCC</vt:lpstr>
      <vt:lpstr>Delgado</vt:lpstr>
      <vt:lpstr>Fletcher</vt:lpstr>
      <vt:lpstr>Delta</vt:lpstr>
      <vt:lpstr>Nunez</vt:lpstr>
      <vt:lpstr>RPCC</vt:lpstr>
      <vt:lpstr>SLCC</vt:lpstr>
      <vt:lpstr>Sowela</vt:lpstr>
      <vt:lpstr>Northshore</vt:lpstr>
      <vt:lpstr>Central LA</vt:lpstr>
      <vt:lpstr>LTC</vt:lpstr>
      <vt:lpstr>'2&amp;4Year'!Print_Area</vt:lpstr>
      <vt:lpstr>'2Year'!Print_Area</vt:lpstr>
      <vt:lpstr>'4Year'!Print_Area</vt:lpstr>
      <vt:lpstr>BOR!Print_Area</vt:lpstr>
      <vt:lpstr>BOS!Print_Area</vt:lpstr>
      <vt:lpstr>BPCC!Print_Area</vt:lpstr>
      <vt:lpstr>BRCC!Print_Area</vt:lpstr>
      <vt:lpstr>'Central LA'!Print_Area</vt:lpstr>
      <vt:lpstr>Delgado!Print_Area</vt:lpstr>
      <vt:lpstr>Delta!Print_Area</vt:lpstr>
      <vt:lpstr>EACONWAY!Print_Area</vt:lpstr>
      <vt:lpstr>Fletcher!Print_Area</vt:lpstr>
      <vt:lpstr>GSU!Print_Area</vt:lpstr>
      <vt:lpstr>HPLONG!Print_Area</vt:lpstr>
      <vt:lpstr>LATech!Print_Area</vt:lpstr>
      <vt:lpstr>LCTCS!Print_Area</vt:lpstr>
      <vt:lpstr>LOSFA!Print_Area</vt:lpstr>
      <vt:lpstr>LSUA!Print_Area</vt:lpstr>
      <vt:lpstr>LSUAG!Print_Area</vt:lpstr>
      <vt:lpstr>LSUBOS!Print_Area</vt:lpstr>
      <vt:lpstr>LSUBR!Print_Area</vt:lpstr>
      <vt:lpstr>LSUE!Print_Area</vt:lpstr>
      <vt:lpstr>LSUHSCNO!Print_Area</vt:lpstr>
      <vt:lpstr>LSUHSCS!Print_Area</vt:lpstr>
      <vt:lpstr>LSULAW!Print_Area</vt:lpstr>
      <vt:lpstr>LSUS!Print_Area</vt:lpstr>
      <vt:lpstr>LSUSystem!Print_Area</vt:lpstr>
      <vt:lpstr>LTC!Print_Area</vt:lpstr>
      <vt:lpstr>Lumcon!Print_Area</vt:lpstr>
      <vt:lpstr>McNeese!Print_Area</vt:lpstr>
      <vt:lpstr>Nicholls!Print_Area</vt:lpstr>
      <vt:lpstr>Northshore!Print_Area</vt:lpstr>
      <vt:lpstr>Nunez!Print_Area</vt:lpstr>
      <vt:lpstr>NwSU!Print_Area</vt:lpstr>
      <vt:lpstr>Online!Print_Area</vt:lpstr>
      <vt:lpstr>PENN!Print_Area</vt:lpstr>
      <vt:lpstr>PSE!Print_Area</vt:lpstr>
      <vt:lpstr>RPCC!Print_Area</vt:lpstr>
      <vt:lpstr>SLCC!Print_Area</vt:lpstr>
      <vt:lpstr>SLU!Print_Area</vt:lpstr>
      <vt:lpstr>Sowela!Print_Area</vt:lpstr>
      <vt:lpstr>SUAG!Print_Area</vt:lpstr>
      <vt:lpstr>SUBOS!Print_Area</vt:lpstr>
      <vt:lpstr>SUBR!Print_Area</vt:lpstr>
      <vt:lpstr>SULAW!Print_Area</vt:lpstr>
      <vt:lpstr>SUNO!Print_Area</vt:lpstr>
      <vt:lpstr>SUSBO!Print_Area</vt:lpstr>
      <vt:lpstr>SUSystem!Print_Area</vt:lpstr>
      <vt:lpstr>ULBOS!Print_Area</vt:lpstr>
      <vt:lpstr>ULL!Print_Area</vt:lpstr>
      <vt:lpstr>ULM!Print_Area</vt:lpstr>
      <vt:lpstr>ULSystem!Print_Area</vt:lpstr>
      <vt:lpstr>UNO!Print_Area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Lori.Parker</dc:creator>
  <cp:lastModifiedBy>Lori.Parker</cp:lastModifiedBy>
  <cp:lastPrinted>2012-10-30T18:03:56Z</cp:lastPrinted>
  <dcterms:created xsi:type="dcterms:W3CDTF">2012-09-13T19:27:29Z</dcterms:created>
  <dcterms:modified xsi:type="dcterms:W3CDTF">2012-11-01T15:59:56Z</dcterms:modified>
</cp:coreProperties>
</file>