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 firstSheet="15" activeTab="25"/>
  </bookViews>
  <sheets>
    <sheet name="PSE" sheetId="13" r:id="rId1"/>
    <sheet name="2Year" sheetId="12" r:id="rId2"/>
    <sheet name="4Year" sheetId="11" r:id="rId3"/>
    <sheet name="2&amp;4 Year" sheetId="10" r:id="rId4"/>
    <sheet name="BOR" sheetId="9" r:id="rId5"/>
    <sheet name="LOSFA" sheetId="8" r:id="rId6"/>
    <sheet name="LUMCON" sheetId="7" r:id="rId7"/>
    <sheet name="ULSystem" sheetId="6" r:id="rId8"/>
    <sheet name="ULBOS" sheetId="5" r:id="rId9"/>
    <sheet name="GSU" sheetId="4" r:id="rId10"/>
    <sheet name="LA Tech" sheetId="1" r:id="rId11"/>
    <sheet name="McNeese" sheetId="2" r:id="rId12"/>
    <sheet name="Nicholls" sheetId="3" r:id="rId13"/>
    <sheet name="NwSU" sheetId="14" r:id="rId14"/>
    <sheet name="SLU" sheetId="15" r:id="rId15"/>
    <sheet name="ULL" sheetId="16" r:id="rId16"/>
    <sheet name="ULM" sheetId="60" r:id="rId17"/>
    <sheet name="UNO" sheetId="17" r:id="rId18"/>
    <sheet name="LSUSystem" sheetId="18" r:id="rId19"/>
    <sheet name="LSUBOS" sheetId="59" r:id="rId20"/>
    <sheet name="LSUBR" sheetId="19" r:id="rId21"/>
    <sheet name="LSUA" sheetId="20" r:id="rId22"/>
    <sheet name="LSUS" sheetId="21" r:id="rId23"/>
    <sheet name="LSUE" sheetId="22" r:id="rId24"/>
    <sheet name="LSULAW" sheetId="23" r:id="rId25"/>
    <sheet name="LSUHSCS" sheetId="24" r:id="rId26"/>
    <sheet name="LSUHSCNO" sheetId="25" r:id="rId27"/>
    <sheet name="LSUAG" sheetId="26" r:id="rId28"/>
    <sheet name="PENN" sheetId="27" r:id="rId29"/>
    <sheet name="EACONWAY" sheetId="28" r:id="rId30"/>
    <sheet name="HPLONG" sheetId="29" r:id="rId31"/>
    <sheet name="SUSystem" sheetId="30" r:id="rId32"/>
    <sheet name="SUBOS" sheetId="31" r:id="rId33"/>
    <sheet name="SUBR" sheetId="32" r:id="rId34"/>
    <sheet name="SUNO" sheetId="33" r:id="rId35"/>
    <sheet name="SUSBO" sheetId="34" r:id="rId36"/>
    <sheet name="SUAG" sheetId="35" r:id="rId37"/>
    <sheet name="SULAW" sheetId="36" r:id="rId38"/>
    <sheet name="LCTCSystem" sheetId="37" r:id="rId39"/>
    <sheet name="LCTCSBOS" sheetId="38" r:id="rId40"/>
    <sheet name="Online" sheetId="39" r:id="rId41"/>
    <sheet name="BRCC" sheetId="40" r:id="rId42"/>
    <sheet name="BPCC" sheetId="41" r:id="rId43"/>
    <sheet name="Delgado" sheetId="42" r:id="rId44"/>
    <sheet name="Fletcher" sheetId="43" r:id="rId45"/>
    <sheet name="Delta" sheetId="44" r:id="rId46"/>
    <sheet name="Nunez" sheetId="45" r:id="rId47"/>
    <sheet name="RPCC" sheetId="46" r:id="rId48"/>
    <sheet name="SLCC" sheetId="47" r:id="rId49"/>
    <sheet name="Sowela" sheetId="48" r:id="rId50"/>
    <sheet name="Northshore" sheetId="49" r:id="rId51"/>
    <sheet name="CentralLA" sheetId="50" r:id="rId52"/>
    <sheet name="LTC" sheetId="51" r:id="rId53"/>
  </sheets>
  <externalReferences>
    <externalReference r:id="rId54"/>
    <externalReference r:id="rId55"/>
  </externalReferences>
  <definedNames>
    <definedName name="_xlnm.Print_Area" localSheetId="3">'2&amp;4 Year'!$A$1:$E$45</definedName>
    <definedName name="_xlnm.Print_Area" localSheetId="1">'2Year'!$A$1:$E$45</definedName>
    <definedName name="_xlnm.Print_Area" localSheetId="2">'4Year'!$A$1:$E$45</definedName>
    <definedName name="_xlnm.Print_Area" localSheetId="4">BOR!$A$1:$E$45</definedName>
    <definedName name="_xlnm.Print_Area" localSheetId="42">BPCC!$A$1:$E$45</definedName>
    <definedName name="_xlnm.Print_Area" localSheetId="41">BRCC!$A$1:$E$45</definedName>
    <definedName name="_xlnm.Print_Area" localSheetId="51">CentralLA!$A$1:$E$45</definedName>
    <definedName name="_xlnm.Print_Area" localSheetId="43">Delgado!$A$1:$E$45</definedName>
    <definedName name="_xlnm.Print_Area" localSheetId="45">Delta!$A$1:$E$45</definedName>
    <definedName name="_xlnm.Print_Area" localSheetId="29">EACONWAY!$A$1:$E$45</definedName>
    <definedName name="_xlnm.Print_Area" localSheetId="44">Fletcher!$A$1:$E$45</definedName>
    <definedName name="_xlnm.Print_Area" localSheetId="9">GSU!$A$1:$E$45</definedName>
    <definedName name="_xlnm.Print_Area" localSheetId="30">HPLONG!$A$1:$E$45</definedName>
    <definedName name="_xlnm.Print_Area" localSheetId="10">'LA Tech'!$A$1:$E$45</definedName>
    <definedName name="_xlnm.Print_Area" localSheetId="39">LCTCSBOS!$A$1:$E$45</definedName>
    <definedName name="_xlnm.Print_Area" localSheetId="38">LCTCSystem!$A$1:$E$45</definedName>
    <definedName name="_xlnm.Print_Area" localSheetId="5">LOSFA!$A$1:$E$45</definedName>
    <definedName name="_xlnm.Print_Area" localSheetId="21">LSUA!$A$1:$E$45</definedName>
    <definedName name="_xlnm.Print_Area" localSheetId="27">LSUAG!$A$1:$E$45</definedName>
    <definedName name="_xlnm.Print_Area" localSheetId="19">LSUBOS!$A$1:$E$45</definedName>
    <definedName name="_xlnm.Print_Area" localSheetId="20">LSUBR!$A$1:$E$45</definedName>
    <definedName name="_xlnm.Print_Area" localSheetId="23">LSUE!$A$1:$E$45</definedName>
    <definedName name="_xlnm.Print_Area" localSheetId="26">LSUHSCNO!$A$1:$E$45</definedName>
    <definedName name="_xlnm.Print_Area" localSheetId="25">LSUHSCS!$A$1:$E$45</definedName>
    <definedName name="_xlnm.Print_Area" localSheetId="24">LSULAW!$A$1:$E$45</definedName>
    <definedName name="_xlnm.Print_Area" localSheetId="22">LSUS!$A$1:$E$45</definedName>
    <definedName name="_xlnm.Print_Area" localSheetId="18">LSUSystem!$A$1:$E$45</definedName>
    <definedName name="_xlnm.Print_Area" localSheetId="52">LTC!$A$1:$E$45</definedName>
    <definedName name="_xlnm.Print_Area" localSheetId="6">LUMCON!$A$1:$E$45</definedName>
    <definedName name="_xlnm.Print_Area" localSheetId="11">McNeese!$A$1:$E$45</definedName>
    <definedName name="_xlnm.Print_Area" localSheetId="12">Nicholls!$A$1:$E$45</definedName>
    <definedName name="_xlnm.Print_Area" localSheetId="50">Northshore!$A$1:$E$45</definedName>
    <definedName name="_xlnm.Print_Area" localSheetId="46">Nunez!$A$1:$E$45</definedName>
    <definedName name="_xlnm.Print_Area" localSheetId="13">NwSU!$A$1:$E$45</definedName>
    <definedName name="_xlnm.Print_Area" localSheetId="40">Online!$A$1:$E$45</definedName>
    <definedName name="_xlnm.Print_Area" localSheetId="28">PENN!$A$1:$E$45</definedName>
    <definedName name="_xlnm.Print_Area" localSheetId="0">PSE!$A$1:$E$45</definedName>
    <definedName name="_xlnm.Print_Area" localSheetId="47">RPCC!$A$1:$E$45</definedName>
    <definedName name="_xlnm.Print_Area" localSheetId="48">SLCC!$A$1:$E$45</definedName>
    <definedName name="_xlnm.Print_Area" localSheetId="14">SLU!$A$1:$E$45</definedName>
    <definedName name="_xlnm.Print_Area" localSheetId="49">Sowela!$A$1:$E$45</definedName>
    <definedName name="_xlnm.Print_Area" localSheetId="36">SUAG!$A$1:$E$45</definedName>
    <definedName name="_xlnm.Print_Area" localSheetId="32">SUBOS!$A$1:$E$45</definedName>
    <definedName name="_xlnm.Print_Area" localSheetId="33">SUBR!$A$1:$E$45</definedName>
    <definedName name="_xlnm.Print_Area" localSheetId="37">SULAW!$A$1:$E$45</definedName>
    <definedName name="_xlnm.Print_Area" localSheetId="34">SUNO!$A$1:$E$45</definedName>
    <definedName name="_xlnm.Print_Area" localSheetId="35">SUSBO!$A$1:$E$45</definedName>
    <definedName name="_xlnm.Print_Area" localSheetId="31">SUSystem!$A$1:$E$45</definedName>
    <definedName name="_xlnm.Print_Area" localSheetId="8">ULBOS!$A$1:$E$45</definedName>
    <definedName name="_xlnm.Print_Area" localSheetId="15">ULL!$A$1:$E$45</definedName>
    <definedName name="_xlnm.Print_Area" localSheetId="16">ULM!$A$1:$E$45</definedName>
    <definedName name="_xlnm.Print_Area" localSheetId="7">ULSystem!$A$1:$E$45</definedName>
    <definedName name="_xlnm.Print_Area" localSheetId="17">UNO!$A$1:$E$45</definedName>
  </definedNames>
  <calcPr calcId="125725"/>
</workbook>
</file>

<file path=xl/calcChain.xml><?xml version="1.0" encoding="utf-8"?>
<calcChain xmlns="http://schemas.openxmlformats.org/spreadsheetml/2006/main">
  <c r="C44" i="47"/>
  <c r="C42"/>
  <c r="C41"/>
  <c r="C39"/>
  <c r="C38"/>
  <c r="C35"/>
  <c r="C33"/>
  <c r="C32"/>
  <c r="C31"/>
  <c r="C30"/>
  <c r="C28"/>
  <c r="C27"/>
  <c r="C26"/>
  <c r="C25"/>
  <c r="C24"/>
  <c r="C23"/>
  <c r="C22"/>
  <c r="C20"/>
  <c r="C19"/>
  <c r="C18"/>
  <c r="C17"/>
  <c r="C16"/>
  <c r="C29" s="1"/>
  <c r="C13"/>
  <c r="C11"/>
  <c r="C10"/>
  <c r="C9"/>
  <c r="C8"/>
  <c r="C7"/>
  <c r="C12" l="1"/>
  <c r="C43"/>
  <c r="C36"/>
  <c r="C45" s="1"/>
  <c r="E22" i="9" l="1"/>
  <c r="E22" i="7" l="1"/>
  <c r="E22" i="8"/>
  <c r="D44" i="18"/>
  <c r="C44"/>
  <c r="B44"/>
  <c r="D42"/>
  <c r="C42"/>
  <c r="B42"/>
  <c r="D41"/>
  <c r="C41"/>
  <c r="B41"/>
  <c r="D39"/>
  <c r="C39"/>
  <c r="B39"/>
  <c r="D38"/>
  <c r="C38"/>
  <c r="B38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B44" i="6"/>
  <c r="B44" i="11" s="1"/>
  <c r="B42" i="6"/>
  <c r="B41"/>
  <c r="B41" i="11" s="1"/>
  <c r="B39" i="6"/>
  <c r="B39" i="11" s="1"/>
  <c r="B38" i="6"/>
  <c r="B38" i="11" s="1"/>
  <c r="B35" i="6"/>
  <c r="B35" i="11" s="1"/>
  <c r="D34" i="6"/>
  <c r="D34" i="11" s="1"/>
  <c r="C34" i="6"/>
  <c r="C34" i="11" s="1"/>
  <c r="B34" i="6"/>
  <c r="B34" i="11" s="1"/>
  <c r="B33" i="6"/>
  <c r="B33" i="11" s="1"/>
  <c r="B32" i="6"/>
  <c r="B32" i="11" s="1"/>
  <c r="B31" i="6"/>
  <c r="B31" i="11" s="1"/>
  <c r="B30" i="6"/>
  <c r="B30" i="11" s="1"/>
  <c r="B28" i="6"/>
  <c r="B28" i="11" s="1"/>
  <c r="B27" i="6"/>
  <c r="B27" i="11" s="1"/>
  <c r="B26" i="6"/>
  <c r="B26" i="11" s="1"/>
  <c r="B25" i="6"/>
  <c r="B25" i="11" s="1"/>
  <c r="B24" i="6"/>
  <c r="B24" i="11" s="1"/>
  <c r="B23" i="6"/>
  <c r="B23" i="11" s="1"/>
  <c r="D22" i="6"/>
  <c r="D22" i="11" s="1"/>
  <c r="C22" i="6"/>
  <c r="C22" i="11" s="1"/>
  <c r="B22" i="6"/>
  <c r="B22" i="11" s="1"/>
  <c r="E22" i="5"/>
  <c r="E22" i="4"/>
  <c r="E22" i="1"/>
  <c r="E22" i="2"/>
  <c r="E22" i="3"/>
  <c r="E22" i="14"/>
  <c r="E22" i="15"/>
  <c r="E22" i="16"/>
  <c r="E22" i="60"/>
  <c r="E22" i="17"/>
  <c r="E22" i="59"/>
  <c r="E22" i="19"/>
  <c r="E22" i="20"/>
  <c r="E22" i="21"/>
  <c r="E22" i="22"/>
  <c r="E22" i="23"/>
  <c r="E22" i="24"/>
  <c r="E22" i="25"/>
  <c r="E22" i="26"/>
  <c r="E22" i="27"/>
  <c r="E22" i="28"/>
  <c r="E22" i="29"/>
  <c r="B21" i="6"/>
  <c r="B20"/>
  <c r="B19"/>
  <c r="B18"/>
  <c r="B17"/>
  <c r="B16"/>
  <c r="B13"/>
  <c r="B11"/>
  <c r="B10"/>
  <c r="B9"/>
  <c r="B8"/>
  <c r="B7"/>
  <c r="E32" i="18"/>
  <c r="E23"/>
  <c r="D20"/>
  <c r="C20"/>
  <c r="B20"/>
  <c r="D19"/>
  <c r="C19"/>
  <c r="B19"/>
  <c r="D18"/>
  <c r="C18"/>
  <c r="B18"/>
  <c r="D17"/>
  <c r="C17"/>
  <c r="B17"/>
  <c r="D16"/>
  <c r="C16"/>
  <c r="B16"/>
  <c r="D13"/>
  <c r="C13"/>
  <c r="B13"/>
  <c r="D11"/>
  <c r="C11"/>
  <c r="B11"/>
  <c r="D10"/>
  <c r="C10"/>
  <c r="B10"/>
  <c r="D9"/>
  <c r="C9"/>
  <c r="B9"/>
  <c r="D8"/>
  <c r="C8"/>
  <c r="B8"/>
  <c r="D7"/>
  <c r="C7"/>
  <c r="B7"/>
  <c r="D43"/>
  <c r="E39"/>
  <c r="E27"/>
  <c r="C29"/>
  <c r="E8"/>
  <c r="D44" i="37"/>
  <c r="D44" i="12" s="1"/>
  <c r="C44" i="37"/>
  <c r="C44" i="12" s="1"/>
  <c r="B44" i="37"/>
  <c r="B44" i="12" s="1"/>
  <c r="D42" i="37"/>
  <c r="D42" i="12" s="1"/>
  <c r="C42" i="37"/>
  <c r="C42" i="12" s="1"/>
  <c r="B42" i="37"/>
  <c r="B42" i="12" s="1"/>
  <c r="D41" i="37"/>
  <c r="D41" i="12" s="1"/>
  <c r="C41" i="37"/>
  <c r="C41" i="12" s="1"/>
  <c r="B41" i="37"/>
  <c r="B41" i="12" s="1"/>
  <c r="D39" i="37"/>
  <c r="D39" i="12" s="1"/>
  <c r="C39" i="37"/>
  <c r="C39" i="12" s="1"/>
  <c r="B39" i="37"/>
  <c r="B39" i="12" s="1"/>
  <c r="D38" i="37"/>
  <c r="D38" i="12" s="1"/>
  <c r="C38" i="37"/>
  <c r="C38" i="12" s="1"/>
  <c r="B38" i="37"/>
  <c r="B38" i="12" s="1"/>
  <c r="D35" i="37"/>
  <c r="D35" i="12" s="1"/>
  <c r="C35" i="37"/>
  <c r="C35" i="12" s="1"/>
  <c r="B35" i="37"/>
  <c r="B35" i="12" s="1"/>
  <c r="D34" i="37"/>
  <c r="D34" i="12" s="1"/>
  <c r="C34" i="37"/>
  <c r="C34" i="12" s="1"/>
  <c r="B34" i="37"/>
  <c r="B34" i="12" s="1"/>
  <c r="D33" i="37"/>
  <c r="D33" i="12" s="1"/>
  <c r="C33" i="37"/>
  <c r="C33" i="12" s="1"/>
  <c r="B33" i="37"/>
  <c r="B33" i="12" s="1"/>
  <c r="D32" i="37"/>
  <c r="D32" i="12" s="1"/>
  <c r="C32" i="37"/>
  <c r="C32" i="12" s="1"/>
  <c r="B32" i="37"/>
  <c r="B32" i="12" s="1"/>
  <c r="D31" i="37"/>
  <c r="D31" i="12" s="1"/>
  <c r="C31" i="37"/>
  <c r="C31" i="12" s="1"/>
  <c r="B31" i="37"/>
  <c r="B31" i="12" s="1"/>
  <c r="D30" i="37"/>
  <c r="D30" i="12" s="1"/>
  <c r="C30" i="37"/>
  <c r="C30" i="12" s="1"/>
  <c r="B30" i="37"/>
  <c r="B30" i="12" s="1"/>
  <c r="D28" i="37"/>
  <c r="D28" i="12" s="1"/>
  <c r="C28" i="37"/>
  <c r="C28" i="12" s="1"/>
  <c r="B28" i="37"/>
  <c r="B28" i="12" s="1"/>
  <c r="D27" i="37"/>
  <c r="D27" i="12" s="1"/>
  <c r="C27" i="37"/>
  <c r="C27" i="12" s="1"/>
  <c r="B27" i="37"/>
  <c r="B27" i="12" s="1"/>
  <c r="D26" i="37"/>
  <c r="D26" i="12" s="1"/>
  <c r="C26" i="37"/>
  <c r="C26" i="12" s="1"/>
  <c r="B26" i="37"/>
  <c r="B26" i="12" s="1"/>
  <c r="D25" i="37"/>
  <c r="D25" i="12" s="1"/>
  <c r="C25" i="37"/>
  <c r="C25" i="12" s="1"/>
  <c r="B25" i="37"/>
  <c r="B25" i="12" s="1"/>
  <c r="D24" i="37"/>
  <c r="D24" i="12" s="1"/>
  <c r="C24" i="37"/>
  <c r="C24" i="12" s="1"/>
  <c r="B24" i="37"/>
  <c r="B24" i="12" s="1"/>
  <c r="D23" i="37"/>
  <c r="D23" i="12" s="1"/>
  <c r="C23" i="37"/>
  <c r="C23" i="12" s="1"/>
  <c r="B23" i="37"/>
  <c r="B23" i="12" s="1"/>
  <c r="D22" i="37"/>
  <c r="D22" i="12" s="1"/>
  <c r="C22" i="37"/>
  <c r="C22" i="12" s="1"/>
  <c r="B22" i="37"/>
  <c r="B22" i="12" s="1"/>
  <c r="D21" i="37"/>
  <c r="D21" i="12" s="1"/>
  <c r="C21" i="37"/>
  <c r="C21" i="12" s="1"/>
  <c r="B21" i="37"/>
  <c r="B21" i="12" s="1"/>
  <c r="D20" i="37"/>
  <c r="D20" i="12" s="1"/>
  <c r="C20" i="37"/>
  <c r="C20" i="12" s="1"/>
  <c r="B20" i="37"/>
  <c r="B20" i="12" s="1"/>
  <c r="D19" i="37"/>
  <c r="D19" i="12" s="1"/>
  <c r="C19" i="37"/>
  <c r="C19" i="12" s="1"/>
  <c r="B19" i="37"/>
  <c r="B19" i="12" s="1"/>
  <c r="D18" i="37"/>
  <c r="D18" i="12" s="1"/>
  <c r="C18" i="37"/>
  <c r="C18" i="12" s="1"/>
  <c r="B18" i="37"/>
  <c r="B18" i="12" s="1"/>
  <c r="D17" i="37"/>
  <c r="D17" i="12" s="1"/>
  <c r="C17" i="37"/>
  <c r="C17" i="12" s="1"/>
  <c r="B17" i="37"/>
  <c r="B17" i="12" s="1"/>
  <c r="D16" i="37"/>
  <c r="D16" i="12" s="1"/>
  <c r="C16" i="37"/>
  <c r="C16" i="12" s="1"/>
  <c r="B16" i="37"/>
  <c r="B16" i="12" s="1"/>
  <c r="D13" i="37"/>
  <c r="D13" i="12" s="1"/>
  <c r="C13" i="37"/>
  <c r="C13" i="12" s="1"/>
  <c r="B13" i="37"/>
  <c r="B13" i="12" s="1"/>
  <c r="D11" i="37"/>
  <c r="D11" i="12" s="1"/>
  <c r="C11" i="37"/>
  <c r="C11" i="12" s="1"/>
  <c r="B11" i="37"/>
  <c r="B11" i="12" s="1"/>
  <c r="D10" i="37"/>
  <c r="D10" i="12" s="1"/>
  <c r="C10" i="37"/>
  <c r="C10" i="12" s="1"/>
  <c r="B10" i="37"/>
  <c r="B10" i="12" s="1"/>
  <c r="D9" i="37"/>
  <c r="D9" i="12" s="1"/>
  <c r="C9" i="37"/>
  <c r="C9" i="12" s="1"/>
  <c r="B9" i="37"/>
  <c r="B9" i="12" s="1"/>
  <c r="D8" i="37"/>
  <c r="D8" i="12" s="1"/>
  <c r="C8" i="37"/>
  <c r="C8" i="12" s="1"/>
  <c r="B8" i="37"/>
  <c r="B8" i="12" s="1"/>
  <c r="D7" i="37"/>
  <c r="D7" i="12" s="1"/>
  <c r="C7" i="37"/>
  <c r="C7" i="12" s="1"/>
  <c r="B7" i="37"/>
  <c r="B7" i="12" s="1"/>
  <c r="E44" i="37"/>
  <c r="D43"/>
  <c r="E39"/>
  <c r="E34"/>
  <c r="E32"/>
  <c r="E30"/>
  <c r="E27"/>
  <c r="E25"/>
  <c r="E23"/>
  <c r="E19"/>
  <c r="E17"/>
  <c r="C29"/>
  <c r="C12"/>
  <c r="D44" i="30"/>
  <c r="C44"/>
  <c r="B44"/>
  <c r="D42"/>
  <c r="C42"/>
  <c r="B42"/>
  <c r="D41"/>
  <c r="C41"/>
  <c r="B41"/>
  <c r="D39"/>
  <c r="C39"/>
  <c r="B39"/>
  <c r="D38"/>
  <c r="C38"/>
  <c r="B38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3"/>
  <c r="C13"/>
  <c r="B13"/>
  <c r="D11"/>
  <c r="C11"/>
  <c r="B11"/>
  <c r="D10"/>
  <c r="C10"/>
  <c r="B10"/>
  <c r="D9"/>
  <c r="C9"/>
  <c r="B9"/>
  <c r="D8"/>
  <c r="C8"/>
  <c r="B8"/>
  <c r="E22" i="35"/>
  <c r="E22" i="34"/>
  <c r="E22" i="33"/>
  <c r="E22" i="32"/>
  <c r="E22" i="31"/>
  <c r="E22" i="30"/>
  <c r="E23"/>
  <c r="D7"/>
  <c r="C7"/>
  <c r="B7"/>
  <c r="E44"/>
  <c r="E39"/>
  <c r="E38"/>
  <c r="E34"/>
  <c r="E33"/>
  <c r="E31"/>
  <c r="E30"/>
  <c r="E27"/>
  <c r="E26"/>
  <c r="E24"/>
  <c r="E20"/>
  <c r="E19"/>
  <c r="E17"/>
  <c r="E16"/>
  <c r="C29"/>
  <c r="B29"/>
  <c r="E13"/>
  <c r="E10"/>
  <c r="E9"/>
  <c r="E7"/>
  <c r="B43" i="37" l="1"/>
  <c r="B43" i="6"/>
  <c r="D12" i="18"/>
  <c r="E13"/>
  <c r="E17"/>
  <c r="E19"/>
  <c r="B29" i="12"/>
  <c r="B36" s="1"/>
  <c r="B23" i="13"/>
  <c r="B25"/>
  <c r="B27"/>
  <c r="B22"/>
  <c r="B24"/>
  <c r="B26"/>
  <c r="B43" i="12"/>
  <c r="B28" i="13"/>
  <c r="B31"/>
  <c r="B33"/>
  <c r="B35"/>
  <c r="B39"/>
  <c r="B42"/>
  <c r="B30"/>
  <c r="B32"/>
  <c r="B34"/>
  <c r="B38"/>
  <c r="B41"/>
  <c r="B43" s="1"/>
  <c r="B44"/>
  <c r="E21" i="37"/>
  <c r="E8"/>
  <c r="E13"/>
  <c r="D29"/>
  <c r="E18"/>
  <c r="E20"/>
  <c r="E22"/>
  <c r="E24"/>
  <c r="E26"/>
  <c r="E28"/>
  <c r="E31"/>
  <c r="E33"/>
  <c r="E38"/>
  <c r="E41"/>
  <c r="C43"/>
  <c r="E13" i="12"/>
  <c r="C29"/>
  <c r="E17"/>
  <c r="E19"/>
  <c r="E21"/>
  <c r="E23"/>
  <c r="E25"/>
  <c r="E27"/>
  <c r="E30"/>
  <c r="E32"/>
  <c r="E34"/>
  <c r="E38"/>
  <c r="E41"/>
  <c r="E44"/>
  <c r="E11" i="37"/>
  <c r="E7"/>
  <c r="E9"/>
  <c r="D12"/>
  <c r="E8" i="12"/>
  <c r="D12"/>
  <c r="C43"/>
  <c r="E7"/>
  <c r="E9"/>
  <c r="C12"/>
  <c r="E11"/>
  <c r="D29"/>
  <c r="E18"/>
  <c r="E20"/>
  <c r="E22"/>
  <c r="E24"/>
  <c r="E26"/>
  <c r="E28"/>
  <c r="E31"/>
  <c r="E33"/>
  <c r="E39"/>
  <c r="D43"/>
  <c r="D22" i="13"/>
  <c r="C34"/>
  <c r="C22"/>
  <c r="D34"/>
  <c r="E21" i="18"/>
  <c r="E25"/>
  <c r="E34"/>
  <c r="B12"/>
  <c r="E30"/>
  <c r="B43"/>
  <c r="E7"/>
  <c r="E9"/>
  <c r="E11"/>
  <c r="B29"/>
  <c r="D29"/>
  <c r="D36" s="1"/>
  <c r="D45" s="1"/>
  <c r="E18"/>
  <c r="E20"/>
  <c r="E22"/>
  <c r="E24"/>
  <c r="E26"/>
  <c r="E28"/>
  <c r="E31"/>
  <c r="E33"/>
  <c r="E38"/>
  <c r="E44"/>
  <c r="C12"/>
  <c r="C43"/>
  <c r="E43" s="1"/>
  <c r="E41"/>
  <c r="B8" i="13"/>
  <c r="B10"/>
  <c r="B13"/>
  <c r="B17"/>
  <c r="B19"/>
  <c r="B21"/>
  <c r="B7"/>
  <c r="B9"/>
  <c r="B11"/>
  <c r="B16"/>
  <c r="B18"/>
  <c r="B20"/>
  <c r="B8" i="11"/>
  <c r="B8" i="10" s="1"/>
  <c r="B10" i="11"/>
  <c r="B10" i="10" s="1"/>
  <c r="B13" i="11"/>
  <c r="B13" i="10" s="1"/>
  <c r="B17" i="11"/>
  <c r="B17" i="10" s="1"/>
  <c r="B19" i="11"/>
  <c r="B19" i="10" s="1"/>
  <c r="B21" i="11"/>
  <c r="B21" i="10" s="1"/>
  <c r="B23"/>
  <c r="B25"/>
  <c r="B27"/>
  <c r="B30"/>
  <c r="B32"/>
  <c r="B34"/>
  <c r="B38"/>
  <c r="B41"/>
  <c r="B44"/>
  <c r="B7" i="11"/>
  <c r="B7" i="10" s="1"/>
  <c r="B9" i="11"/>
  <c r="B9" i="10" s="1"/>
  <c r="B11" i="11"/>
  <c r="B11" i="10" s="1"/>
  <c r="B16" i="11"/>
  <c r="B18"/>
  <c r="B18" i="10" s="1"/>
  <c r="B20" i="11"/>
  <c r="B20" i="10" s="1"/>
  <c r="B22"/>
  <c r="B24"/>
  <c r="B26"/>
  <c r="B28"/>
  <c r="B31"/>
  <c r="B33"/>
  <c r="B35"/>
  <c r="B39"/>
  <c r="B42" i="11"/>
  <c r="B12" i="12"/>
  <c r="E12"/>
  <c r="C36"/>
  <c r="C45" s="1"/>
  <c r="E43"/>
  <c r="D36"/>
  <c r="D45" s="1"/>
  <c r="E10"/>
  <c r="E16"/>
  <c r="E29" s="1"/>
  <c r="E35"/>
  <c r="E42"/>
  <c r="B29" i="37"/>
  <c r="B29" i="6"/>
  <c r="B36" s="1"/>
  <c r="B12"/>
  <c r="E12" i="18"/>
  <c r="C36"/>
  <c r="C45" s="1"/>
  <c r="B36"/>
  <c r="B45" s="1"/>
  <c r="E10"/>
  <c r="E16"/>
  <c r="E29" s="1"/>
  <c r="E35"/>
  <c r="E42"/>
  <c r="B12" i="37"/>
  <c r="E12"/>
  <c r="C36"/>
  <c r="C45" s="1"/>
  <c r="E43"/>
  <c r="B36"/>
  <c r="D36"/>
  <c r="D45" s="1"/>
  <c r="E10"/>
  <c r="E16"/>
  <c r="E29" s="1"/>
  <c r="E35"/>
  <c r="E42"/>
  <c r="C12" i="30"/>
  <c r="E11"/>
  <c r="E18"/>
  <c r="E28"/>
  <c r="B43"/>
  <c r="D43"/>
  <c r="E43" s="1"/>
  <c r="E8"/>
  <c r="B12"/>
  <c r="E21"/>
  <c r="E25"/>
  <c r="E32"/>
  <c r="E41"/>
  <c r="C43"/>
  <c r="B36"/>
  <c r="E29"/>
  <c r="C36"/>
  <c r="C45" s="1"/>
  <c r="D12"/>
  <c r="E12" s="1"/>
  <c r="D29"/>
  <c r="D36" s="1"/>
  <c r="E35"/>
  <c r="E36" s="1"/>
  <c r="E42"/>
  <c r="B12" i="11" l="1"/>
  <c r="B45" i="37"/>
  <c r="B12" i="10"/>
  <c r="B45" i="12"/>
  <c r="B45" i="30"/>
  <c r="B29" i="13"/>
  <c r="B36" s="1"/>
  <c r="B12"/>
  <c r="B16" i="10"/>
  <c r="B29" s="1"/>
  <c r="B36" s="1"/>
  <c r="B29" i="11"/>
  <c r="B36" s="1"/>
  <c r="B42" i="10"/>
  <c r="B43" s="1"/>
  <c r="B43" i="11"/>
  <c r="B45" s="1"/>
  <c r="E45" i="12"/>
  <c r="E36"/>
  <c r="B45" i="6"/>
  <c r="E36" i="18"/>
  <c r="E45"/>
  <c r="E36" i="37"/>
  <c r="E45"/>
  <c r="D45" i="30"/>
  <c r="E45" s="1"/>
  <c r="B45" i="10" l="1"/>
  <c r="B45" i="13"/>
  <c r="D44" i="1" l="1"/>
  <c r="D44" i="6" s="1"/>
  <c r="C44" i="1"/>
  <c r="D42"/>
  <c r="D42" i="6" s="1"/>
  <c r="D42" i="13" s="1"/>
  <c r="C42" i="1"/>
  <c r="C42" i="6" s="1"/>
  <c r="C42" i="13" s="1"/>
  <c r="D41" i="1"/>
  <c r="D41" i="6" s="1"/>
  <c r="C41" i="1"/>
  <c r="D39"/>
  <c r="D39" i="6" s="1"/>
  <c r="C39" i="1"/>
  <c r="C39" i="6" s="1"/>
  <c r="D38" i="1"/>
  <c r="D38" i="6" s="1"/>
  <c r="C38" i="1"/>
  <c r="D35"/>
  <c r="D35" i="6" s="1"/>
  <c r="C35" i="1"/>
  <c r="C35" i="6" s="1"/>
  <c r="E34" i="1"/>
  <c r="D33"/>
  <c r="D33" i="6" s="1"/>
  <c r="C33" i="1"/>
  <c r="C33" i="6" s="1"/>
  <c r="D32" i="1"/>
  <c r="D32" i="6" s="1"/>
  <c r="C32" i="1"/>
  <c r="C32" i="6" s="1"/>
  <c r="D31" i="1"/>
  <c r="D31" i="6" s="1"/>
  <c r="C31" i="1"/>
  <c r="C31" i="6" s="1"/>
  <c r="D30" i="1"/>
  <c r="D30" i="6" s="1"/>
  <c r="C30" i="1"/>
  <c r="C30" i="6" s="1"/>
  <c r="D28" i="1"/>
  <c r="D28" i="6" s="1"/>
  <c r="C28" i="1"/>
  <c r="C28" i="6" s="1"/>
  <c r="D27" i="1"/>
  <c r="D27" i="6" s="1"/>
  <c r="C27" i="1"/>
  <c r="C27" i="6" s="1"/>
  <c r="D26" i="1"/>
  <c r="D26" i="6" s="1"/>
  <c r="C26" i="1"/>
  <c r="C26" i="6" s="1"/>
  <c r="D25" i="1"/>
  <c r="D25" i="6" s="1"/>
  <c r="C25" i="1"/>
  <c r="C25" i="6" s="1"/>
  <c r="D24" i="1"/>
  <c r="D24" i="6" s="1"/>
  <c r="C24" i="1"/>
  <c r="C24" i="6" s="1"/>
  <c r="D23" i="1"/>
  <c r="D23" i="6" s="1"/>
  <c r="C23" i="1"/>
  <c r="C23" i="6" s="1"/>
  <c r="D21" i="1"/>
  <c r="D21" i="6" s="1"/>
  <c r="C21" i="1"/>
  <c r="C21" i="6" s="1"/>
  <c r="D20" i="1"/>
  <c r="D20" i="6" s="1"/>
  <c r="C20" i="1"/>
  <c r="C20" i="6" s="1"/>
  <c r="D19" i="1"/>
  <c r="D19" i="6" s="1"/>
  <c r="C19" i="1"/>
  <c r="C19" i="6" s="1"/>
  <c r="D18" i="1"/>
  <c r="D18" i="6" s="1"/>
  <c r="C18" i="1"/>
  <c r="C18" i="6" s="1"/>
  <c r="D17" i="1"/>
  <c r="D17" i="6" s="1"/>
  <c r="C17" i="1"/>
  <c r="C17" i="6" s="1"/>
  <c r="D16" i="1"/>
  <c r="C16"/>
  <c r="D13"/>
  <c r="C13"/>
  <c r="C13" i="6" s="1"/>
  <c r="D11" i="1"/>
  <c r="D11" i="6" s="1"/>
  <c r="C11" i="1"/>
  <c r="C11" i="6" s="1"/>
  <c r="D10" i="1"/>
  <c r="D10" i="6" s="1"/>
  <c r="C10" i="1"/>
  <c r="C10" i="6" s="1"/>
  <c r="D9" i="1"/>
  <c r="C9"/>
  <c r="C9" i="6" s="1"/>
  <c r="D8" i="1"/>
  <c r="D8" i="6" s="1"/>
  <c r="C8" i="1"/>
  <c r="C8" i="6" s="1"/>
  <c r="D7" i="1"/>
  <c r="C7"/>
  <c r="C7" i="6" s="1"/>
  <c r="D1" i="1"/>
  <c r="C26" i="11" l="1"/>
  <c r="C26" i="13"/>
  <c r="C27" i="11"/>
  <c r="C27" i="13"/>
  <c r="C28" i="11"/>
  <c r="C28" i="13"/>
  <c r="C30" i="11"/>
  <c r="C30" i="13"/>
  <c r="C31" i="11"/>
  <c r="C31" i="13"/>
  <c r="C32" i="11"/>
  <c r="C32" i="13"/>
  <c r="C33" i="11"/>
  <c r="C33" i="10" s="1"/>
  <c r="C33" i="13"/>
  <c r="D35" i="11"/>
  <c r="D35" i="13"/>
  <c r="D38" i="11"/>
  <c r="D38" i="13"/>
  <c r="D39" i="11"/>
  <c r="D39" i="13"/>
  <c r="E39" i="6"/>
  <c r="D41" i="11"/>
  <c r="D41" i="13"/>
  <c r="D44" i="11"/>
  <c r="D44" i="13"/>
  <c r="C23" i="11"/>
  <c r="C23" i="13"/>
  <c r="C24" i="11"/>
  <c r="C24" i="13"/>
  <c r="C25" i="11"/>
  <c r="C25" i="13"/>
  <c r="D23" i="11"/>
  <c r="D23" i="13"/>
  <c r="D24" i="11"/>
  <c r="D24" i="13"/>
  <c r="D25" i="11"/>
  <c r="D25" i="13"/>
  <c r="D26" i="11"/>
  <c r="D26" i="13"/>
  <c r="D27" i="11"/>
  <c r="D27" i="13"/>
  <c r="D28" i="11"/>
  <c r="D28" i="13"/>
  <c r="D30" i="11"/>
  <c r="D30" i="13"/>
  <c r="D31" i="11"/>
  <c r="D31" i="13"/>
  <c r="D32" i="11"/>
  <c r="D32" i="13"/>
  <c r="D33" i="11"/>
  <c r="E33" i="6"/>
  <c r="D33" i="13"/>
  <c r="E33" s="1"/>
  <c r="C35" i="11"/>
  <c r="C35" i="13"/>
  <c r="E38" i="1"/>
  <c r="C38" i="6"/>
  <c r="C39" i="11"/>
  <c r="C39" i="10" s="1"/>
  <c r="C39" i="13"/>
  <c r="E41" i="1"/>
  <c r="C41" i="6"/>
  <c r="E44" i="1"/>
  <c r="C44" i="6"/>
  <c r="E7" i="1"/>
  <c r="D7" i="6"/>
  <c r="D8" i="13"/>
  <c r="D8" i="11"/>
  <c r="E8" i="6"/>
  <c r="E9" i="1"/>
  <c r="D9" i="6"/>
  <c r="D10" i="13"/>
  <c r="D10" i="11"/>
  <c r="E10" i="6"/>
  <c r="D11" i="13"/>
  <c r="D11" i="11"/>
  <c r="E11" i="6"/>
  <c r="E13" i="1"/>
  <c r="D13" i="6"/>
  <c r="E16" i="1"/>
  <c r="D16" i="6"/>
  <c r="D17" i="13"/>
  <c r="D17" i="11"/>
  <c r="E17" i="6"/>
  <c r="D18" i="13"/>
  <c r="D18" i="11"/>
  <c r="E18" i="6"/>
  <c r="D19" i="13"/>
  <c r="D19" i="11"/>
  <c r="E19" i="6"/>
  <c r="D20" i="13"/>
  <c r="D20" i="11"/>
  <c r="E20" i="6"/>
  <c r="D21" i="13"/>
  <c r="D21" i="11"/>
  <c r="E21" i="6"/>
  <c r="E22"/>
  <c r="E23"/>
  <c r="E24"/>
  <c r="E26" i="1"/>
  <c r="E26" i="6"/>
  <c r="E28" i="1"/>
  <c r="E31"/>
  <c r="E31" i="6"/>
  <c r="E33" i="1"/>
  <c r="C34" i="10"/>
  <c r="C7" i="13"/>
  <c r="C7" i="11"/>
  <c r="C7" i="10" s="1"/>
  <c r="C8" i="13"/>
  <c r="C8" i="11"/>
  <c r="C8" i="10" s="1"/>
  <c r="C9" i="13"/>
  <c r="C9" i="11"/>
  <c r="C9" i="10" s="1"/>
  <c r="C10" i="13"/>
  <c r="C10" i="11"/>
  <c r="C12" i="6"/>
  <c r="C11" i="13"/>
  <c r="C11" i="11"/>
  <c r="C11" i="10" s="1"/>
  <c r="C13" i="13"/>
  <c r="C13" i="11"/>
  <c r="C13" i="10" s="1"/>
  <c r="C29" i="1"/>
  <c r="C16" i="6"/>
  <c r="C17" i="13"/>
  <c r="C17" i="11"/>
  <c r="C17" i="10" s="1"/>
  <c r="C18" i="13"/>
  <c r="C18" i="11"/>
  <c r="C18" i="10" s="1"/>
  <c r="C19" i="13"/>
  <c r="C19" i="11"/>
  <c r="C19" i="10" s="1"/>
  <c r="C20" i="13"/>
  <c r="C20" i="11"/>
  <c r="C20" i="10" s="1"/>
  <c r="C21" i="13"/>
  <c r="C21" i="11"/>
  <c r="C21" i="10" s="1"/>
  <c r="C22"/>
  <c r="C23"/>
  <c r="C24"/>
  <c r="C25"/>
  <c r="C26"/>
  <c r="C27"/>
  <c r="C30"/>
  <c r="C31"/>
  <c r="C32"/>
  <c r="E34" i="13"/>
  <c r="E34" i="6"/>
  <c r="E38"/>
  <c r="E41"/>
  <c r="E24" i="1"/>
  <c r="E11"/>
  <c r="E18"/>
  <c r="C12"/>
  <c r="E20"/>
  <c r="E23"/>
  <c r="E25"/>
  <c r="E27"/>
  <c r="E30"/>
  <c r="E32"/>
  <c r="E39"/>
  <c r="C43"/>
  <c r="E8"/>
  <c r="E10"/>
  <c r="E17"/>
  <c r="E19"/>
  <c r="E21"/>
  <c r="D43"/>
  <c r="C36"/>
  <c r="E43"/>
  <c r="D12"/>
  <c r="E12" s="1"/>
  <c r="D29"/>
  <c r="E35"/>
  <c r="E42"/>
  <c r="D39" i="10" l="1"/>
  <c r="E39" s="1"/>
  <c r="E39" i="11"/>
  <c r="C44"/>
  <c r="C44" i="13"/>
  <c r="C41" i="11"/>
  <c r="C41" i="10" s="1"/>
  <c r="C41" i="13"/>
  <c r="E41" s="1"/>
  <c r="C38" i="11"/>
  <c r="C38" i="10" s="1"/>
  <c r="C38" i="13"/>
  <c r="E38" s="1"/>
  <c r="D33" i="10"/>
  <c r="E33" s="1"/>
  <c r="E33" i="11"/>
  <c r="E39" i="13"/>
  <c r="D36" i="1"/>
  <c r="D29" i="6"/>
  <c r="D42" i="11"/>
  <c r="D43" i="6"/>
  <c r="E42"/>
  <c r="C43"/>
  <c r="C43" i="13"/>
  <c r="C42" i="11"/>
  <c r="D38" i="10"/>
  <c r="E38" s="1"/>
  <c r="E38" i="11"/>
  <c r="E34"/>
  <c r="D34" i="10"/>
  <c r="E34" s="1"/>
  <c r="C16" i="13"/>
  <c r="C16" i="11"/>
  <c r="C29" i="6"/>
  <c r="D31" i="10"/>
  <c r="E31" s="1"/>
  <c r="E31" i="11"/>
  <c r="E30" i="13"/>
  <c r="E30" i="6"/>
  <c r="E27" i="13"/>
  <c r="E27" i="6"/>
  <c r="D24" i="10"/>
  <c r="E24" s="1"/>
  <c r="E24" i="11"/>
  <c r="D22" i="10"/>
  <c r="E22" s="1"/>
  <c r="E22" i="11"/>
  <c r="D20" i="10"/>
  <c r="E20" s="1"/>
  <c r="E20" i="11"/>
  <c r="D18" i="10"/>
  <c r="E18" s="1"/>
  <c r="E18" i="11"/>
  <c r="D11" i="10"/>
  <c r="E11" s="1"/>
  <c r="E11" i="11"/>
  <c r="E10" i="13"/>
  <c r="D9"/>
  <c r="E9" s="1"/>
  <c r="D9" i="11"/>
  <c r="E9" i="6"/>
  <c r="C12" i="13"/>
  <c r="E26"/>
  <c r="E23"/>
  <c r="E21"/>
  <c r="E19"/>
  <c r="E17"/>
  <c r="E8"/>
  <c r="C36" i="6"/>
  <c r="D41" i="10"/>
  <c r="E41" s="1"/>
  <c r="E41" i="11"/>
  <c r="C28" i="10"/>
  <c r="C10"/>
  <c r="C12" s="1"/>
  <c r="C12" i="11"/>
  <c r="E32" i="13"/>
  <c r="E32" i="6"/>
  <c r="D26" i="10"/>
  <c r="E26" s="1"/>
  <c r="E26" i="11"/>
  <c r="E25" i="13"/>
  <c r="E25" i="6"/>
  <c r="E23" i="11"/>
  <c r="D23" i="10"/>
  <c r="E23" s="1"/>
  <c r="E21" i="11"/>
  <c r="D21" i="10"/>
  <c r="E21" s="1"/>
  <c r="E19" i="11"/>
  <c r="D19" i="10"/>
  <c r="E19" s="1"/>
  <c r="E17" i="11"/>
  <c r="D17" i="10"/>
  <c r="E17" s="1"/>
  <c r="D16" i="13"/>
  <c r="D16" i="11"/>
  <c r="E16" i="6"/>
  <c r="E13"/>
  <c r="D13" i="13"/>
  <c r="E13" s="1"/>
  <c r="D13" i="11"/>
  <c r="D10" i="10"/>
  <c r="E10" i="11"/>
  <c r="D8" i="10"/>
  <c r="E8" s="1"/>
  <c r="E8" i="11"/>
  <c r="D7" i="13"/>
  <c r="E7" s="1"/>
  <c r="D7" i="11"/>
  <c r="E7" i="6"/>
  <c r="E31" i="13"/>
  <c r="E24"/>
  <c r="E22"/>
  <c r="E20"/>
  <c r="E18"/>
  <c r="E11"/>
  <c r="D12" i="6"/>
  <c r="E12" s="1"/>
  <c r="E29" i="1"/>
  <c r="E36"/>
  <c r="C45"/>
  <c r="D7" i="10" l="1"/>
  <c r="E7" s="1"/>
  <c r="E7" i="11"/>
  <c r="D16" i="10"/>
  <c r="E16" i="11"/>
  <c r="E32"/>
  <c r="D32" i="10"/>
  <c r="E32" s="1"/>
  <c r="E27" i="11"/>
  <c r="D27" i="10"/>
  <c r="E27" s="1"/>
  <c r="C29" i="11"/>
  <c r="C36" s="1"/>
  <c r="C16" i="10"/>
  <c r="C29" s="1"/>
  <c r="C42"/>
  <c r="C43" s="1"/>
  <c r="C43" i="11"/>
  <c r="D43" i="13"/>
  <c r="E43" s="1"/>
  <c r="E42"/>
  <c r="D45" i="1"/>
  <c r="D12" i="11"/>
  <c r="E12" s="1"/>
  <c r="C45" i="6"/>
  <c r="D12" i="13"/>
  <c r="E12" s="1"/>
  <c r="E43" i="6"/>
  <c r="E10" i="10"/>
  <c r="E13" i="11"/>
  <c r="D13" i="10"/>
  <c r="E13" s="1"/>
  <c r="E16" i="13"/>
  <c r="E25" i="11"/>
  <c r="D25" i="10"/>
  <c r="E25" s="1"/>
  <c r="C35"/>
  <c r="C36" s="1"/>
  <c r="D9"/>
  <c r="E9" s="1"/>
  <c r="E9" i="11"/>
  <c r="E30"/>
  <c r="D30" i="10"/>
  <c r="E30" s="1"/>
  <c r="D42"/>
  <c r="D43" i="11"/>
  <c r="E43" s="1"/>
  <c r="E42"/>
  <c r="E28" i="13"/>
  <c r="E28" i="6"/>
  <c r="E29" s="1"/>
  <c r="C29" i="13"/>
  <c r="C36" s="1"/>
  <c r="D36" i="6" l="1"/>
  <c r="D45" s="1"/>
  <c r="E45" s="1"/>
  <c r="E35"/>
  <c r="E36" s="1"/>
  <c r="E16" i="10"/>
  <c r="E29" i="13"/>
  <c r="E45" i="1"/>
  <c r="D28" i="10"/>
  <c r="E28" s="1"/>
  <c r="E28" i="11"/>
  <c r="E29" s="1"/>
  <c r="D43" i="10"/>
  <c r="E43" s="1"/>
  <c r="E42"/>
  <c r="E44" i="6"/>
  <c r="C45" i="13"/>
  <c r="C44" i="10"/>
  <c r="C45" s="1"/>
  <c r="D29" i="13"/>
  <c r="D12" i="10"/>
  <c r="E12" s="1"/>
  <c r="D29" i="11"/>
  <c r="D35" i="10" l="1"/>
  <c r="D36" i="11"/>
  <c r="D45" s="1"/>
  <c r="E35"/>
  <c r="E36" s="1"/>
  <c r="E44" i="13"/>
  <c r="E29" i="10"/>
  <c r="D44"/>
  <c r="E44" s="1"/>
  <c r="E44" i="11"/>
  <c r="D36" i="13"/>
  <c r="D45" s="1"/>
  <c r="E45" s="1"/>
  <c r="E35"/>
  <c r="E36" s="1"/>
  <c r="C45" i="11"/>
  <c r="D29" i="10"/>
  <c r="D36" l="1"/>
  <c r="D45" s="1"/>
  <c r="E45" s="1"/>
  <c r="E35"/>
  <c r="E36" s="1"/>
  <c r="E45" i="11"/>
</calcChain>
</file>

<file path=xl/sharedStrings.xml><?xml version="1.0" encoding="utf-8"?>
<sst xmlns="http://schemas.openxmlformats.org/spreadsheetml/2006/main" count="3031" uniqueCount="109">
  <si>
    <t>Board of Regents</t>
  </si>
  <si>
    <t>Institution:</t>
  </si>
  <si>
    <t>Form BOR-2</t>
  </si>
  <si>
    <t>Financing Other Than State  Funds Appropriations</t>
  </si>
  <si>
    <t>Source:</t>
  </si>
  <si>
    <t>ACTUAL</t>
  </si>
  <si>
    <t>BUDGETED</t>
  </si>
  <si>
    <t>OVER /UNDER</t>
  </si>
  <si>
    <t>2011-12</t>
  </si>
  <si>
    <t>2012-13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</si>
  <si>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</si>
  <si>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</si>
  <si>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</si>
  <si>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</si>
  <si>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</si>
  <si>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</si>
  <si>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</si>
  <si>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Self-Generated Carry Forward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</si>
  <si>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</si>
  <si>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</si>
  <si>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</si>
  <si>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</si>
  <si>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</si>
  <si>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</si>
  <si>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</si>
  <si>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</si>
  <si>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</si>
  <si>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</si>
  <si>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</si>
  <si>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</si>
  <si>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</si>
  <si>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</si>
  <si>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</si>
  <si>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</si>
  <si>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</si>
  <si>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</si>
  <si>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</si>
  <si>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</si>
  <si>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</si>
  <si>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</si>
  <si>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</si>
  <si>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</si>
  <si>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</si>
  <si>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</si>
  <si>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</si>
  <si>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</si>
  <si>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</si>
  <si>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</si>
  <si>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 Other Than State Funds Appropriations</t>
  </si>
  <si>
    <t xml:space="preserve"> </t>
  </si>
  <si>
    <t>ACUTAL</t>
  </si>
  <si>
    <t>Office of Student Financial Assistance</t>
  </si>
  <si>
    <t>University of Louisiana System</t>
  </si>
  <si>
    <t xml:space="preserve">  Grambling State University</t>
  </si>
  <si>
    <t>McNeese State University</t>
  </si>
  <si>
    <t>Nicholls State University</t>
  </si>
  <si>
    <t>Northwestern State University</t>
  </si>
  <si>
    <t>Southeastern Louisiana University</t>
  </si>
  <si>
    <t>University of Louisiana at Lafayette</t>
  </si>
  <si>
    <t>University of Louisiana at Monroe</t>
  </si>
  <si>
    <t>LSU AGRICULTURAL CENTER</t>
  </si>
  <si>
    <t xml:space="preserve">    Student Services Fee</t>
  </si>
  <si>
    <t>Delgado Community College</t>
  </si>
  <si>
    <t>LSU Board of Supervisors and System Office</t>
  </si>
  <si>
    <t>Bossier Parish Community College</t>
  </si>
  <si>
    <t>Baton Rouge Community College</t>
  </si>
  <si>
    <t>S. U. Board and System Administration</t>
  </si>
  <si>
    <t>Southern University Ag Center</t>
  </si>
  <si>
    <t>Southern University - Shreveport</t>
  </si>
  <si>
    <t>Fletcher Technical Community College</t>
  </si>
  <si>
    <t>University of New Orleans</t>
  </si>
  <si>
    <t>LSU Health Sciences Center-New Orleans</t>
  </si>
  <si>
    <t>Paul M. Hebert Law Center</t>
  </si>
  <si>
    <t>LCTCS Board of Supervisors</t>
  </si>
  <si>
    <t>LCTCS ONLINE</t>
  </si>
  <si>
    <t xml:space="preserve">Louisiana State University </t>
  </si>
  <si>
    <t>LSU Eunice</t>
  </si>
  <si>
    <t>Louisiana Technical College</t>
  </si>
  <si>
    <t xml:space="preserve">    Student Service Fee</t>
  </si>
  <si>
    <t>Nunez Community College</t>
  </si>
  <si>
    <t>Pennington Biomedical Research Center</t>
  </si>
  <si>
    <t>River Parishes Community College</t>
  </si>
  <si>
    <t>South Louisiana Community College</t>
  </si>
  <si>
    <t>Sowela Technical Community College</t>
  </si>
  <si>
    <t>Southern University at New Orleans</t>
  </si>
  <si>
    <t>Southern System</t>
  </si>
  <si>
    <t>LCTC System</t>
  </si>
  <si>
    <t>LSU System</t>
  </si>
  <si>
    <t>Higher Education Summary</t>
  </si>
  <si>
    <t>All 2 Year Institutions</t>
  </si>
  <si>
    <t>All 4 Year Institutions</t>
  </si>
  <si>
    <t>All 2 Year &amp; 4 Year Institutions</t>
  </si>
  <si>
    <t>(LUMCON)</t>
  </si>
  <si>
    <t xml:space="preserve">Louisiana Universities Marine Consortium </t>
  </si>
  <si>
    <t>UL Board &amp; System</t>
  </si>
  <si>
    <t>at Alexandria</t>
  </si>
  <si>
    <t>Shreveport</t>
  </si>
  <si>
    <t>Center</t>
  </si>
  <si>
    <t>LSUHSC-S E A CONWAY MEDICAL</t>
  </si>
  <si>
    <t>Medical Center</t>
  </si>
  <si>
    <t xml:space="preserve">LSUHSC - S Huey P. Long </t>
  </si>
  <si>
    <t>Southern University and A&amp;M College</t>
  </si>
  <si>
    <t>Baton Rouge Campus</t>
  </si>
  <si>
    <t>SOUTHERN UNIVERSITY LAW</t>
  </si>
  <si>
    <t>Louisiana Delta Community Coll.</t>
  </si>
  <si>
    <t xml:space="preserve">Northshore Technical Community </t>
  </si>
  <si>
    <t>College</t>
  </si>
  <si>
    <t>Central Louisiana Technical Community</t>
  </si>
  <si>
    <t>LSUHSC-SHREVEPORT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</si>
</sst>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b/>
      <sz val="36"/>
      <name val="Arial Narrow"/>
      <family val="2"/>
    </font>
    <font>
      <sz val="24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6" fontId="3" fillId="0" borderId="0" xfId="0" applyNumberFormat="1" applyFont="1" applyAlignment="1"/>
    <xf numFmtId="0" fontId="4" fillId="0" borderId="1" xfId="0" applyNumberFormat="1" applyFont="1" applyBorder="1" applyAlignment="1"/>
    <xf numFmtId="0" fontId="3" fillId="0" borderId="0" xfId="0" applyNumberFormat="1" applyFont="1" applyAlignment="1"/>
    <xf numFmtId="0" fontId="6" fillId="0" borderId="5" xfId="0" applyNumberFormat="1" applyFont="1" applyBorder="1"/>
    <xf numFmtId="0" fontId="7" fillId="0" borderId="0" xfId="0" applyNumberFormat="1" applyFont="1" applyBorder="1" applyAlignment="1"/>
    <xf numFmtId="0" fontId="7" fillId="0" borderId="0" xfId="0" applyNumberFormat="1" applyFont="1" applyAlignment="1"/>
    <xf numFmtId="0" fontId="6" fillId="0" borderId="0" xfId="0" applyNumberFormat="1" applyFont="1" applyBorder="1"/>
    <xf numFmtId="0" fontId="9" fillId="0" borderId="0" xfId="0" applyNumberFormat="1" applyFont="1" applyBorder="1"/>
    <xf numFmtId="0" fontId="10" fillId="0" borderId="0" xfId="0" applyNumberFormat="1" applyFont="1" applyAlignment="1"/>
    <xf numFmtId="0" fontId="6" fillId="0" borderId="0" xfId="0" applyNumberFormat="1" applyFont="1" applyBorder="1" applyAlignment="1"/>
    <xf numFmtId="0" fontId="2" fillId="0" borderId="0" xfId="0" applyNumberFormat="1" applyFont="1"/>
    <xf numFmtId="0" fontId="2" fillId="0" borderId="0" xfId="0" applyNumberFormat="1" applyFont="1" applyAlignment="1"/>
    <xf numFmtId="0" fontId="9" fillId="0" borderId="0" xfId="0" applyNumberFormat="1" applyFont="1" applyBorder="1" applyAlignment="1"/>
    <xf numFmtId="6" fontId="11" fillId="0" borderId="0" xfId="0" applyNumberFormat="1" applyFont="1" applyBorder="1" applyAlignment="1"/>
    <xf numFmtId="6" fontId="6" fillId="0" borderId="0" xfId="0" applyNumberFormat="1" applyFont="1" applyBorder="1" applyAlignment="1"/>
    <xf numFmtId="0" fontId="3" fillId="0" borderId="0" xfId="0" applyNumberFormat="1" applyFont="1"/>
    <xf numFmtId="0" fontId="2" fillId="0" borderId="0" xfId="0" applyNumberFormat="1" applyFont="1" applyBorder="1"/>
    <xf numFmtId="6" fontId="3" fillId="0" borderId="0" xfId="0" applyNumberFormat="1" applyFont="1" applyBorder="1"/>
    <xf numFmtId="0" fontId="6" fillId="0" borderId="0" xfId="0" applyNumberFormat="1" applyFont="1"/>
    <xf numFmtId="0" fontId="6" fillId="0" borderId="0" xfId="0" applyNumberFormat="1" applyFont="1" applyAlignment="1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6" fontId="6" fillId="0" borderId="0" xfId="0" applyNumberFormat="1" applyFont="1" applyAlignment="1"/>
    <xf numFmtId="6" fontId="6" fillId="0" borderId="0" xfId="0" applyNumberFormat="1" applyFont="1"/>
    <xf numFmtId="0" fontId="7" fillId="0" borderId="0" xfId="0" applyNumberFormat="1" applyFont="1" applyAlignment="1">
      <alignment horizontal="right"/>
    </xf>
    <xf numFmtId="6" fontId="7" fillId="0" borderId="0" xfId="0" applyNumberFormat="1" applyFont="1" applyAlignment="1"/>
    <xf numFmtId="0" fontId="12" fillId="0" borderId="3" xfId="0" applyNumberFormat="1" applyFont="1" applyBorder="1" applyAlignment="1">
      <alignment horizontal="left"/>
    </xf>
    <xf numFmtId="6" fontId="12" fillId="0" borderId="3" xfId="0" applyNumberFormat="1" applyFont="1" applyBorder="1" applyAlignment="1">
      <alignment horizontal="center"/>
    </xf>
    <xf numFmtId="6" fontId="12" fillId="0" borderId="4" xfId="0" applyNumberFormat="1" applyFont="1" applyBorder="1" applyAlignment="1">
      <alignment horizontal="center"/>
    </xf>
    <xf numFmtId="0" fontId="13" fillId="0" borderId="6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6" fontId="12" fillId="0" borderId="7" xfId="0" applyNumberFormat="1" applyFont="1" applyBorder="1" applyAlignment="1">
      <alignment horizontal="center"/>
    </xf>
    <xf numFmtId="0" fontId="12" fillId="0" borderId="8" xfId="0" applyNumberFormat="1" applyFont="1" applyBorder="1" applyAlignment="1"/>
    <xf numFmtId="6" fontId="13" fillId="0" borderId="8" xfId="0" applyNumberFormat="1" applyFont="1" applyBorder="1"/>
    <xf numFmtId="6" fontId="13" fillId="0" borderId="9" xfId="0" applyNumberFormat="1" applyFont="1" applyBorder="1"/>
    <xf numFmtId="6" fontId="13" fillId="0" borderId="6" xfId="0" applyNumberFormat="1" applyFont="1" applyBorder="1" applyAlignment="1"/>
    <xf numFmtId="6" fontId="13" fillId="0" borderId="7" xfId="0" applyNumberFormat="1" applyFont="1" applyBorder="1" applyAlignment="1"/>
    <xf numFmtId="0" fontId="13" fillId="0" borderId="8" xfId="0" applyNumberFormat="1" applyFont="1" applyBorder="1" applyAlignment="1"/>
    <xf numFmtId="6" fontId="13" fillId="0" borderId="8" xfId="0" applyNumberFormat="1" applyFont="1" applyBorder="1" applyAlignment="1"/>
    <xf numFmtId="6" fontId="13" fillId="0" borderId="9" xfId="0" applyNumberFormat="1" applyFont="1" applyBorder="1" applyAlignment="1"/>
    <xf numFmtId="0" fontId="13" fillId="0" borderId="10" xfId="0" applyNumberFormat="1" applyFont="1" applyFill="1" applyBorder="1" applyAlignment="1"/>
    <xf numFmtId="0" fontId="13" fillId="0" borderId="10" xfId="0" applyNumberFormat="1" applyFont="1" applyBorder="1" applyAlignment="1"/>
    <xf numFmtId="0" fontId="12" fillId="0" borderId="6" xfId="0" applyNumberFormat="1" applyFont="1" applyFill="1" applyBorder="1" applyAlignment="1"/>
    <xf numFmtId="6" fontId="12" fillId="0" borderId="8" xfId="0" applyNumberFormat="1" applyFont="1" applyBorder="1" applyAlignment="1"/>
    <xf numFmtId="6" fontId="12" fillId="0" borderId="9" xfId="0" applyNumberFormat="1" applyFont="1" applyBorder="1" applyAlignment="1"/>
    <xf numFmtId="0" fontId="12" fillId="0" borderId="10" xfId="0" applyNumberFormat="1" applyFont="1" applyBorder="1" applyAlignment="1"/>
    <xf numFmtId="0" fontId="12" fillId="0" borderId="6" xfId="0" applyNumberFormat="1" applyFont="1" applyBorder="1" applyAlignment="1"/>
    <xf numFmtId="0" fontId="13" fillId="0" borderId="6" xfId="0" applyNumberFormat="1" applyFont="1" applyFill="1" applyBorder="1" applyAlignment="1"/>
    <xf numFmtId="0" fontId="13" fillId="0" borderId="11" xfId="0" applyNumberFormat="1" applyFont="1" applyBorder="1" applyAlignment="1"/>
    <xf numFmtId="0" fontId="13" fillId="0" borderId="12" xfId="0" applyNumberFormat="1" applyFont="1" applyBorder="1" applyAlignment="1"/>
    <xf numFmtId="0" fontId="12" fillId="0" borderId="10" xfId="0" applyNumberFormat="1" applyFont="1" applyFill="1" applyBorder="1" applyAlignment="1"/>
    <xf numFmtId="6" fontId="12" fillId="0" borderId="12" xfId="0" applyNumberFormat="1" applyFont="1" applyBorder="1" applyAlignment="1"/>
    <xf numFmtId="0" fontId="13" fillId="0" borderId="6" xfId="0" applyNumberFormat="1" applyFont="1" applyBorder="1"/>
    <xf numFmtId="6" fontId="13" fillId="0" borderId="12" xfId="0" applyNumberFormat="1" applyFont="1" applyBorder="1" applyAlignment="1"/>
    <xf numFmtId="6" fontId="13" fillId="0" borderId="14" xfId="0" applyNumberFormat="1" applyFont="1" applyBorder="1" applyAlignment="1"/>
    <xf numFmtId="0" fontId="12" fillId="0" borderId="8" xfId="0" applyNumberFormat="1" applyFont="1" applyBorder="1"/>
    <xf numFmtId="0" fontId="12" fillId="0" borderId="15" xfId="0" applyNumberFormat="1" applyFont="1" applyBorder="1" applyAlignment="1"/>
    <xf numFmtId="6" fontId="12" fillId="0" borderId="15" xfId="0" applyNumberFormat="1" applyFont="1" applyBorder="1" applyAlignment="1"/>
    <xf numFmtId="6" fontId="12" fillId="0" borderId="16" xfId="0" applyNumberFormat="1" applyFont="1" applyBorder="1" applyAlignment="1"/>
    <xf numFmtId="0" fontId="15" fillId="0" borderId="0" xfId="0" applyNumberFormat="1" applyFont="1" applyAlignment="1"/>
    <xf numFmtId="0" fontId="14" fillId="0" borderId="0" xfId="0" applyNumberFormat="1" applyFont="1" applyBorder="1"/>
    <xf numFmtId="0" fontId="14" fillId="0" borderId="0" xfId="0" applyNumberFormat="1" applyFont="1" applyBorder="1" applyAlignment="1"/>
    <xf numFmtId="6" fontId="15" fillId="0" borderId="0" xfId="0" applyNumberFormat="1" applyFont="1" applyBorder="1" applyAlignment="1"/>
    <xf numFmtId="0" fontId="15" fillId="0" borderId="0" xfId="0" applyNumberFormat="1" applyFont="1"/>
    <xf numFmtId="6" fontId="15" fillId="0" borderId="0" xfId="0" applyNumberFormat="1" applyFont="1" applyBorder="1"/>
    <xf numFmtId="6" fontId="15" fillId="0" borderId="0" xfId="0" applyNumberFormat="1" applyFont="1" applyAlignment="1"/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right"/>
    </xf>
    <xf numFmtId="6" fontId="15" fillId="0" borderId="0" xfId="0" applyNumberFormat="1" applyFont="1"/>
    <xf numFmtId="6" fontId="2" fillId="0" borderId="0" xfId="0" applyNumberFormat="1" applyFont="1" applyAlignment="1"/>
    <xf numFmtId="0" fontId="16" fillId="0" borderId="1" xfId="0" applyNumberFormat="1" applyFont="1" applyBorder="1" applyAlignment="1"/>
    <xf numFmtId="0" fontId="10" fillId="0" borderId="0" xfId="0" applyNumberFormat="1" applyFont="1" applyBorder="1" applyAlignment="1"/>
    <xf numFmtId="6" fontId="9" fillId="0" borderId="0" xfId="0" applyNumberFormat="1" applyFont="1" applyBorder="1" applyAlignment="1"/>
    <xf numFmtId="6" fontId="2" fillId="0" borderId="0" xfId="0" applyNumberFormat="1" applyFont="1" applyBorder="1"/>
    <xf numFmtId="0" fontId="9" fillId="0" borderId="0" xfId="0" applyNumberFormat="1" applyFont="1"/>
    <xf numFmtId="0" fontId="9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6" fontId="9" fillId="0" borderId="0" xfId="0" applyNumberFormat="1" applyFont="1" applyAlignment="1"/>
    <xf numFmtId="6" fontId="9" fillId="0" borderId="0" xfId="0" applyNumberFormat="1" applyFont="1"/>
    <xf numFmtId="0" fontId="10" fillId="0" borderId="0" xfId="0" applyNumberFormat="1" applyFont="1" applyAlignment="1">
      <alignment horizontal="right"/>
    </xf>
    <xf numFmtId="6" fontId="10" fillId="0" borderId="0" xfId="0" applyNumberFormat="1" applyFont="1" applyAlignment="1"/>
    <xf numFmtId="0" fontId="13" fillId="0" borderId="1" xfId="0" applyNumberFormat="1" applyFont="1" applyBorder="1" applyAlignment="1"/>
    <xf numFmtId="0" fontId="17" fillId="0" borderId="1" xfId="0" applyNumberFormat="1" applyFont="1" applyBorder="1" applyAlignment="1"/>
    <xf numFmtId="0" fontId="10" fillId="0" borderId="0" xfId="0" applyNumberFormat="1" applyFont="1" applyBorder="1"/>
    <xf numFmtId="6" fontId="7" fillId="0" borderId="0" xfId="0" applyNumberFormat="1" applyFont="1" applyBorder="1" applyAlignment="1"/>
    <xf numFmtId="0" fontId="7" fillId="0" borderId="0" xfId="0" applyNumberFormat="1" applyFont="1"/>
    <xf numFmtId="6" fontId="7" fillId="0" borderId="0" xfId="0" applyNumberFormat="1" applyFont="1" applyBorder="1"/>
    <xf numFmtId="0" fontId="7" fillId="0" borderId="0" xfId="0" applyNumberFormat="1" applyFont="1" applyAlignment="1">
      <alignment horizontal="left"/>
    </xf>
    <xf numFmtId="6" fontId="7" fillId="0" borderId="0" xfId="0" applyNumberFormat="1" applyFont="1"/>
    <xf numFmtId="38" fontId="18" fillId="0" borderId="0" xfId="0" applyNumberFormat="1" applyFont="1" applyAlignment="1"/>
    <xf numFmtId="0" fontId="19" fillId="0" borderId="0" xfId="0" applyNumberFormat="1" applyFont="1" applyAlignment="1"/>
    <xf numFmtId="0" fontId="13" fillId="0" borderId="0" xfId="0" applyNumberFormat="1" applyFont="1" applyBorder="1" applyAlignment="1"/>
    <xf numFmtId="0" fontId="13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0" xfId="0" applyNumberFormat="1" applyFont="1" applyAlignment="1"/>
    <xf numFmtId="0" fontId="16" fillId="0" borderId="0" xfId="0" applyNumberFormat="1" applyFont="1" applyAlignment="1"/>
    <xf numFmtId="0" fontId="13" fillId="0" borderId="5" xfId="0" applyNumberFormat="1" applyFont="1" applyBorder="1"/>
    <xf numFmtId="0" fontId="13" fillId="0" borderId="0" xfId="0" applyNumberFormat="1" applyFont="1" applyBorder="1"/>
    <xf numFmtId="6" fontId="13" fillId="0" borderId="11" xfId="0" applyNumberFormat="1" applyFont="1" applyBorder="1" applyAlignment="1"/>
    <xf numFmtId="6" fontId="13" fillId="0" borderId="10" xfId="0" applyNumberFormat="1" applyFont="1" applyBorder="1" applyAlignment="1"/>
    <xf numFmtId="0" fontId="12" fillId="0" borderId="0" xfId="0" applyNumberFormat="1" applyFont="1" applyBorder="1"/>
    <xf numFmtId="0" fontId="12" fillId="0" borderId="0" xfId="0" applyNumberFormat="1" applyFont="1" applyAlignment="1"/>
    <xf numFmtId="6" fontId="12" fillId="0" borderId="6" xfId="0" applyNumberFormat="1" applyFont="1" applyBorder="1" applyAlignment="1"/>
    <xf numFmtId="6" fontId="12" fillId="0" borderId="13" xfId="0" applyNumberFormat="1" applyFont="1" applyBorder="1" applyAlignment="1"/>
    <xf numFmtId="0" fontId="12" fillId="0" borderId="0" xfId="0" applyNumberFormat="1" applyFont="1"/>
    <xf numFmtId="3" fontId="16" fillId="0" borderId="0" xfId="0" applyNumberFormat="1" applyFont="1" applyAlignment="1"/>
    <xf numFmtId="6" fontId="4" fillId="0" borderId="0" xfId="0" applyNumberFormat="1" applyFont="1" applyAlignment="1"/>
    <xf numFmtId="6" fontId="16" fillId="0" borderId="0" xfId="0" applyNumberFormat="1" applyFont="1" applyBorder="1" applyAlignment="1"/>
    <xf numFmtId="6" fontId="4" fillId="0" borderId="1" xfId="0" applyNumberFormat="1" applyFont="1" applyBorder="1" applyAlignment="1"/>
    <xf numFmtId="3" fontId="4" fillId="0" borderId="0" xfId="0" applyNumberFormat="1" applyFont="1" applyBorder="1" applyAlignment="1"/>
    <xf numFmtId="3" fontId="4" fillId="0" borderId="0" xfId="0" applyNumberFormat="1" applyFont="1" applyAlignment="1"/>
    <xf numFmtId="3" fontId="16" fillId="0" borderId="2" xfId="0" applyNumberFormat="1" applyFont="1" applyBorder="1" applyAlignment="1"/>
    <xf numFmtId="6" fontId="4" fillId="0" borderId="2" xfId="0" applyNumberFormat="1" applyFont="1" applyBorder="1" applyAlignment="1"/>
    <xf numFmtId="6" fontId="12" fillId="0" borderId="11" xfId="0" applyNumberFormat="1" applyFont="1" applyBorder="1" applyAlignment="1"/>
    <xf numFmtId="6" fontId="13" fillId="0" borderId="0" xfId="0" applyNumberFormat="1" applyFont="1" applyAlignment="1"/>
    <xf numFmtId="0" fontId="12" fillId="0" borderId="0" xfId="0" applyNumberFormat="1" applyFont="1" applyBorder="1" applyAlignment="1"/>
    <xf numFmtId="6" fontId="13" fillId="0" borderId="0" xfId="0" applyNumberFormat="1" applyFont="1" applyBorder="1" applyAlignment="1"/>
    <xf numFmtId="0" fontId="13" fillId="0" borderId="0" xfId="0" applyNumberFormat="1" applyFont="1"/>
    <xf numFmtId="6" fontId="13" fillId="0" borderId="0" xfId="0" applyNumberFormat="1" applyFont="1" applyBorder="1"/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right"/>
    </xf>
    <xf numFmtId="6" fontId="13" fillId="0" borderId="0" xfId="0" applyNumberFormat="1" applyFont="1"/>
    <xf numFmtId="3" fontId="4" fillId="0" borderId="1" xfId="0" applyNumberFormat="1" applyFont="1" applyBorder="1" applyAlignment="1"/>
    <xf numFmtId="3" fontId="5" fillId="0" borderId="0" xfId="0" applyNumberFormat="1" applyFont="1" applyAlignment="1"/>
    <xf numFmtId="6" fontId="8" fillId="0" borderId="0" xfId="0" applyNumberFormat="1" applyFont="1" applyAlignment="1"/>
    <xf numFmtId="6" fontId="5" fillId="0" borderId="0" xfId="0" applyNumberFormat="1" applyFont="1" applyBorder="1" applyAlignment="1"/>
    <xf numFmtId="0" fontId="8" fillId="0" borderId="1" xfId="0" applyNumberFormat="1" applyFont="1" applyBorder="1" applyAlignment="1"/>
    <xf numFmtId="6" fontId="8" fillId="0" borderId="1" xfId="0" applyNumberFormat="1" applyFont="1" applyBorder="1" applyAlignment="1"/>
    <xf numFmtId="0" fontId="8" fillId="0" borderId="0" xfId="0" applyNumberFormat="1" applyFont="1" applyBorder="1" applyAlignment="1"/>
    <xf numFmtId="3" fontId="8" fillId="0" borderId="0" xfId="0" applyNumberFormat="1" applyFont="1" applyBorder="1" applyAlignment="1"/>
    <xf numFmtId="0" fontId="8" fillId="0" borderId="0" xfId="0" applyNumberFormat="1" applyFont="1" applyAlignment="1"/>
    <xf numFmtId="3" fontId="8" fillId="0" borderId="0" xfId="0" applyNumberFormat="1" applyFont="1" applyAlignment="1"/>
    <xf numFmtId="3" fontId="5" fillId="0" borderId="2" xfId="0" applyNumberFormat="1" applyFont="1" applyBorder="1" applyAlignment="1"/>
    <xf numFmtId="6" fontId="8" fillId="0" borderId="2" xfId="0" applyNumberFormat="1" applyFont="1" applyBorder="1" applyAlignment="1"/>
    <xf numFmtId="0" fontId="12" fillId="0" borderId="1" xfId="0" applyNumberFormat="1" applyFont="1" applyBorder="1" applyAlignment="1"/>
    <xf numFmtId="0" fontId="12" fillId="0" borderId="5" xfId="0" applyNumberFormat="1" applyFont="1" applyBorder="1"/>
    <xf numFmtId="6" fontId="12" fillId="0" borderId="8" xfId="0" applyNumberFormat="1" applyFont="1" applyBorder="1"/>
    <xf numFmtId="6" fontId="12" fillId="0" borderId="9" xfId="0" applyNumberFormat="1" applyFont="1" applyBorder="1"/>
    <xf numFmtId="6" fontId="12" fillId="0" borderId="7" xfId="0" applyNumberFormat="1" applyFont="1" applyBorder="1" applyAlignment="1"/>
    <xf numFmtId="164" fontId="12" fillId="0" borderId="0" xfId="1" applyNumberFormat="1" applyFont="1" applyAlignment="1"/>
    <xf numFmtId="6" fontId="12" fillId="0" borderId="6" xfId="0" applyNumberFormat="1" applyFont="1" applyFill="1" applyBorder="1" applyAlignment="1"/>
    <xf numFmtId="164" fontId="12" fillId="0" borderId="0" xfId="0" applyNumberFormat="1" applyFont="1" applyAlignment="1"/>
    <xf numFmtId="0" fontId="12" fillId="0" borderId="11" xfId="0" applyNumberFormat="1" applyFont="1" applyBorder="1" applyAlignment="1"/>
    <xf numFmtId="0" fontId="12" fillId="0" borderId="12" xfId="0" applyNumberFormat="1" applyFont="1" applyBorder="1" applyAlignment="1"/>
    <xf numFmtId="0" fontId="12" fillId="0" borderId="6" xfId="0" applyNumberFormat="1" applyFont="1" applyBorder="1"/>
    <xf numFmtId="6" fontId="12" fillId="0" borderId="14" xfId="0" applyNumberFormat="1" applyFont="1" applyBorder="1" applyAlignment="1"/>
    <xf numFmtId="6" fontId="16" fillId="0" borderId="0" xfId="0" applyNumberFormat="1" applyFont="1" applyAlignment="1"/>
    <xf numFmtId="6" fontId="16" fillId="0" borderId="1" xfId="0" applyNumberFormat="1" applyFont="1" applyBorder="1" applyAlignment="1"/>
    <xf numFmtId="0" fontId="16" fillId="0" borderId="0" xfId="0" applyNumberFormat="1" applyFont="1" applyBorder="1" applyAlignment="1"/>
    <xf numFmtId="3" fontId="16" fillId="0" borderId="0" xfId="0" applyNumberFormat="1" applyFont="1" applyBorder="1" applyAlignment="1"/>
    <xf numFmtId="6" fontId="16" fillId="0" borderId="2" xfId="0" applyNumberFormat="1" applyFont="1" applyBorder="1" applyAlignment="1"/>
    <xf numFmtId="0" fontId="13" fillId="0" borderId="6" xfId="0" quotePrefix="1" applyNumberFormat="1" applyFont="1" applyFill="1" applyBorder="1" applyAlignment="1"/>
    <xf numFmtId="0" fontId="13" fillId="0" borderId="0" xfId="0" applyNumberFormat="1" applyFont="1" applyAlignment="1"/>
    <xf numFmtId="165" fontId="3" fillId="0" borderId="0" xfId="0" applyNumberFormat="1" applyFont="1" applyAlignment="1"/>
    <xf numFmtId="165" fontId="7" fillId="0" borderId="0" xfId="0" applyNumberFormat="1" applyFont="1" applyAlignment="1"/>
    <xf numFmtId="165" fontId="4" fillId="0" borderId="0" xfId="0" applyNumberFormat="1" applyFont="1" applyAlignment="1"/>
    <xf numFmtId="165" fontId="16" fillId="0" borderId="0" xfId="0" applyNumberFormat="1" applyFont="1" applyBorder="1" applyAlignment="1"/>
    <xf numFmtId="165" fontId="13" fillId="0" borderId="1" xfId="0" applyNumberFormat="1" applyFont="1" applyBorder="1" applyAlignment="1"/>
    <xf numFmtId="165" fontId="4" fillId="0" borderId="1" xfId="0" applyNumberFormat="1" applyFont="1" applyBorder="1" applyAlignment="1"/>
    <xf numFmtId="165" fontId="4" fillId="0" borderId="2" xfId="0" applyNumberFormat="1" applyFont="1" applyBorder="1" applyAlignment="1"/>
    <xf numFmtId="165" fontId="12" fillId="0" borderId="3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3" fillId="0" borderId="8" xfId="0" applyNumberFormat="1" applyFont="1" applyBorder="1"/>
    <xf numFmtId="165" fontId="13" fillId="0" borderId="9" xfId="0" applyNumberFormat="1" applyFont="1" applyBorder="1"/>
    <xf numFmtId="165" fontId="13" fillId="0" borderId="6" xfId="0" applyNumberFormat="1" applyFont="1" applyBorder="1" applyAlignment="1"/>
    <xf numFmtId="165" fontId="13" fillId="0" borderId="7" xfId="0" applyNumberFormat="1" applyFont="1" applyBorder="1" applyAlignment="1"/>
    <xf numFmtId="165" fontId="13" fillId="0" borderId="8" xfId="0" applyNumberFormat="1" applyFont="1" applyBorder="1" applyAlignment="1"/>
    <xf numFmtId="165" fontId="13" fillId="0" borderId="9" xfId="0" applyNumberFormat="1" applyFont="1" applyBorder="1" applyAlignment="1"/>
    <xf numFmtId="165" fontId="12" fillId="0" borderId="8" xfId="0" applyNumberFormat="1" applyFont="1" applyBorder="1" applyAlignment="1"/>
    <xf numFmtId="165" fontId="12" fillId="0" borderId="9" xfId="0" applyNumberFormat="1" applyFont="1" applyBorder="1" applyAlignment="1"/>
    <xf numFmtId="165" fontId="12" fillId="0" borderId="12" xfId="0" applyNumberFormat="1" applyFont="1" applyBorder="1" applyAlignment="1"/>
    <xf numFmtId="165" fontId="12" fillId="0" borderId="13" xfId="0" applyNumberFormat="1" applyFont="1" applyBorder="1" applyAlignment="1"/>
    <xf numFmtId="165" fontId="13" fillId="0" borderId="12" xfId="0" applyNumberFormat="1" applyFont="1" applyBorder="1" applyAlignment="1"/>
    <xf numFmtId="165" fontId="13" fillId="0" borderId="14" xfId="0" applyNumberFormat="1" applyFont="1" applyBorder="1" applyAlignment="1"/>
    <xf numFmtId="165" fontId="12" fillId="0" borderId="15" xfId="0" applyNumberFormat="1" applyFont="1" applyBorder="1" applyAlignment="1"/>
    <xf numFmtId="165" fontId="12" fillId="0" borderId="16" xfId="0" applyNumberFormat="1" applyFont="1" applyBorder="1" applyAlignment="1"/>
    <xf numFmtId="165" fontId="6" fillId="0" borderId="0" xfId="0" applyNumberFormat="1" applyFont="1" applyBorder="1" applyAlignment="1"/>
    <xf numFmtId="165" fontId="3" fillId="0" borderId="0" xfId="0" applyNumberFormat="1" applyFont="1" applyBorder="1"/>
    <xf numFmtId="165" fontId="6" fillId="0" borderId="0" xfId="0" applyNumberFormat="1" applyFont="1" applyAlignment="1"/>
    <xf numFmtId="165" fontId="6" fillId="0" borderId="0" xfId="0" applyNumberFormat="1" applyFont="1"/>
    <xf numFmtId="165" fontId="13" fillId="0" borderId="17" xfId="0" applyNumberFormat="1" applyFont="1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Forms\2%20ElectronicSubmission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NJT8I2GW\ElectronicSubmission%20(3)-Revi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1-12 Bgt"/>
      <sheetName val="ATH-2 11-12 Bgt"/>
      <sheetName val="ATH-1 12-13 Bgt"/>
      <sheetName val="ATH-2 12-13 Bgt"/>
      <sheetName val="Sheet1"/>
    </sheetNames>
    <sheetDataSet>
      <sheetData sheetId="0">
        <row r="2">
          <cell r="B2" t="str">
            <v>Louisiana Tech University</v>
          </cell>
        </row>
        <row r="7">
          <cell r="H7">
            <v>34871000</v>
          </cell>
          <cell r="J7">
            <v>40351000</v>
          </cell>
        </row>
        <row r="9">
          <cell r="H9">
            <v>1857000</v>
          </cell>
          <cell r="J9">
            <v>1872000</v>
          </cell>
        </row>
        <row r="10">
          <cell r="H10">
            <v>1073000</v>
          </cell>
          <cell r="J10">
            <v>1082000</v>
          </cell>
        </row>
        <row r="15">
          <cell r="H15">
            <v>2205000</v>
          </cell>
          <cell r="J15">
            <v>2319000</v>
          </cell>
        </row>
        <row r="17">
          <cell r="H17">
            <v>6801000</v>
          </cell>
          <cell r="J17">
            <v>8661000</v>
          </cell>
        </row>
        <row r="20">
          <cell r="H20">
            <v>359000</v>
          </cell>
          <cell r="J20">
            <v>337000</v>
          </cell>
        </row>
        <row r="21">
          <cell r="H21">
            <v>107000</v>
          </cell>
          <cell r="J21">
            <v>111000</v>
          </cell>
        </row>
        <row r="27">
          <cell r="H27">
            <v>169000</v>
          </cell>
          <cell r="J27">
            <v>77000</v>
          </cell>
        </row>
        <row r="28">
          <cell r="H28">
            <v>4464000</v>
          </cell>
          <cell r="J28">
            <v>3505999</v>
          </cell>
        </row>
        <row r="65">
          <cell r="H65">
            <v>0</v>
          </cell>
          <cell r="J65">
            <v>0</v>
          </cell>
        </row>
        <row r="100">
          <cell r="H100">
            <v>5059234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1 11-12 Bgt"/>
      <sheetName val="ATH-2-Actual"/>
      <sheetName val="ATH-2 11-12 Bgt"/>
      <sheetName val="ATH-1 12-13 Bgt"/>
      <sheetName val="ATH-2 12-13 Bgt"/>
    </sheetNames>
    <sheetDataSet>
      <sheetData sheetId="0">
        <row r="7">
          <cell r="H7">
            <v>12799629</v>
          </cell>
        </row>
        <row r="9">
          <cell r="H9">
            <v>2449</v>
          </cell>
        </row>
        <row r="10">
          <cell r="H10">
            <v>221762</v>
          </cell>
        </row>
        <row r="12">
          <cell r="H12">
            <v>223461</v>
          </cell>
        </row>
        <row r="17">
          <cell r="H17">
            <v>190000</v>
          </cell>
        </row>
        <row r="21">
          <cell r="H21">
            <v>521410</v>
          </cell>
        </row>
        <row r="28">
          <cell r="H28">
            <v>109807</v>
          </cell>
        </row>
        <row r="65">
          <cell r="H65">
            <v>0</v>
          </cell>
        </row>
      </sheetData>
      <sheetData sheetId="1">
        <row r="7">
          <cell r="H7">
            <v>8331643</v>
          </cell>
        </row>
      </sheetData>
      <sheetData sheetId="2">
        <row r="27">
          <cell r="H27">
            <v>0</v>
          </cell>
        </row>
      </sheetData>
      <sheetData sheetId="3">
        <row r="27">
          <cell r="H27">
            <v>0</v>
          </cell>
        </row>
      </sheetData>
      <sheetData sheetId="4">
        <row r="7">
          <cell r="H7">
            <v>803691</v>
          </cell>
        </row>
      </sheetData>
      <sheetData sheetId="5">
        <row r="7">
          <cell r="H7">
            <v>1717100</v>
          </cell>
        </row>
      </sheetData>
      <sheetData sheetId="6">
        <row r="7">
          <cell r="H7">
            <v>2217753</v>
          </cell>
        </row>
      </sheetData>
      <sheetData sheetId="7">
        <row r="27">
          <cell r="H27">
            <v>0</v>
          </cell>
        </row>
      </sheetData>
      <sheetData sheetId="8">
        <row r="7">
          <cell r="H7">
            <v>532820</v>
          </cell>
        </row>
      </sheetData>
      <sheetData sheetId="9">
        <row r="27">
          <cell r="H27">
            <v>0</v>
          </cell>
        </row>
      </sheetData>
      <sheetData sheetId="10">
        <row r="27">
          <cell r="H27">
            <v>0</v>
          </cell>
        </row>
      </sheetData>
      <sheetData sheetId="11">
        <row r="13">
          <cell r="V13">
            <v>0</v>
          </cell>
        </row>
      </sheetData>
      <sheetData sheetId="12">
        <row r="27">
          <cell r="H27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4" zoomScale="50" zoomScaleNormal="50" workbookViewId="0">
      <selection activeCell="H22" sqref="H22"/>
    </sheetView>
  </sheetViews>
  <sheetFormatPr defaultColWidth="12.42578125" defaultRowHeight="15"/>
  <cols>
    <col min="1" max="1" width="101.85546875" style="6" customWidth="1"/>
    <col min="2" max="2" width="28.5703125" style="26" customWidth="1"/>
    <col min="3" max="3" width="30.7109375" style="26" customWidth="1"/>
    <col min="4" max="4" width="29.5703125" style="26" customWidth="1"/>
    <col min="5" max="5" width="32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88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100">
        <f>BOR!B7+LOSFA!B7+LUMCON!B7+ULSystem!B7+LSUSystem!B7+SUSystem!B7+LCTCSystem!B7</f>
        <v>99194386.560000002</v>
      </c>
      <c r="C7" s="100">
        <f>BOR!C7+LOSFA!C7+LUMCON!C7+ULSystem!C7+LSUSystem!C7+SUSystem!C7+LCTCSystem!C7</f>
        <v>121430356</v>
      </c>
      <c r="D7" s="100">
        <f>BOR!D7+LOSFA!D7+LUMCON!D7+ULSystem!D7+LSUSystem!D7+SUSystem!D7+LCTCSystem!D7</f>
        <v>77342356</v>
      </c>
      <c r="E7" s="37">
        <f t="shared" ref="E7:E12" si="0">D7-C7</f>
        <v>-44088000</v>
      </c>
      <c r="F7" s="99"/>
    </row>
    <row r="8" spans="1:12" s="94" customFormat="1" ht="25.5">
      <c r="A8" s="38" t="s">
        <v>12</v>
      </c>
      <c r="B8" s="101">
        <f>BOR!B8+LOSFA!B8+LUMCON!B8+ULSystem!B8+LSUSystem!B8+SUSystem!B8+LCTCSystem!B8</f>
        <v>152001947.75</v>
      </c>
      <c r="C8" s="101">
        <f>BOR!C8+LOSFA!C8+LUMCON!C8+ULSystem!C8+LSUSystem!C8+SUSystem!C8+LCTCSystem!C8</f>
        <v>148600252</v>
      </c>
      <c r="D8" s="101">
        <f>BOR!D8+LOSFA!D8+LUMCON!D8+ULSystem!D8+LSUSystem!D8+SUSystem!D8+LCTCSystem!D8</f>
        <v>192503099</v>
      </c>
      <c r="E8" s="40">
        <f t="shared" si="0"/>
        <v>43902847</v>
      </c>
      <c r="F8" s="99"/>
    </row>
    <row r="9" spans="1:12" s="94" customFormat="1" ht="25.5">
      <c r="A9" s="41" t="s">
        <v>13</v>
      </c>
      <c r="B9" s="101">
        <f>BOR!B9+LOSFA!B9+LUMCON!B9+ULSystem!B9+LSUSystem!B9+SUSystem!B9+LCTCSystem!B9</f>
        <v>33698795</v>
      </c>
      <c r="C9" s="101">
        <f>BOR!C9+LOSFA!C9+LUMCON!C9+ULSystem!C9+LSUSystem!C9+SUSystem!C9+LCTCSystem!C9</f>
        <v>38169464</v>
      </c>
      <c r="D9" s="101">
        <f>BOR!D9+LOSFA!D9+LUMCON!D9+ULSystem!D9+LSUSystem!D9+SUSystem!D9+LCTCSystem!D9</f>
        <v>38169464</v>
      </c>
      <c r="E9" s="40">
        <f t="shared" si="0"/>
        <v>0</v>
      </c>
      <c r="F9" s="99"/>
    </row>
    <row r="10" spans="1:12" s="94" customFormat="1" ht="25.5">
      <c r="A10" s="42" t="s">
        <v>14</v>
      </c>
      <c r="B10" s="101">
        <f>BOR!B10+LOSFA!B10+LUMCON!B10+ULSystem!B10+LSUSystem!B10+SUSystem!B10+LCTCSystem!B10</f>
        <v>8120966</v>
      </c>
      <c r="C10" s="101">
        <f>BOR!C10+LOSFA!C10+LUMCON!C10+ULSystem!C10+LSUSystem!C10+SUSystem!C10+LCTCSystem!C10</f>
        <v>8291760</v>
      </c>
      <c r="D10" s="101">
        <f>BOR!D10+LOSFA!D10+LUMCON!D10+ULSystem!D10+LSUSystem!D10+SUSystem!D10+LCTCSystem!D10</f>
        <v>8356247</v>
      </c>
      <c r="E10" s="40">
        <f t="shared" si="0"/>
        <v>64487</v>
      </c>
      <c r="F10" s="99"/>
    </row>
    <row r="11" spans="1:12" s="94" customFormat="1" ht="25.5">
      <c r="A11" s="42" t="s">
        <v>15</v>
      </c>
      <c r="B11" s="100">
        <f>BOR!B11+LOSFA!B11+LUMCON!B11+ULSystem!B11+LSUSystem!B11+SUSystem!B11+LCTCSystem!B11</f>
        <v>116698616.72</v>
      </c>
      <c r="C11" s="100">
        <f>BOR!C11+LOSFA!C11+LUMCON!C11+ULSystem!C11+LSUSystem!C11+SUSystem!C11+LCTCSystem!C11</f>
        <v>117538124</v>
      </c>
      <c r="D11" s="100">
        <f>BOR!D11+LOSFA!D11+LUMCON!D11+ULSystem!D11+LSUSystem!D11+SUSystem!D11+LCTCSystem!D11</f>
        <v>75861778</v>
      </c>
      <c r="E11" s="40">
        <f t="shared" si="0"/>
        <v>-41676346</v>
      </c>
      <c r="F11" s="99"/>
    </row>
    <row r="12" spans="1:12" s="103" customFormat="1" ht="26.25">
      <c r="A12" s="43" t="s">
        <v>16</v>
      </c>
      <c r="B12" s="115">
        <f>B10+B9+B8+B7+B11</f>
        <v>409714712.02999997</v>
      </c>
      <c r="C12" s="115">
        <f>C10+C9+C8+C7+C11</f>
        <v>434029956</v>
      </c>
      <c r="D12" s="115">
        <f>D10+D9+D8+D7+D11</f>
        <v>392232944</v>
      </c>
      <c r="E12" s="45">
        <f t="shared" si="0"/>
        <v>-41797012</v>
      </c>
      <c r="F12" s="102"/>
    </row>
    <row r="13" spans="1:12" s="103" customFormat="1" ht="26.25">
      <c r="A13" s="46" t="s">
        <v>17</v>
      </c>
      <c r="B13" s="104">
        <f>BOR!B13+LOSFA!B13+LUMCON!B13+ULSystem!B13+LSUSystem!B13+SUSystem!B13+LCTCSystem!B13</f>
        <v>94220811.269999996</v>
      </c>
      <c r="C13" s="104">
        <f>BOR!C13+LOSFA!C13+LUMCON!C13+ULSystem!C13+LSUSystem!C13+SUSystem!C13+LCTCSystem!C13</f>
        <v>84579726</v>
      </c>
      <c r="D13" s="104">
        <f>BOR!D13+LOSFA!D13+LUMCON!D13+ULSystem!D13+LSUSystem!D13+SUSystem!D13+LCTCSystem!D13</f>
        <v>0</v>
      </c>
      <c r="E13" s="45">
        <f>D13-C13</f>
        <v>-84579726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f>BOR!B16+LOSFA!B16+LUMCON!B16+ULSystem!B16+LSUSystem!B16+SUSystem!B16+LCTCSystem!B16</f>
        <v>675139773.5</v>
      </c>
      <c r="C16" s="36">
        <f>BOR!C16+LOSFA!C16+LUMCON!C16+ULSystem!C16+LSUSystem!C16+SUSystem!C16+LCTCSystem!C16</f>
        <v>695513773.65999997</v>
      </c>
      <c r="D16" s="36">
        <f>BOR!D16+LOSFA!D16+LUMCON!D16+ULSystem!D16+LSUSystem!D16+SUSystem!D16+LCTCSystem!D16</f>
        <v>772648103.31999993</v>
      </c>
      <c r="E16" s="36">
        <f>D16-C16</f>
        <v>77134329.659999967</v>
      </c>
      <c r="F16" s="93"/>
    </row>
    <row r="17" spans="1:6" s="94" customFormat="1" ht="25.5">
      <c r="A17" s="30" t="s">
        <v>21</v>
      </c>
      <c r="B17" s="36">
        <f>BOR!B17+LOSFA!B17+LUMCON!B17+ULSystem!B17+LSUSystem!B17+SUSystem!B17+LCTCSystem!B17</f>
        <v>130442429.39999998</v>
      </c>
      <c r="C17" s="36">
        <f>BOR!C17+LOSFA!C17+LUMCON!C17+ULSystem!C17+LSUSystem!C17+SUSystem!C17+LCTCSystem!C17</f>
        <v>130436366</v>
      </c>
      <c r="D17" s="36">
        <f>BOR!D17+LOSFA!D17+LUMCON!D17+ULSystem!D17+LSUSystem!D17+SUSystem!D17+LCTCSystem!D17</f>
        <v>145208218</v>
      </c>
      <c r="E17" s="36">
        <f>D17-C17</f>
        <v>14771852</v>
      </c>
      <c r="F17" s="93"/>
    </row>
    <row r="18" spans="1:6" s="94" customFormat="1" ht="25.5">
      <c r="A18" s="48" t="s">
        <v>22</v>
      </c>
      <c r="B18" s="36">
        <f>BOR!B18+LOSFA!B18+LUMCON!B18+ULSystem!B18+LSUSystem!B18+SUSystem!B18+LCTCSystem!B18</f>
        <v>39052106.539999999</v>
      </c>
      <c r="C18" s="36">
        <f>BOR!C18+LOSFA!C18+LUMCON!C18+ULSystem!C18+LSUSystem!C18+SUSystem!C18+LCTCSystem!C18</f>
        <v>40453928</v>
      </c>
      <c r="D18" s="36">
        <f>BOR!D18+LOSFA!D18+LUMCON!D18+ULSystem!D18+LSUSystem!D18+SUSystem!D18+LCTCSystem!D18</f>
        <v>39465273.5</v>
      </c>
      <c r="E18" s="36">
        <f>D18-C18</f>
        <v>-988654.5</v>
      </c>
      <c r="F18" s="93"/>
    </row>
    <row r="19" spans="1:6" s="94" customFormat="1" ht="25.5">
      <c r="A19" s="48" t="s">
        <v>23</v>
      </c>
      <c r="B19" s="36">
        <f>BOR!B19+LOSFA!B19+LUMCON!B19+ULSystem!B19+LSUSystem!B19+SUSystem!B19+LCTCSystem!B19</f>
        <v>21697769.010000002</v>
      </c>
      <c r="C19" s="36">
        <f>BOR!C19+LOSFA!C19+LUMCON!C19+ULSystem!C19+LSUSystem!C19+SUSystem!C19+LCTCSystem!C19</f>
        <v>20891111</v>
      </c>
      <c r="D19" s="36">
        <f>BOR!D19+LOSFA!D19+LUMCON!D19+ULSystem!D19+LSUSystem!D19+SUSystem!D19+LCTCSystem!D19</f>
        <v>21154196.5</v>
      </c>
      <c r="E19" s="36">
        <f>D19-C19</f>
        <v>263085.5</v>
      </c>
      <c r="F19" s="93"/>
    </row>
    <row r="20" spans="1:6" s="94" customFormat="1" ht="25.5">
      <c r="A20" s="48" t="s">
        <v>24</v>
      </c>
      <c r="B20" s="36">
        <f>BOR!B20+LOSFA!B20+LUMCON!B20+ULSystem!B20+LSUSystem!B20+SUSystem!B20+LCTCSystem!B20</f>
        <v>901094.91999999993</v>
      </c>
      <c r="C20" s="36">
        <f>BOR!C20+LOSFA!C20+LUMCON!C20+ULSystem!C20+LSUSystem!C20+SUSystem!C20+LCTCSystem!C20</f>
        <v>1038562</v>
      </c>
      <c r="D20" s="36">
        <f>BOR!D20+LOSFA!D20+LUMCON!D20+ULSystem!D20+LSUSystem!D20+SUSystem!D20+LCTCSystem!D20</f>
        <v>1868630</v>
      </c>
      <c r="E20" s="36">
        <f t="shared" ref="E20:E27" si="1">D20-C20</f>
        <v>830068</v>
      </c>
      <c r="F20" s="93"/>
    </row>
    <row r="21" spans="1:6" s="94" customFormat="1" ht="25.5">
      <c r="A21" s="48" t="s">
        <v>25</v>
      </c>
      <c r="B21" s="36">
        <f>BOR!B21+LOSFA!B21+LUMCON!B21+ULSystem!B21+LSUSystem!B21+SUSystem!B21+LCTCSystem!B21</f>
        <v>0</v>
      </c>
      <c r="C21" s="36">
        <f>BOR!C21+LOSFA!C21+LUMCON!C21+ULSystem!C21+LSUSystem!C21+SUSystem!C21+LCTCSystem!C21</f>
        <v>100000</v>
      </c>
      <c r="D21" s="36">
        <f>BOR!D21+LOSFA!D21+LUMCON!D21+ULSystem!D21+LSUSystem!D21+SUSystem!D21+LCTCSystem!D21</f>
        <v>200000</v>
      </c>
      <c r="E21" s="36">
        <f t="shared" si="1"/>
        <v>100000</v>
      </c>
      <c r="F21" s="93"/>
    </row>
    <row r="22" spans="1:6" s="94" customFormat="1" ht="25.5">
      <c r="A22" s="48" t="s">
        <v>61</v>
      </c>
      <c r="B22" s="36">
        <f>BOR!B22+LOSFA!B22+LUMCON!B22+ULSystem!B22+LSUSystem!B22+SUSystem!B22+LCTCSystem!B22</f>
        <v>2137243.58</v>
      </c>
      <c r="C22" s="36">
        <f>BOR!C22+LOSFA!C22+LUMCON!C22+ULSystem!C22+LSUSystem!C22+SUSystem!C22+LCTCSystem!C22</f>
        <v>1884925.75</v>
      </c>
      <c r="D22" s="36">
        <f>BOR!D22+LOSFA!D22+LUMCON!D22+ULSystem!D22+LSUSystem!D22+SUSystem!D22+LCTCSystem!D22</f>
        <v>2594453</v>
      </c>
      <c r="E22" s="36">
        <f t="shared" si="1"/>
        <v>709527.25</v>
      </c>
      <c r="F22" s="93"/>
    </row>
    <row r="23" spans="1:6" s="94" customFormat="1" ht="25.5">
      <c r="A23" s="48" t="s">
        <v>26</v>
      </c>
      <c r="B23" s="36">
        <f>BOR!B23+LOSFA!B23+LUMCON!B23+ULSystem!B23+LSUSystem!B23+SUSystem!B23+LCTCSystem!B23</f>
        <v>0</v>
      </c>
      <c r="C23" s="36">
        <f>BOR!C23+LOSFA!C23+LUMCON!C23+ULSystem!C23+LSUSystem!C23+SUSystem!C23+LCTCSystem!C23</f>
        <v>0</v>
      </c>
      <c r="D23" s="36">
        <f>BOR!D23+LOSFA!D23+LUMCON!D23+ULSystem!D23+LSUSystem!D23+SUSystem!D23+LCTCSystem!D23</f>
        <v>0</v>
      </c>
      <c r="E23" s="36">
        <f t="shared" si="1"/>
        <v>0</v>
      </c>
      <c r="F23" s="93"/>
    </row>
    <row r="24" spans="1:6" s="94" customFormat="1" ht="25.5">
      <c r="A24" s="48" t="s">
        <v>27</v>
      </c>
      <c r="B24" s="36">
        <f>BOR!B24+LOSFA!B24+LUMCON!B24+ULSystem!B24+LSUSystem!B24+SUSystem!B24+LCTCSystem!B24</f>
        <v>625417.71</v>
      </c>
      <c r="C24" s="36">
        <f>BOR!C24+LOSFA!C24+LUMCON!C24+ULSystem!C24+LSUSystem!C24+SUSystem!C24+LCTCSystem!C24</f>
        <v>1500000</v>
      </c>
      <c r="D24" s="36">
        <f>BOR!D24+LOSFA!D24+LUMCON!D24+ULSystem!D24+LSUSystem!D24+SUSystem!D24+LCTCSystem!D24</f>
        <v>2390000</v>
      </c>
      <c r="E24" s="36">
        <f t="shared" si="1"/>
        <v>890000</v>
      </c>
      <c r="F24" s="93"/>
    </row>
    <row r="25" spans="1:6" s="94" customFormat="1" ht="25.5">
      <c r="A25" s="48" t="s">
        <v>28</v>
      </c>
      <c r="B25" s="36">
        <f>BOR!B25+LOSFA!B25+LUMCON!B25+ULSystem!B25+LSUSystem!B25+SUSystem!B25+LCTCSystem!B25</f>
        <v>5153040.26</v>
      </c>
      <c r="C25" s="36">
        <f>BOR!C25+LOSFA!C25+LUMCON!C25+ULSystem!C25+LSUSystem!C25+SUSystem!C25+LCTCSystem!C25</f>
        <v>4206069.2</v>
      </c>
      <c r="D25" s="36">
        <f>BOR!D25+LOSFA!D25+LUMCON!D25+ULSystem!D25+LSUSystem!D25+SUSystem!D25+LCTCSystem!D25</f>
        <v>4173658</v>
      </c>
      <c r="E25" s="36">
        <f t="shared" si="1"/>
        <v>-32411.200000000186</v>
      </c>
      <c r="F25" s="93"/>
    </row>
    <row r="26" spans="1:6" s="94" customFormat="1" ht="25.5">
      <c r="A26" s="48" t="s">
        <v>29</v>
      </c>
      <c r="B26" s="36">
        <f>BOR!B26+LOSFA!B26+LUMCON!B26+ULSystem!B26+LSUSystem!B26+SUSystem!B26+LCTCSystem!B26</f>
        <v>379477</v>
      </c>
      <c r="C26" s="36">
        <f>BOR!C26+LOSFA!C26+LUMCON!C26+ULSystem!C26+LSUSystem!C26+SUSystem!C26+LCTCSystem!C26</f>
        <v>258500.5</v>
      </c>
      <c r="D26" s="36">
        <f>BOR!D26+LOSFA!D26+LUMCON!D26+ULSystem!D26+LSUSystem!D26+SUSystem!D26+LCTCSystem!D26</f>
        <v>148949</v>
      </c>
      <c r="E26" s="36">
        <f t="shared" si="1"/>
        <v>-109551.5</v>
      </c>
      <c r="F26" s="93"/>
    </row>
    <row r="27" spans="1:6" s="94" customFormat="1" ht="25.5">
      <c r="A27" s="48" t="s">
        <v>30</v>
      </c>
      <c r="B27" s="36">
        <f>BOR!B27+LOSFA!B27+LUMCON!B27+ULSystem!B27+LSUSystem!B27+SUSystem!B27+LCTCSystem!B27</f>
        <v>8514149.870000001</v>
      </c>
      <c r="C27" s="36">
        <f>BOR!C27+LOSFA!C27+LUMCON!C27+ULSystem!C27+LSUSystem!C27+SUSystem!C27+LCTCSystem!C27</f>
        <v>8472792</v>
      </c>
      <c r="D27" s="36">
        <f>BOR!D27+LOSFA!D27+LUMCON!D27+ULSystem!D27+LSUSystem!D27+SUSystem!D27+LCTCSystem!D27</f>
        <v>8441067</v>
      </c>
      <c r="E27" s="36">
        <f t="shared" si="1"/>
        <v>-31725</v>
      </c>
      <c r="F27" s="93"/>
    </row>
    <row r="28" spans="1:6" s="94" customFormat="1" ht="25.5">
      <c r="A28" s="48" t="s">
        <v>31</v>
      </c>
      <c r="B28" s="36">
        <f>BOR!B28+LOSFA!B28+LUMCON!B28+ULSystem!B28+LSUSystem!B28+SUSystem!B28+LCTCSystem!B28</f>
        <v>24438429.02</v>
      </c>
      <c r="C28" s="36">
        <f>BOR!C28+LOSFA!C28+LUMCON!C28+ULSystem!C28+LSUSystem!C28+SUSystem!C28+LCTCSystem!C28</f>
        <v>23797502.98</v>
      </c>
      <c r="D28" s="36">
        <f>BOR!D28+LOSFA!D28+LUMCON!D28+ULSystem!D28+LSUSystem!D28+SUSystem!D28+LCTCSystem!D28</f>
        <v>25172382.710000001</v>
      </c>
      <c r="E28" s="36">
        <f>D28-C28</f>
        <v>1374879.7300000004</v>
      </c>
      <c r="F28" s="93"/>
    </row>
    <row r="29" spans="1:6" s="103" customFormat="1" ht="26.25">
      <c r="A29" s="33" t="s">
        <v>32</v>
      </c>
      <c r="B29" s="44">
        <f>SUM(B16:B28)</f>
        <v>908480930.80999994</v>
      </c>
      <c r="C29" s="44">
        <f>SUM(C16:C28)</f>
        <v>928553531.09000003</v>
      </c>
      <c r="D29" s="44">
        <f>SUM(D16:D28)</f>
        <v>1023464931.03</v>
      </c>
      <c r="E29" s="44">
        <f>SUM(E16:E28)</f>
        <v>94911399.939999968</v>
      </c>
      <c r="F29" s="102"/>
    </row>
    <row r="30" spans="1:6" s="94" customFormat="1" ht="25.5">
      <c r="A30" s="49" t="s">
        <v>33</v>
      </c>
      <c r="B30" s="100">
        <f>BOR!B30+LOSFA!B30+LUMCON!B30+ULSystem!B30+LSUSystem!B30+SUSystem!B30+LCTCSystem!B30</f>
        <v>54597921.280000001</v>
      </c>
      <c r="C30" s="100">
        <f>BOR!C30+LOSFA!C30+LUMCON!C30+ULSystem!C30+LSUSystem!C30+SUSystem!C30+LCTCSystem!C30</f>
        <v>50204940</v>
      </c>
      <c r="D30" s="100">
        <f>BOR!D30+LOSFA!D30+LUMCON!D30+ULSystem!D30+LSUSystem!D30+SUSystem!D30+LCTCSystem!D30</f>
        <v>50204940</v>
      </c>
      <c r="E30" s="37">
        <f t="shared" ref="E30:E35" si="2">D30-C30</f>
        <v>0</v>
      </c>
      <c r="F30" s="99"/>
    </row>
    <row r="31" spans="1:6" s="94" customFormat="1" ht="25.5">
      <c r="A31" s="48" t="s">
        <v>34</v>
      </c>
      <c r="B31" s="101">
        <f>BOR!B31+LOSFA!B31+LUMCON!B31+ULSystem!B31+LSUSystem!B31+SUSystem!B31+LCTCSystem!B31</f>
        <v>19692859.460000001</v>
      </c>
      <c r="C31" s="101">
        <f>BOR!C31+LOSFA!C31+LUMCON!C31+ULSystem!C31+LSUSystem!C31+SUSystem!C31+LCTCSystem!C31</f>
        <v>19392852</v>
      </c>
      <c r="D31" s="101">
        <f>BOR!D31+LOSFA!D31+LUMCON!D31+ULSystem!D31+LSUSystem!D31+SUSystem!D31+LCTCSystem!D31</f>
        <v>18395745</v>
      </c>
      <c r="E31" s="40">
        <f t="shared" si="2"/>
        <v>-997107</v>
      </c>
      <c r="F31" s="99"/>
    </row>
    <row r="32" spans="1:6" s="94" customFormat="1" ht="25.5">
      <c r="A32" s="50" t="s">
        <v>35</v>
      </c>
      <c r="B32" s="101">
        <f>BOR!B32+LOSFA!B32+LUMCON!B32+ULSystem!B32+LSUSystem!B32+SUSystem!B32+LCTCSystem!B32</f>
        <v>1401580</v>
      </c>
      <c r="C32" s="101">
        <f>BOR!C32+LOSFA!C32+LUMCON!C32+ULSystem!C32+LSUSystem!C32+SUSystem!C32+LCTCSystem!C32</f>
        <v>1325000</v>
      </c>
      <c r="D32" s="101">
        <f>BOR!D32+LOSFA!D32+LUMCON!D32+ULSystem!D32+LSUSystem!D32+SUSystem!D32+LCTCSystem!D32</f>
        <v>1258200</v>
      </c>
      <c r="E32" s="40">
        <f t="shared" si="2"/>
        <v>-66800</v>
      </c>
      <c r="F32" s="99"/>
    </row>
    <row r="33" spans="1:6" s="94" customFormat="1" ht="25.5">
      <c r="A33" s="41" t="s">
        <v>36</v>
      </c>
      <c r="B33" s="101">
        <f>BOR!B33+LOSFA!B33+LUMCON!B33+ULSystem!B33+LSUSystem!B33+SUSystem!B33+LCTCSystem!B33</f>
        <v>307505</v>
      </c>
      <c r="C33" s="101">
        <f>BOR!C33+LOSFA!C33+LUMCON!C33+ULSystem!C33+LSUSystem!C33+SUSystem!C33+LCTCSystem!C33</f>
        <v>169000</v>
      </c>
      <c r="D33" s="101">
        <f>BOR!D33+LOSFA!D33+LUMCON!D33+ULSystem!D33+LSUSystem!D33+SUSystem!D33+LCTCSystem!D33</f>
        <v>77000</v>
      </c>
      <c r="E33" s="40">
        <f t="shared" si="2"/>
        <v>-92000</v>
      </c>
      <c r="F33" s="99"/>
    </row>
    <row r="34" spans="1:6" s="94" customFormat="1" ht="25.5">
      <c r="A34" s="48" t="s">
        <v>37</v>
      </c>
      <c r="B34" s="100">
        <f>BOR!B34+LOSFA!B34+LUMCON!B34+ULSystem!B34+LSUSystem!B34+SUSystem!B34+LCTCSystem!B34</f>
        <v>0</v>
      </c>
      <c r="C34" s="100">
        <f>BOR!C34+LOSFA!C34+LUMCON!C34+ULSystem!C34+LSUSystem!C34+SUSystem!C34+LCTCSystem!C34</f>
        <v>0</v>
      </c>
      <c r="D34" s="100">
        <f>BOR!D34+LOSFA!D34+LUMCON!D34+ULSystem!D34+LSUSystem!D34+SUSystem!D34+LCTCSystem!D34</f>
        <v>0</v>
      </c>
      <c r="E34" s="40">
        <f t="shared" si="2"/>
        <v>0</v>
      </c>
      <c r="F34" s="99"/>
    </row>
    <row r="35" spans="1:6" s="94" customFormat="1" ht="25.5">
      <c r="A35" s="50" t="s">
        <v>38</v>
      </c>
      <c r="B35" s="36">
        <f>BOR!B35+LOSFA!B35+LUMCON!B35+ULSystem!B35+LSUSystem!B35+SUSystem!B35+LCTCSystem!B35</f>
        <v>42333413.660000004</v>
      </c>
      <c r="C35" s="36">
        <f>BOR!C35+LOSFA!C35+LUMCON!C35+ULSystem!C35+LSUSystem!C35+SUSystem!C35+LCTCSystem!C35</f>
        <v>65751843</v>
      </c>
      <c r="D35" s="36">
        <f>BOR!D35+LOSFA!D35+LUMCON!D35+ULSystem!D35+LSUSystem!D35+SUSystem!D35+LCTCSystem!D35</f>
        <v>87018531</v>
      </c>
      <c r="E35" s="40">
        <f t="shared" si="2"/>
        <v>21266688</v>
      </c>
      <c r="F35" s="99"/>
    </row>
    <row r="36" spans="1:6" s="103" customFormat="1" ht="26.25">
      <c r="A36" s="51" t="s">
        <v>39</v>
      </c>
      <c r="B36" s="52">
        <f>B35+B34+B33+B32+B31+B30+B29</f>
        <v>1026814210.2099999</v>
      </c>
      <c r="C36" s="52">
        <f>C35+C34+C33+C32+C31+C30+C29</f>
        <v>1065397166.09</v>
      </c>
      <c r="D36" s="52">
        <f>D35+D34+D33+D32+D31+D30+D29</f>
        <v>1180419347.03</v>
      </c>
      <c r="E36" s="105">
        <f>E35+E34+E33+E32+E31+E30+E29</f>
        <v>115022180.93999997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100">
        <f>BOR!B38+LOSFA!B38+LUMCON!B38+ULSystem!B38+LSUSystem!B38+SUSystem!B38+LCTCSystem!B38</f>
        <v>35503800</v>
      </c>
      <c r="C38" s="100">
        <f>BOR!C38+LOSFA!C38+LUMCON!C38+ULSystem!C38+LSUSystem!C38+SUSystem!C38+LCTCSystem!C38</f>
        <v>55601325</v>
      </c>
      <c r="D38" s="100">
        <f>BOR!D38+LOSFA!D38+LUMCON!D38+ULSystem!D38+LSUSystem!D38+SUSystem!D38+LCTCSystem!D38</f>
        <v>49727472</v>
      </c>
      <c r="E38" s="37">
        <f>D38-C38</f>
        <v>-5873853</v>
      </c>
      <c r="F38" s="99"/>
    </row>
    <row r="39" spans="1:6" s="94" customFormat="1" ht="25.5">
      <c r="A39" s="38" t="s">
        <v>42</v>
      </c>
      <c r="B39" s="100">
        <f>BOR!B39+LOSFA!B39+LUMCON!B39+ULSystem!B39+LSUSystem!B39+SUSystem!B39+LCTCSystem!B39</f>
        <v>68164479.189999998</v>
      </c>
      <c r="C39" s="100">
        <f>BOR!C39+LOSFA!C39+LUMCON!C39+ULSystem!C39+LSUSystem!C39+SUSystem!C39+LCTCSystem!C39</f>
        <v>70564866</v>
      </c>
      <c r="D39" s="100">
        <f>BOR!D39+LOSFA!D39+LUMCON!D39+ULSystem!D39+LSUSystem!D39+SUSystem!D39+LCTCSystem!D39</f>
        <v>70564866</v>
      </c>
      <c r="E39" s="55">
        <f>D39-C39</f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100">
        <f>BOR!B41+LOSFA!B41+LUMCON!B41+ULSystem!B41+LSUSystem!B41+SUSystem!B41+LCTCSystem!B41</f>
        <v>0</v>
      </c>
      <c r="C41" s="100">
        <f>BOR!C41+LOSFA!C41+LUMCON!C41+ULSystem!C41+LSUSystem!C41+SUSystem!C41+LCTCSystem!C41</f>
        <v>0</v>
      </c>
      <c r="D41" s="100">
        <f>BOR!D41+LOSFA!D41+LUMCON!D41+ULSystem!D41+LSUSystem!D41+SUSystem!D41+LCTCSystem!D41</f>
        <v>0</v>
      </c>
      <c r="E41" s="37">
        <f>D41-C41</f>
        <v>0</v>
      </c>
      <c r="F41" s="99"/>
    </row>
    <row r="42" spans="1:6" s="94" customFormat="1" ht="25.5">
      <c r="A42" s="38" t="s">
        <v>45</v>
      </c>
      <c r="B42" s="36">
        <f>BOR!B42+LOSFA!B42+LUMCON!B42+ULSystem!B42+LSUSystem!B42+SUSystem!B42+LCTCSystem!B42</f>
        <v>25749343</v>
      </c>
      <c r="C42" s="36">
        <f>BOR!C42+LOSFA!C42+LUMCON!C42+ULSystem!C42+LSUSystem!C42+SUSystem!C42+LCTCSystem!C42</f>
        <v>33116815</v>
      </c>
      <c r="D42" s="36">
        <f>BOR!D42+LOSFA!D42+LUMCON!D42+ULSystem!D42+LSUSystem!D42+SUSystem!D42+LCTCSystem!D42</f>
        <v>32616815</v>
      </c>
      <c r="E42" s="40">
        <f>D42-C42</f>
        <v>-500000</v>
      </c>
      <c r="F42" s="99"/>
    </row>
    <row r="43" spans="1:6" s="103" customFormat="1" ht="26.25">
      <c r="A43" s="33" t="s">
        <v>46</v>
      </c>
      <c r="B43" s="52">
        <f>B42+B41+B39+B38</f>
        <v>129417622.19</v>
      </c>
      <c r="C43" s="52">
        <f>C42+C41+C39+C38</f>
        <v>159283006</v>
      </c>
      <c r="D43" s="52">
        <f>D42+D41+D39+D38</f>
        <v>152909153</v>
      </c>
      <c r="E43" s="45">
        <f>D43-C43</f>
        <v>-6373853</v>
      </c>
      <c r="F43" s="106"/>
    </row>
    <row r="44" spans="1:6" s="103" customFormat="1" ht="26.25">
      <c r="A44" s="33" t="s">
        <v>47</v>
      </c>
      <c r="B44" s="104">
        <f>BOR!B44+LOSFA!B44+LUMCON!B44+ULSystem!B44+LSUSystem!B44+SUSystem!B44+LCTCSystem!B44</f>
        <v>0</v>
      </c>
      <c r="C44" s="104">
        <f>BOR!C44+LOSFA!C44+LUMCON!C44+ULSystem!C44+LSUSystem!C44+SUSystem!C44+LCTCSystem!C44</f>
        <v>0</v>
      </c>
      <c r="D44" s="104">
        <f>BOR!D44+LOSFA!D44+LUMCON!D44+ULSystem!D44+LSUSystem!D44+SUSystem!D44+LCTCSystem!D44</f>
        <v>0</v>
      </c>
      <c r="E44" s="45">
        <f>D44-C44</f>
        <v>0</v>
      </c>
      <c r="F44" s="106"/>
    </row>
    <row r="45" spans="1:6" s="103" customFormat="1" ht="27" thickBot="1">
      <c r="A45" s="57" t="s">
        <v>48</v>
      </c>
      <c r="B45" s="58">
        <f>B43+B36+B12+B13+B44</f>
        <v>1660167355.6999998</v>
      </c>
      <c r="C45" s="58">
        <f t="shared" ref="C45:D45" si="3">C43+C36+C12+C13+C44</f>
        <v>1743289854.0900002</v>
      </c>
      <c r="D45" s="58">
        <f t="shared" si="3"/>
        <v>1725561444.03</v>
      </c>
      <c r="E45" s="59">
        <f>D45-C45</f>
        <v>-17728410.060000181</v>
      </c>
      <c r="F45" s="106"/>
    </row>
    <row r="46" spans="1:6" s="3" customFormat="1" ht="45" thickTop="1">
      <c r="A46" s="13"/>
      <c r="B46" s="14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H14" sqref="H14"/>
    </sheetView>
  </sheetViews>
  <sheetFormatPr defaultColWidth="12.42578125" defaultRowHeight="15"/>
  <cols>
    <col min="1" max="1" width="102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53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2970064</v>
      </c>
      <c r="C13" s="44">
        <v>2970064</v>
      </c>
      <c r="D13" s="44">
        <v>0</v>
      </c>
      <c r="E13" s="45">
        <v>-2970064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18594652.079999998</v>
      </c>
      <c r="C16" s="36">
        <v>18654821</v>
      </c>
      <c r="D16" s="36">
        <v>24124291</v>
      </c>
      <c r="E16" s="36">
        <v>5469470</v>
      </c>
      <c r="F16" s="93"/>
    </row>
    <row r="17" spans="1:6" s="94" customFormat="1" ht="25.5">
      <c r="A17" s="30" t="s">
        <v>21</v>
      </c>
      <c r="B17" s="36">
        <v>6449347.6399999997</v>
      </c>
      <c r="C17" s="36">
        <v>10563411</v>
      </c>
      <c r="D17" s="36">
        <v>8192917</v>
      </c>
      <c r="E17" s="36">
        <v>-2370494</v>
      </c>
      <c r="F17" s="93"/>
    </row>
    <row r="18" spans="1:6" s="94" customFormat="1" ht="25.5">
      <c r="A18" s="48" t="s">
        <v>22</v>
      </c>
      <c r="B18" s="36">
        <v>1286238.76</v>
      </c>
      <c r="C18" s="36">
        <v>1271480</v>
      </c>
      <c r="D18" s="36">
        <v>1271480</v>
      </c>
      <c r="E18" s="36">
        <v>0</v>
      </c>
      <c r="F18" s="93"/>
    </row>
    <row r="19" spans="1:6" s="94" customFormat="1" ht="25.5">
      <c r="A19" s="48" t="s">
        <v>23</v>
      </c>
      <c r="B19" s="36">
        <v>707431.32</v>
      </c>
      <c r="C19" s="36">
        <v>699848</v>
      </c>
      <c r="D19" s="36">
        <v>699848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768813.98</v>
      </c>
      <c r="C28" s="36">
        <v>731860</v>
      </c>
      <c r="D28" s="36">
        <v>739348</v>
      </c>
      <c r="E28" s="36">
        <v>7488</v>
      </c>
      <c r="F28" s="93"/>
    </row>
    <row r="29" spans="1:6" s="103" customFormat="1" ht="26.25">
      <c r="A29" s="33" t="s">
        <v>32</v>
      </c>
      <c r="B29" s="44">
        <v>27806483.780000001</v>
      </c>
      <c r="C29" s="44">
        <v>31921420</v>
      </c>
      <c r="D29" s="44">
        <v>35027884</v>
      </c>
      <c r="E29" s="44">
        <v>3106464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917910.98</v>
      </c>
      <c r="C35" s="39">
        <v>964496</v>
      </c>
      <c r="D35" s="39">
        <v>854564</v>
      </c>
      <c r="E35" s="40">
        <v>-109932</v>
      </c>
      <c r="F35" s="99"/>
    </row>
    <row r="36" spans="1:6" s="103" customFormat="1" ht="26.25">
      <c r="A36" s="51" t="s">
        <v>39</v>
      </c>
      <c r="B36" s="52">
        <v>28724394.760000002</v>
      </c>
      <c r="C36" s="52">
        <v>32885916</v>
      </c>
      <c r="D36" s="52">
        <v>35882448</v>
      </c>
      <c r="E36" s="105">
        <v>-109932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31694458.760000002</v>
      </c>
      <c r="C45" s="58">
        <v>35855980</v>
      </c>
      <c r="D45" s="58">
        <v>35882448</v>
      </c>
      <c r="E45" s="59">
        <v>26468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B7" sqref="B7:B45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tr">
        <f>[1]Revenue!B2</f>
        <v>Louisiana Tech University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f>[1]Revenue!H78</f>
        <v>0</v>
      </c>
      <c r="D7" s="36">
        <f>[1]Revenue!J78</f>
        <v>0</v>
      </c>
      <c r="E7" s="37">
        <f t="shared" ref="E7:E12" si="0">D7-C7</f>
        <v>0</v>
      </c>
      <c r="F7" s="99"/>
    </row>
    <row r="8" spans="1:12" s="94" customFormat="1" ht="25.5">
      <c r="A8" s="38" t="s">
        <v>12</v>
      </c>
      <c r="B8" s="39">
        <v>0</v>
      </c>
      <c r="C8" s="39">
        <f>[1]Revenue!H79</f>
        <v>0</v>
      </c>
      <c r="D8" s="39">
        <f>[1]Revenue!J79</f>
        <v>0</v>
      </c>
      <c r="E8" s="40">
        <f t="shared" si="0"/>
        <v>0</v>
      </c>
      <c r="F8" s="99"/>
    </row>
    <row r="9" spans="1:12" s="94" customFormat="1" ht="25.5">
      <c r="A9" s="41" t="s">
        <v>13</v>
      </c>
      <c r="B9" s="39">
        <v>0</v>
      </c>
      <c r="C9" s="39">
        <f>[1]Revenue!H80</f>
        <v>0</v>
      </c>
      <c r="D9" s="39">
        <f>[1]Revenue!J80</f>
        <v>0</v>
      </c>
      <c r="E9" s="40">
        <f t="shared" si="0"/>
        <v>0</v>
      </c>
      <c r="F9" s="99"/>
    </row>
    <row r="10" spans="1:12" s="94" customFormat="1" ht="25.5">
      <c r="A10" s="42" t="s">
        <v>14</v>
      </c>
      <c r="B10" s="39">
        <v>0</v>
      </c>
      <c r="C10" s="39">
        <f>[1]Revenue!H81</f>
        <v>0</v>
      </c>
      <c r="D10" s="39">
        <f>[1]Revenue!J81</f>
        <v>0</v>
      </c>
      <c r="E10" s="40">
        <f t="shared" si="0"/>
        <v>0</v>
      </c>
      <c r="F10" s="99"/>
    </row>
    <row r="11" spans="1:12" s="94" customFormat="1" ht="25.5">
      <c r="A11" s="42" t="s">
        <v>15</v>
      </c>
      <c r="B11" s="39">
        <v>0</v>
      </c>
      <c r="C11" s="39">
        <f>[1]Revenue!H83</f>
        <v>0</v>
      </c>
      <c r="D11" s="39">
        <f>[1]Revenue!J83</f>
        <v>0</v>
      </c>
      <c r="E11" s="40">
        <f t="shared" si="0"/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f>C10+C9+C8+C7+C11</f>
        <v>0</v>
      </c>
      <c r="D12" s="44">
        <f>D10+D9+D8+D7+D11</f>
        <v>0</v>
      </c>
      <c r="E12" s="45">
        <f t="shared" si="0"/>
        <v>0</v>
      </c>
      <c r="F12" s="102"/>
    </row>
    <row r="13" spans="1:12" s="103" customFormat="1" ht="26.25">
      <c r="A13" s="46" t="s">
        <v>17</v>
      </c>
      <c r="B13" s="44">
        <v>5059234</v>
      </c>
      <c r="C13" s="44">
        <f>[1]Revenue!H100</f>
        <v>5059234</v>
      </c>
      <c r="D13" s="44">
        <f>[1]Revenue!J100</f>
        <v>0</v>
      </c>
      <c r="E13" s="45">
        <f>D13-C13</f>
        <v>-5059234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34516430</v>
      </c>
      <c r="C16" s="36">
        <f>[1]Revenue!H7</f>
        <v>34871000</v>
      </c>
      <c r="D16" s="36">
        <f>[1]Revenue!J7</f>
        <v>40351000</v>
      </c>
      <c r="E16" s="36">
        <f>D16-C16</f>
        <v>5480000</v>
      </c>
      <c r="F16" s="93"/>
    </row>
    <row r="17" spans="1:6" s="94" customFormat="1" ht="25.5">
      <c r="A17" s="30" t="s">
        <v>21</v>
      </c>
      <c r="B17" s="36">
        <v>6854592</v>
      </c>
      <c r="C17" s="36">
        <f>[1]Revenue!H17</f>
        <v>6801000</v>
      </c>
      <c r="D17" s="36">
        <f>[1]Revenue!J17</f>
        <v>8661000</v>
      </c>
      <c r="E17" s="36">
        <f>D17-C17</f>
        <v>1860000</v>
      </c>
      <c r="F17" s="93"/>
    </row>
    <row r="18" spans="1:6" s="94" customFormat="1" ht="25.5">
      <c r="A18" s="48" t="s">
        <v>22</v>
      </c>
      <c r="B18" s="36">
        <v>1871864</v>
      </c>
      <c r="C18" s="36">
        <f>[1]Revenue!H9</f>
        <v>1857000</v>
      </c>
      <c r="D18" s="36">
        <f>[1]Revenue!J9</f>
        <v>1872000</v>
      </c>
      <c r="E18" s="36">
        <f>D18-C18</f>
        <v>15000</v>
      </c>
      <c r="F18" s="93"/>
    </row>
    <row r="19" spans="1:6" s="94" customFormat="1" ht="25.5">
      <c r="A19" s="48" t="s">
        <v>23</v>
      </c>
      <c r="B19" s="36">
        <v>1081402</v>
      </c>
      <c r="C19" s="36">
        <f>[1]Revenue!H10</f>
        <v>1073000</v>
      </c>
      <c r="D19" s="36">
        <f>[1]Revenue!J10</f>
        <v>1082000</v>
      </c>
      <c r="E19" s="36">
        <f>D19-C19</f>
        <v>9000</v>
      </c>
      <c r="F19" s="93"/>
    </row>
    <row r="20" spans="1:6" s="94" customFormat="1" ht="25.5">
      <c r="A20" s="48" t="s">
        <v>24</v>
      </c>
      <c r="B20" s="36">
        <v>0</v>
      </c>
      <c r="C20" s="36">
        <f>[1]Revenue!H11</f>
        <v>0</v>
      </c>
      <c r="D20" s="36">
        <f>[1]Revenue!J11</f>
        <v>0</v>
      </c>
      <c r="E20" s="36">
        <f t="shared" ref="E20:E27" si="1">D20-C20</f>
        <v>0</v>
      </c>
      <c r="F20" s="93"/>
    </row>
    <row r="21" spans="1:6" s="94" customFormat="1" ht="25.5">
      <c r="A21" s="48" t="s">
        <v>25</v>
      </c>
      <c r="B21" s="36">
        <v>0</v>
      </c>
      <c r="C21" s="36">
        <f>[1]Revenue!H12</f>
        <v>0</v>
      </c>
      <c r="D21" s="36">
        <f>[1]Revenue!J12</f>
        <v>0</v>
      </c>
      <c r="E21" s="36">
        <f t="shared" si="1"/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si="1"/>
        <v>0</v>
      </c>
      <c r="F22" s="93"/>
    </row>
    <row r="23" spans="1:6" s="94" customFormat="1" ht="25.5">
      <c r="A23" s="48" t="s">
        <v>26</v>
      </c>
      <c r="B23" s="36">
        <v>0</v>
      </c>
      <c r="C23" s="36">
        <f>[1]Revenue!H13</f>
        <v>0</v>
      </c>
      <c r="D23" s="36">
        <f>[1]Revenue!J13</f>
        <v>0</v>
      </c>
      <c r="E23" s="36">
        <f t="shared" si="1"/>
        <v>0</v>
      </c>
      <c r="F23" s="93"/>
    </row>
    <row r="24" spans="1:6" s="94" customFormat="1" ht="25.5">
      <c r="A24" s="48" t="s">
        <v>27</v>
      </c>
      <c r="B24" s="36">
        <v>0</v>
      </c>
      <c r="C24" s="36">
        <f>[1]Revenue!H14</f>
        <v>0</v>
      </c>
      <c r="D24" s="36">
        <f>[1]Revenue!J14</f>
        <v>0</v>
      </c>
      <c r="E24" s="36">
        <f t="shared" si="1"/>
        <v>0</v>
      </c>
      <c r="F24" s="93"/>
    </row>
    <row r="25" spans="1:6" s="94" customFormat="1" ht="25.5">
      <c r="A25" s="48" t="s">
        <v>28</v>
      </c>
      <c r="B25" s="36">
        <v>2273603</v>
      </c>
      <c r="C25" s="36">
        <f>[1]Revenue!H15</f>
        <v>2205000</v>
      </c>
      <c r="D25" s="36">
        <f>[1]Revenue!J15</f>
        <v>2319000</v>
      </c>
      <c r="E25" s="36">
        <f t="shared" si="1"/>
        <v>114000</v>
      </c>
      <c r="F25" s="93"/>
    </row>
    <row r="26" spans="1:6" s="94" customFormat="1" ht="25.5">
      <c r="A26" s="48" t="s">
        <v>29</v>
      </c>
      <c r="B26" s="36">
        <v>0</v>
      </c>
      <c r="C26" s="36">
        <f>[1]Revenue!H16</f>
        <v>0</v>
      </c>
      <c r="D26" s="36">
        <f>[1]Revenue!J16</f>
        <v>0</v>
      </c>
      <c r="E26" s="36">
        <f t="shared" si="1"/>
        <v>0</v>
      </c>
      <c r="F26" s="93"/>
    </row>
    <row r="27" spans="1:6" s="94" customFormat="1" ht="25.5">
      <c r="A27" s="48" t="s">
        <v>30</v>
      </c>
      <c r="B27" s="36">
        <v>333895</v>
      </c>
      <c r="C27" s="36">
        <f>[1]Revenue!H20</f>
        <v>359000</v>
      </c>
      <c r="D27" s="36">
        <f>[1]Revenue!J20</f>
        <v>337000</v>
      </c>
      <c r="E27" s="36">
        <f t="shared" si="1"/>
        <v>-22000</v>
      </c>
      <c r="F27" s="93"/>
    </row>
    <row r="28" spans="1:6" s="94" customFormat="1" ht="25.5">
      <c r="A28" s="48" t="s">
        <v>31</v>
      </c>
      <c r="B28" s="36">
        <v>121086</v>
      </c>
      <c r="C28" s="36">
        <f>[1]Revenue!H21</f>
        <v>107000</v>
      </c>
      <c r="D28" s="36">
        <f>[1]Revenue!J21</f>
        <v>111000</v>
      </c>
      <c r="E28" s="36">
        <f>D28-C28</f>
        <v>4000</v>
      </c>
      <c r="F28" s="93"/>
    </row>
    <row r="29" spans="1:6" s="103" customFormat="1" ht="26.25">
      <c r="A29" s="33" t="s">
        <v>32</v>
      </c>
      <c r="B29" s="44">
        <v>47052872</v>
      </c>
      <c r="C29" s="44">
        <f>SUM(C16:C28)</f>
        <v>47273000</v>
      </c>
      <c r="D29" s="44">
        <f>SUM(D16:D28)</f>
        <v>54733000</v>
      </c>
      <c r="E29" s="44">
        <f>SUM(E16:E28)</f>
        <v>7460000</v>
      </c>
      <c r="F29" s="102"/>
    </row>
    <row r="30" spans="1:6" s="94" customFormat="1" ht="25.5">
      <c r="A30" s="49" t="s">
        <v>33</v>
      </c>
      <c r="B30" s="36">
        <v>0</v>
      </c>
      <c r="C30" s="36">
        <f>[1]Revenue!H24</f>
        <v>0</v>
      </c>
      <c r="D30" s="36">
        <f>[1]Revenue!J24</f>
        <v>0</v>
      </c>
      <c r="E30" s="37">
        <f t="shared" ref="E30:E35" si="2">D30-C30</f>
        <v>0</v>
      </c>
      <c r="F30" s="99"/>
    </row>
    <row r="31" spans="1:6" s="94" customFormat="1" ht="25.5">
      <c r="A31" s="48" t="s">
        <v>34</v>
      </c>
      <c r="B31" s="39">
        <v>0</v>
      </c>
      <c r="C31" s="39">
        <f>[1]Revenue!H26</f>
        <v>0</v>
      </c>
      <c r="D31" s="39">
        <f>[1]Revenue!J26</f>
        <v>0</v>
      </c>
      <c r="E31" s="40">
        <f t="shared" si="2"/>
        <v>0</v>
      </c>
      <c r="F31" s="99"/>
    </row>
    <row r="32" spans="1:6" s="94" customFormat="1" ht="25.5">
      <c r="A32" s="50" t="s">
        <v>35</v>
      </c>
      <c r="B32" s="39">
        <v>0</v>
      </c>
      <c r="C32" s="39">
        <f>[1]Revenue!H65</f>
        <v>0</v>
      </c>
      <c r="D32" s="39">
        <f>[1]Revenue!J65</f>
        <v>0</v>
      </c>
      <c r="E32" s="40">
        <f t="shared" si="2"/>
        <v>0</v>
      </c>
      <c r="F32" s="99"/>
    </row>
    <row r="33" spans="1:6" s="94" customFormat="1" ht="25.5">
      <c r="A33" s="41" t="s">
        <v>36</v>
      </c>
      <c r="B33" s="39">
        <v>307505</v>
      </c>
      <c r="C33" s="39">
        <f>[1]Revenue!H27</f>
        <v>169000</v>
      </c>
      <c r="D33" s="39">
        <f>[1]Revenue!J27</f>
        <v>77000</v>
      </c>
      <c r="E33" s="40">
        <f t="shared" si="2"/>
        <v>-92000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f t="shared" si="2"/>
        <v>0</v>
      </c>
      <c r="F34" s="99"/>
    </row>
    <row r="35" spans="1:6" s="94" customFormat="1" ht="25.5">
      <c r="A35" s="50" t="s">
        <v>38</v>
      </c>
      <c r="B35" s="39">
        <v>4306260</v>
      </c>
      <c r="C35" s="39">
        <f>[1]Revenue!H28</f>
        <v>4464000</v>
      </c>
      <c r="D35" s="39">
        <f>[1]Revenue!J28</f>
        <v>3505999</v>
      </c>
      <c r="E35" s="40">
        <f t="shared" si="2"/>
        <v>-958001</v>
      </c>
      <c r="F35" s="99"/>
    </row>
    <row r="36" spans="1:6" s="103" customFormat="1" ht="26.25">
      <c r="A36" s="51" t="s">
        <v>39</v>
      </c>
      <c r="B36" s="52">
        <v>51666637</v>
      </c>
      <c r="C36" s="52">
        <f>C35+C34+C33+C32+C31+C30+C29</f>
        <v>51906000</v>
      </c>
      <c r="D36" s="52">
        <f>D35+D34+D33+D32+D31+D30+D29</f>
        <v>58315999</v>
      </c>
      <c r="E36" s="105">
        <f>E35+E34+E33+E32+E31+E30+E29</f>
        <v>6409999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f>[1]Revenue!H56</f>
        <v>0</v>
      </c>
      <c r="D38" s="36">
        <f>[1]Revenue!J56</f>
        <v>0</v>
      </c>
      <c r="E38" s="37">
        <f>D38-C38</f>
        <v>0</v>
      </c>
      <c r="F38" s="99"/>
    </row>
    <row r="39" spans="1:6" s="94" customFormat="1" ht="25.5">
      <c r="A39" s="38" t="s">
        <v>42</v>
      </c>
      <c r="B39" s="54">
        <v>0</v>
      </c>
      <c r="C39" s="54">
        <f>[1]Revenue!H57</f>
        <v>0</v>
      </c>
      <c r="D39" s="54">
        <f>[1]Revenue!J57</f>
        <v>0</v>
      </c>
      <c r="E39" s="55">
        <f>D39-C39</f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f>[1]Revenue!H58</f>
        <v>0</v>
      </c>
      <c r="D41" s="36">
        <f>[1]Revenue!J58</f>
        <v>0</v>
      </c>
      <c r="E41" s="37">
        <f>D41-C41</f>
        <v>0</v>
      </c>
      <c r="F41" s="99"/>
    </row>
    <row r="42" spans="1:6" s="94" customFormat="1" ht="25.5">
      <c r="A42" s="38" t="s">
        <v>45</v>
      </c>
      <c r="B42" s="39">
        <v>0</v>
      </c>
      <c r="C42" s="39">
        <f>[1]Revenue!H59+[1]Revenue!H64</f>
        <v>0</v>
      </c>
      <c r="D42" s="39">
        <f>[1]Revenue!J59+[1]Revenue!J64</f>
        <v>0</v>
      </c>
      <c r="E42" s="40">
        <f>D42-C42</f>
        <v>0</v>
      </c>
      <c r="F42" s="99"/>
    </row>
    <row r="43" spans="1:6" s="103" customFormat="1" ht="26.25">
      <c r="A43" s="33" t="s">
        <v>46</v>
      </c>
      <c r="B43" s="44">
        <v>0</v>
      </c>
      <c r="C43" s="44">
        <f>C42+C41+C39+C38</f>
        <v>0</v>
      </c>
      <c r="D43" s="44">
        <f>D42+D41+D39+D38</f>
        <v>0</v>
      </c>
      <c r="E43" s="45">
        <f>D43-C43</f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f>[1]Revenue!H32</f>
        <v>0</v>
      </c>
      <c r="D44" s="44">
        <f>[1]Revenue!J32</f>
        <v>0</v>
      </c>
      <c r="E44" s="45">
        <f>D44-C44</f>
        <v>0</v>
      </c>
      <c r="F44" s="106"/>
    </row>
    <row r="45" spans="1:6" s="103" customFormat="1" ht="27" thickBot="1">
      <c r="A45" s="57" t="s">
        <v>48</v>
      </c>
      <c r="B45" s="58">
        <v>56725871</v>
      </c>
      <c r="C45" s="58">
        <f t="shared" ref="C45:D45" si="3">C43+C36+C12+C13+C44</f>
        <v>56965234</v>
      </c>
      <c r="D45" s="58">
        <f t="shared" si="3"/>
        <v>58315999</v>
      </c>
      <c r="E45" s="59">
        <f>D45-C45</f>
        <v>1350765</v>
      </c>
      <c r="F45" s="106"/>
    </row>
    <row r="46" spans="1:6" s="3" customFormat="1" ht="45" thickTop="1">
      <c r="A46" s="13"/>
      <c r="B46" s="14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I22" sqref="I22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54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3560956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26206253.300000001</v>
      </c>
      <c r="C16" s="36">
        <v>26495451</v>
      </c>
      <c r="D16" s="36">
        <v>29611019</v>
      </c>
      <c r="E16" s="36">
        <v>3115568</v>
      </c>
      <c r="F16" s="93"/>
    </row>
    <row r="17" spans="1:6" s="94" customFormat="1" ht="25.5">
      <c r="A17" s="30" t="s">
        <v>21</v>
      </c>
      <c r="B17" s="36">
        <v>2393465.9</v>
      </c>
      <c r="C17" s="36">
        <v>2165353</v>
      </c>
      <c r="D17" s="36">
        <v>2393466</v>
      </c>
      <c r="E17" s="36">
        <v>228113</v>
      </c>
      <c r="F17" s="93"/>
    </row>
    <row r="18" spans="1:6" s="94" customFormat="1" ht="25.5">
      <c r="A18" s="48" t="s">
        <v>22</v>
      </c>
      <c r="B18" s="36">
        <v>1922310</v>
      </c>
      <c r="C18" s="36">
        <v>1921100</v>
      </c>
      <c r="D18" s="36">
        <v>1910470</v>
      </c>
      <c r="E18" s="36">
        <v>-10630</v>
      </c>
      <c r="F18" s="93"/>
    </row>
    <row r="19" spans="1:6" s="94" customFormat="1" ht="25.5">
      <c r="A19" s="48" t="s">
        <v>23</v>
      </c>
      <c r="B19" s="36">
        <v>980065.5</v>
      </c>
      <c r="C19" s="36">
        <v>981817</v>
      </c>
      <c r="D19" s="36">
        <v>974610</v>
      </c>
      <c r="E19" s="36">
        <v>-7207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255787.2</v>
      </c>
      <c r="C25" s="36">
        <v>255887</v>
      </c>
      <c r="D25" s="36">
        <v>486956</v>
      </c>
      <c r="E25" s="36">
        <v>231069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297136.5</v>
      </c>
      <c r="C28" s="36">
        <v>280750</v>
      </c>
      <c r="D28" s="36">
        <v>294307</v>
      </c>
      <c r="E28" s="36">
        <v>13557</v>
      </c>
      <c r="F28" s="93"/>
    </row>
    <row r="29" spans="1:6" s="103" customFormat="1" ht="26.25">
      <c r="A29" s="33" t="s">
        <v>32</v>
      </c>
      <c r="B29" s="44">
        <v>32055018.399999999</v>
      </c>
      <c r="C29" s="44">
        <v>32100358</v>
      </c>
      <c r="D29" s="44">
        <v>35670828</v>
      </c>
      <c r="E29" s="44">
        <v>3570470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17748.46</v>
      </c>
      <c r="C31" s="39">
        <v>14783</v>
      </c>
      <c r="D31" s="39">
        <v>17748</v>
      </c>
      <c r="E31" s="40">
        <v>2965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447356.01</v>
      </c>
      <c r="C35" s="39">
        <v>4044689</v>
      </c>
      <c r="D35" s="39">
        <v>465295</v>
      </c>
      <c r="E35" s="40">
        <v>-3579394</v>
      </c>
      <c r="F35" s="99"/>
    </row>
    <row r="36" spans="1:6" s="103" customFormat="1" ht="26.25">
      <c r="A36" s="51" t="s">
        <v>39</v>
      </c>
      <c r="B36" s="52">
        <v>32520122.869999997</v>
      </c>
      <c r="C36" s="52">
        <v>36159830</v>
      </c>
      <c r="D36" s="52">
        <v>36153871</v>
      </c>
      <c r="E36" s="105">
        <v>-3576429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36081078.869999997</v>
      </c>
      <c r="C45" s="58">
        <v>36159830</v>
      </c>
      <c r="D45" s="58">
        <v>36153871</v>
      </c>
      <c r="E45" s="59">
        <v>-5959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28" zoomScale="50" zoomScaleNormal="50" workbookViewId="0">
      <selection activeCell="H15" sqref="H15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55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2864951</v>
      </c>
      <c r="C13" s="44">
        <v>2864951</v>
      </c>
      <c r="D13" s="44">
        <v>0</v>
      </c>
      <c r="E13" s="45">
        <v>-2864951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22339781</v>
      </c>
      <c r="C16" s="36">
        <v>23088532</v>
      </c>
      <c r="D16" s="36">
        <v>25183082</v>
      </c>
      <c r="E16" s="36">
        <v>2094550</v>
      </c>
      <c r="F16" s="93"/>
    </row>
    <row r="17" spans="1:6" s="94" customFormat="1" ht="25.5">
      <c r="A17" s="30" t="s">
        <v>21</v>
      </c>
      <c r="B17" s="36">
        <v>1261887</v>
      </c>
      <c r="C17" s="36">
        <v>1293000</v>
      </c>
      <c r="D17" s="36">
        <v>1419167</v>
      </c>
      <c r="E17" s="36">
        <v>126167</v>
      </c>
      <c r="F17" s="93"/>
    </row>
    <row r="18" spans="1:6" s="94" customFormat="1" ht="25.5">
      <c r="A18" s="48" t="s">
        <v>22</v>
      </c>
      <c r="B18" s="36">
        <v>1529735</v>
      </c>
      <c r="C18" s="36">
        <v>1597365</v>
      </c>
      <c r="D18" s="36">
        <v>1516780</v>
      </c>
      <c r="E18" s="36">
        <v>-80585</v>
      </c>
      <c r="F18" s="93"/>
    </row>
    <row r="19" spans="1:6" s="94" customFormat="1" ht="25.5">
      <c r="A19" s="48" t="s">
        <v>23</v>
      </c>
      <c r="B19" s="36">
        <v>766788</v>
      </c>
      <c r="C19" s="36">
        <v>798783</v>
      </c>
      <c r="D19" s="36">
        <v>758505</v>
      </c>
      <c r="E19" s="36">
        <v>-40278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533205</v>
      </c>
      <c r="C27" s="36">
        <v>571637</v>
      </c>
      <c r="D27" s="36">
        <v>527625</v>
      </c>
      <c r="E27" s="36">
        <v>-44012</v>
      </c>
      <c r="F27" s="93"/>
    </row>
    <row r="28" spans="1:6" s="94" customFormat="1" ht="25.5">
      <c r="A28" s="48" t="s">
        <v>31</v>
      </c>
      <c r="B28" s="36">
        <v>822596</v>
      </c>
      <c r="C28" s="36">
        <v>889750</v>
      </c>
      <c r="D28" s="36">
        <v>832400</v>
      </c>
      <c r="E28" s="36">
        <v>-57350</v>
      </c>
      <c r="F28" s="93"/>
    </row>
    <row r="29" spans="1:6" s="103" customFormat="1" ht="26.25">
      <c r="A29" s="33" t="s">
        <v>32</v>
      </c>
      <c r="B29" s="44">
        <v>27253992</v>
      </c>
      <c r="C29" s="44">
        <v>28239067</v>
      </c>
      <c r="D29" s="44">
        <v>30237559</v>
      </c>
      <c r="E29" s="44">
        <v>1998492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48156</v>
      </c>
      <c r="C31" s="39">
        <v>48156</v>
      </c>
      <c r="D31" s="39">
        <v>53465</v>
      </c>
      <c r="E31" s="40">
        <v>5309</v>
      </c>
      <c r="F31" s="99"/>
    </row>
    <row r="32" spans="1:6" s="94" customFormat="1" ht="25.5">
      <c r="A32" s="50" t="s">
        <v>35</v>
      </c>
      <c r="B32" s="39">
        <v>284990</v>
      </c>
      <c r="C32" s="39">
        <v>235000</v>
      </c>
      <c r="D32" s="39">
        <v>208200</v>
      </c>
      <c r="E32" s="40">
        <v>-26800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1720084</v>
      </c>
      <c r="C35" s="39">
        <v>3111457</v>
      </c>
      <c r="D35" s="39">
        <v>3699269</v>
      </c>
      <c r="E35" s="40">
        <v>587812</v>
      </c>
      <c r="F35" s="99"/>
    </row>
    <row r="36" spans="1:6" s="103" customFormat="1" ht="26.25">
      <c r="A36" s="51" t="s">
        <v>39</v>
      </c>
      <c r="B36" s="52">
        <v>29307222</v>
      </c>
      <c r="C36" s="52">
        <v>31633680</v>
      </c>
      <c r="D36" s="52">
        <v>34198493</v>
      </c>
      <c r="E36" s="105">
        <v>566321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32172173</v>
      </c>
      <c r="C45" s="58">
        <v>34498631</v>
      </c>
      <c r="D45" s="58">
        <v>34198493</v>
      </c>
      <c r="E45" s="59">
        <v>-300138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6" zoomScale="50" zoomScaleNormal="50" workbookViewId="0">
      <selection activeCell="L17" sqref="L17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56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4"/>
      <c r="G4" s="5"/>
      <c r="H4" s="5"/>
      <c r="I4" s="5"/>
      <c r="J4" s="5"/>
      <c r="K4" s="5"/>
      <c r="L4" s="5"/>
    </row>
    <row r="5" spans="1:12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7"/>
    </row>
    <row r="6" spans="1:12" ht="26.25">
      <c r="A6" s="33" t="s">
        <v>10</v>
      </c>
      <c r="B6" s="34"/>
      <c r="C6" s="34"/>
      <c r="D6" s="34"/>
      <c r="E6" s="35"/>
      <c r="F6" s="7"/>
    </row>
    <row r="7" spans="1:12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7"/>
    </row>
    <row r="8" spans="1:12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7"/>
    </row>
    <row r="9" spans="1:12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7"/>
    </row>
    <row r="10" spans="1:12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7"/>
    </row>
    <row r="11" spans="1:12" ht="25.5">
      <c r="A11" s="42" t="s">
        <v>15</v>
      </c>
      <c r="B11" s="39">
        <v>74923</v>
      </c>
      <c r="C11" s="39">
        <v>74923</v>
      </c>
      <c r="D11" s="39">
        <v>74923</v>
      </c>
      <c r="E11" s="40">
        <v>0</v>
      </c>
      <c r="F11" s="7"/>
    </row>
    <row r="12" spans="1:12" s="9" customFormat="1" ht="26.25">
      <c r="A12" s="43" t="s">
        <v>16</v>
      </c>
      <c r="B12" s="44">
        <v>74923</v>
      </c>
      <c r="C12" s="44">
        <v>74923</v>
      </c>
      <c r="D12" s="44">
        <v>74923</v>
      </c>
      <c r="E12" s="45">
        <v>0</v>
      </c>
      <c r="F12" s="8"/>
    </row>
    <row r="13" spans="1:12" s="9" customFormat="1" ht="26.25">
      <c r="A13" s="46" t="s">
        <v>17</v>
      </c>
      <c r="B13" s="44">
        <v>3962000</v>
      </c>
      <c r="C13" s="44">
        <v>3962000</v>
      </c>
      <c r="D13" s="44">
        <v>0</v>
      </c>
      <c r="E13" s="45">
        <v>-3962000</v>
      </c>
      <c r="F13" s="8"/>
    </row>
    <row r="14" spans="1:12" ht="26.25">
      <c r="A14" s="33" t="s">
        <v>18</v>
      </c>
      <c r="B14" s="39"/>
      <c r="C14" s="39"/>
      <c r="D14" s="39"/>
      <c r="E14" s="40"/>
      <c r="F14" s="10"/>
    </row>
    <row r="15" spans="1:12" ht="26.25">
      <c r="A15" s="47" t="s">
        <v>19</v>
      </c>
      <c r="B15" s="36"/>
      <c r="C15" s="36"/>
      <c r="D15" s="36"/>
      <c r="E15" s="37"/>
      <c r="F15" s="10"/>
    </row>
    <row r="16" spans="1:12" ht="25.5">
      <c r="A16" s="30" t="s">
        <v>20</v>
      </c>
      <c r="B16" s="36">
        <v>29950840</v>
      </c>
      <c r="C16" s="36">
        <v>30485753</v>
      </c>
      <c r="D16" s="36">
        <v>35222796</v>
      </c>
      <c r="E16" s="36">
        <v>4737043</v>
      </c>
      <c r="F16" s="10"/>
    </row>
    <row r="17" spans="1:6" ht="25.5">
      <c r="A17" s="30" t="s">
        <v>21</v>
      </c>
      <c r="B17" s="36">
        <v>3530413</v>
      </c>
      <c r="C17" s="36">
        <v>3530413</v>
      </c>
      <c r="D17" s="36">
        <v>3832593</v>
      </c>
      <c r="E17" s="36">
        <v>302180</v>
      </c>
      <c r="F17" s="10"/>
    </row>
    <row r="18" spans="1:6" ht="25.5">
      <c r="A18" s="48" t="s">
        <v>22</v>
      </c>
      <c r="B18" s="36">
        <v>1999965</v>
      </c>
      <c r="C18" s="36">
        <v>1999965</v>
      </c>
      <c r="D18" s="36">
        <v>1994008</v>
      </c>
      <c r="E18" s="36">
        <v>-5957</v>
      </c>
      <c r="F18" s="10"/>
    </row>
    <row r="19" spans="1:6" ht="25.5">
      <c r="A19" s="48" t="s">
        <v>23</v>
      </c>
      <c r="B19" s="36">
        <v>1036069</v>
      </c>
      <c r="C19" s="36">
        <v>1036069</v>
      </c>
      <c r="D19" s="36">
        <v>1033022</v>
      </c>
      <c r="E19" s="36">
        <v>-3047</v>
      </c>
      <c r="F19" s="10"/>
    </row>
    <row r="20" spans="1:6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10"/>
    </row>
    <row r="21" spans="1:6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10"/>
    </row>
    <row r="22" spans="1:6" s="94" customFormat="1" ht="35.25" customHeight="1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10"/>
    </row>
    <row r="24" spans="1:6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10"/>
    </row>
    <row r="25" spans="1:6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10"/>
    </row>
    <row r="26" spans="1:6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10"/>
    </row>
    <row r="27" spans="1:6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10"/>
    </row>
    <row r="28" spans="1:6" ht="25.5">
      <c r="A28" s="48" t="s">
        <v>31</v>
      </c>
      <c r="B28" s="36">
        <v>728164</v>
      </c>
      <c r="C28" s="36">
        <v>728164</v>
      </c>
      <c r="D28" s="36">
        <v>729776</v>
      </c>
      <c r="E28" s="36">
        <v>1612</v>
      </c>
      <c r="F28" s="10"/>
    </row>
    <row r="29" spans="1:6" s="9" customFormat="1" ht="26.25">
      <c r="A29" s="33" t="s">
        <v>32</v>
      </c>
      <c r="B29" s="44">
        <v>37245451</v>
      </c>
      <c r="C29" s="44">
        <v>37780364</v>
      </c>
      <c r="D29" s="44">
        <v>42812195</v>
      </c>
      <c r="E29" s="44">
        <v>5031831</v>
      </c>
      <c r="F29" s="8"/>
    </row>
    <row r="30" spans="1:6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7"/>
    </row>
    <row r="31" spans="1:6" ht="25.5">
      <c r="A31" s="48" t="s">
        <v>34</v>
      </c>
      <c r="B31" s="39">
        <v>659946</v>
      </c>
      <c r="C31" s="39">
        <v>659946</v>
      </c>
      <c r="D31" s="39">
        <v>41933</v>
      </c>
      <c r="E31" s="40">
        <v>-618013</v>
      </c>
      <c r="F31" s="7"/>
    </row>
    <row r="32" spans="1:6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7"/>
    </row>
    <row r="33" spans="1:6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7"/>
    </row>
    <row r="34" spans="1:6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7"/>
    </row>
    <row r="35" spans="1:6" ht="25.5">
      <c r="A35" s="50" t="s">
        <v>38</v>
      </c>
      <c r="B35" s="39">
        <v>655268</v>
      </c>
      <c r="C35" s="39">
        <v>655268</v>
      </c>
      <c r="D35" s="39">
        <v>613597</v>
      </c>
      <c r="E35" s="40">
        <v>-41671</v>
      </c>
      <c r="F35" s="7"/>
    </row>
    <row r="36" spans="1:6" s="9" customFormat="1" ht="26.25">
      <c r="A36" s="51" t="s">
        <v>39</v>
      </c>
      <c r="B36" s="52">
        <v>38560665</v>
      </c>
      <c r="C36" s="52">
        <v>39095578</v>
      </c>
      <c r="D36" s="52">
        <v>43467725</v>
      </c>
      <c r="E36" s="52">
        <v>4372147</v>
      </c>
      <c r="F36" s="8"/>
    </row>
    <row r="37" spans="1:6" ht="26.25">
      <c r="A37" s="47" t="s">
        <v>40</v>
      </c>
      <c r="B37" s="36"/>
      <c r="C37" s="36"/>
      <c r="D37" s="36"/>
      <c r="E37" s="37"/>
      <c r="F37" s="7"/>
    </row>
    <row r="38" spans="1:6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7"/>
    </row>
    <row r="39" spans="1:6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7"/>
    </row>
    <row r="40" spans="1:6" ht="26.25">
      <c r="A40" s="56" t="s">
        <v>43</v>
      </c>
      <c r="B40" s="36"/>
      <c r="C40" s="36"/>
      <c r="D40" s="36"/>
      <c r="E40" s="36"/>
      <c r="F40" s="7"/>
    </row>
    <row r="41" spans="1:6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7"/>
    </row>
    <row r="42" spans="1:6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7"/>
    </row>
    <row r="43" spans="1:6" s="12" customFormat="1" ht="4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1"/>
    </row>
    <row r="44" spans="1:6" s="12" customFormat="1" ht="4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1"/>
    </row>
    <row r="45" spans="1:6" s="12" customFormat="1" ht="45.75" thickBot="1">
      <c r="A45" s="57" t="s">
        <v>48</v>
      </c>
      <c r="B45" s="58">
        <v>42597588</v>
      </c>
      <c r="C45" s="58">
        <v>43132501</v>
      </c>
      <c r="D45" s="58">
        <v>43542648</v>
      </c>
      <c r="E45" s="59">
        <v>410147</v>
      </c>
      <c r="F45" s="11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6" zoomScale="50" zoomScaleNormal="50" workbookViewId="0">
      <selection activeCell="K20" sqref="K20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57</v>
      </c>
      <c r="E1" s="124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6399144</v>
      </c>
      <c r="C13" s="44">
        <v>6399144</v>
      </c>
      <c r="D13" s="44">
        <v>0</v>
      </c>
      <c r="E13" s="45">
        <v>-6399144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47602795</v>
      </c>
      <c r="C16" s="36">
        <v>47602795</v>
      </c>
      <c r="D16" s="36">
        <v>52007223</v>
      </c>
      <c r="E16" s="36">
        <v>4404428</v>
      </c>
      <c r="F16" s="93"/>
    </row>
    <row r="17" spans="1:6" s="94" customFormat="1" ht="25.5">
      <c r="A17" s="30" t="s">
        <v>21</v>
      </c>
      <c r="B17" s="36">
        <v>4305469</v>
      </c>
      <c r="C17" s="36">
        <v>4305469</v>
      </c>
      <c r="D17" s="36">
        <v>4918562</v>
      </c>
      <c r="E17" s="36">
        <v>613093</v>
      </c>
      <c r="F17" s="93"/>
    </row>
    <row r="18" spans="1:6" s="94" customFormat="1" ht="25.5">
      <c r="A18" s="48" t="s">
        <v>22</v>
      </c>
      <c r="B18" s="36">
        <v>3179783</v>
      </c>
      <c r="C18" s="36">
        <v>3179782</v>
      </c>
      <c r="D18" s="36">
        <v>3028140</v>
      </c>
      <c r="E18" s="36">
        <v>-151642</v>
      </c>
      <c r="F18" s="93"/>
    </row>
    <row r="19" spans="1:6" s="94" customFormat="1" ht="25.5">
      <c r="A19" s="48" t="s">
        <v>23</v>
      </c>
      <c r="B19" s="36">
        <v>1536649</v>
      </c>
      <c r="C19" s="36">
        <v>1536649</v>
      </c>
      <c r="D19" s="36">
        <v>1453507</v>
      </c>
      <c r="E19" s="36">
        <v>-83142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2102710</v>
      </c>
      <c r="C27" s="36">
        <v>2098979</v>
      </c>
      <c r="D27" s="36">
        <v>2117880</v>
      </c>
      <c r="E27" s="36">
        <v>18901</v>
      </c>
      <c r="F27" s="93"/>
    </row>
    <row r="28" spans="1:6" s="94" customFormat="1" ht="25.5">
      <c r="A28" s="48" t="s">
        <v>31</v>
      </c>
      <c r="B28" s="36">
        <v>1447590</v>
      </c>
      <c r="C28" s="36">
        <v>1455928</v>
      </c>
      <c r="D28" s="36">
        <v>1422100</v>
      </c>
      <c r="E28" s="36">
        <v>-33828</v>
      </c>
      <c r="F28" s="93"/>
    </row>
    <row r="29" spans="1:6" s="103" customFormat="1" ht="26.25">
      <c r="A29" s="33" t="s">
        <v>32</v>
      </c>
      <c r="B29" s="44">
        <v>60174996</v>
      </c>
      <c r="C29" s="44">
        <v>60179602</v>
      </c>
      <c r="D29" s="44">
        <v>64947412</v>
      </c>
      <c r="E29" s="44">
        <v>4767810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425802</v>
      </c>
      <c r="C31" s="39">
        <v>425802</v>
      </c>
      <c r="D31" s="39">
        <v>496934</v>
      </c>
      <c r="E31" s="40">
        <v>71132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3262958</v>
      </c>
      <c r="C35" s="39">
        <v>3606586</v>
      </c>
      <c r="D35" s="39">
        <v>3998087</v>
      </c>
      <c r="E35" s="40">
        <v>391501</v>
      </c>
      <c r="F35" s="99"/>
    </row>
    <row r="36" spans="1:6" s="103" customFormat="1" ht="26.25">
      <c r="A36" s="51" t="s">
        <v>39</v>
      </c>
      <c r="B36" s="52">
        <v>63863756</v>
      </c>
      <c r="C36" s="52">
        <v>64211990</v>
      </c>
      <c r="D36" s="52">
        <v>69442433</v>
      </c>
      <c r="E36" s="105">
        <v>462633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70262900</v>
      </c>
      <c r="C45" s="58">
        <v>70611134</v>
      </c>
      <c r="D45" s="58">
        <v>69442433</v>
      </c>
      <c r="E45" s="59">
        <v>-1168701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31" zoomScale="50" zoomScaleNormal="50" workbookViewId="0">
      <selection activeCell="N20" sqref="N20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58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8096673</v>
      </c>
      <c r="C13" s="44">
        <v>8096673</v>
      </c>
      <c r="D13" s="44">
        <v>0</v>
      </c>
      <c r="E13" s="45">
        <v>-8096673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53953956</v>
      </c>
      <c r="C16" s="36">
        <v>52031909</v>
      </c>
      <c r="D16" s="36">
        <v>58184137</v>
      </c>
      <c r="E16" s="36">
        <v>6152228</v>
      </c>
      <c r="F16" s="93"/>
    </row>
    <row r="17" spans="1:6" s="94" customFormat="1" ht="25.5">
      <c r="A17" s="30" t="s">
        <v>21</v>
      </c>
      <c r="B17" s="36">
        <v>4792680</v>
      </c>
      <c r="C17" s="36">
        <v>4393763</v>
      </c>
      <c r="D17" s="36">
        <v>4699883</v>
      </c>
      <c r="E17" s="36">
        <v>306120</v>
      </c>
      <c r="F17" s="93"/>
    </row>
    <row r="18" spans="1:6" s="94" customFormat="1" ht="25.5">
      <c r="A18" s="48" t="s">
        <v>22</v>
      </c>
      <c r="B18" s="36">
        <v>2532581</v>
      </c>
      <c r="C18" s="36">
        <v>3490450</v>
      </c>
      <c r="D18" s="36">
        <v>3785450</v>
      </c>
      <c r="E18" s="36">
        <v>295000</v>
      </c>
      <c r="F18" s="93"/>
    </row>
    <row r="19" spans="1:6" s="94" customFormat="1" ht="25.5">
      <c r="A19" s="48" t="s">
        <v>23</v>
      </c>
      <c r="B19" s="36">
        <v>1858738</v>
      </c>
      <c r="C19" s="36">
        <v>1781200</v>
      </c>
      <c r="D19" s="36">
        <v>1966200</v>
      </c>
      <c r="E19" s="36">
        <v>185000</v>
      </c>
      <c r="F19" s="93"/>
    </row>
    <row r="20" spans="1:6" s="94" customFormat="1" ht="25.5">
      <c r="A20" s="48" t="s">
        <v>24</v>
      </c>
      <c r="B20" s="36">
        <v>0</v>
      </c>
      <c r="C20" s="36">
        <v>186400</v>
      </c>
      <c r="D20" s="36">
        <v>733630</v>
      </c>
      <c r="E20" s="36">
        <v>547230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200000</v>
      </c>
      <c r="D25" s="36">
        <v>0</v>
      </c>
      <c r="E25" s="36">
        <v>-200000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374433</v>
      </c>
      <c r="C28" s="36">
        <v>345000</v>
      </c>
      <c r="D28" s="36">
        <v>360000</v>
      </c>
      <c r="E28" s="36">
        <v>15000</v>
      </c>
      <c r="F28" s="93"/>
    </row>
    <row r="29" spans="1:6" s="103" customFormat="1" ht="26.25">
      <c r="A29" s="33" t="s">
        <v>32</v>
      </c>
      <c r="B29" s="44">
        <v>63512388</v>
      </c>
      <c r="C29" s="44">
        <v>62428722</v>
      </c>
      <c r="D29" s="44">
        <v>69729300</v>
      </c>
      <c r="E29" s="44">
        <v>7300578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4443876</v>
      </c>
      <c r="C35" s="39">
        <v>5406637</v>
      </c>
      <c r="D35" s="39">
        <v>4783130</v>
      </c>
      <c r="E35" s="40">
        <v>-623507</v>
      </c>
      <c r="F35" s="99"/>
    </row>
    <row r="36" spans="1:6" s="103" customFormat="1" ht="26.25">
      <c r="A36" s="51" t="s">
        <v>39</v>
      </c>
      <c r="B36" s="52">
        <v>67956264</v>
      </c>
      <c r="C36" s="52">
        <v>67835359</v>
      </c>
      <c r="D36" s="52">
        <v>74512430</v>
      </c>
      <c r="E36" s="105">
        <v>-623507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76052937</v>
      </c>
      <c r="C45" s="58">
        <v>75932032</v>
      </c>
      <c r="D45" s="58">
        <v>74512430</v>
      </c>
      <c r="E45" s="59">
        <v>-1419602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J25" sqref="J25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4" t="s">
        <v>59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4522973</v>
      </c>
      <c r="C13" s="44">
        <v>4522973</v>
      </c>
      <c r="D13" s="44">
        <v>0</v>
      </c>
      <c r="E13" s="45">
        <v>-4522973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29379023</v>
      </c>
      <c r="C16" s="36">
        <v>29898093</v>
      </c>
      <c r="D16" s="36">
        <v>32672020</v>
      </c>
      <c r="E16" s="36">
        <v>2773927</v>
      </c>
      <c r="F16" s="93"/>
    </row>
    <row r="17" spans="1:6" s="94" customFormat="1" ht="25.5">
      <c r="A17" s="30" t="s">
        <v>21</v>
      </c>
      <c r="B17" s="36">
        <v>1990371</v>
      </c>
      <c r="C17" s="36">
        <v>1908000</v>
      </c>
      <c r="D17" s="36">
        <v>2102201</v>
      </c>
      <c r="E17" s="36">
        <v>194201</v>
      </c>
      <c r="F17" s="93"/>
    </row>
    <row r="18" spans="1:6" s="94" customFormat="1" ht="25.5">
      <c r="A18" s="48" t="s">
        <v>22</v>
      </c>
      <c r="B18" s="36">
        <v>1894653</v>
      </c>
      <c r="C18" s="36">
        <v>1811710</v>
      </c>
      <c r="D18" s="36">
        <v>1786920</v>
      </c>
      <c r="E18" s="36">
        <v>-24790</v>
      </c>
      <c r="F18" s="93"/>
    </row>
    <row r="19" spans="1:6" s="94" customFormat="1" ht="25.5">
      <c r="A19" s="48" t="s">
        <v>23</v>
      </c>
      <c r="B19" s="36">
        <v>947494</v>
      </c>
      <c r="C19" s="36">
        <v>931750</v>
      </c>
      <c r="D19" s="36">
        <v>904810</v>
      </c>
      <c r="E19" s="36">
        <v>-26940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2889403</v>
      </c>
      <c r="C27" s="36">
        <v>2658612</v>
      </c>
      <c r="D27" s="36">
        <v>2783624</v>
      </c>
      <c r="E27" s="36">
        <v>125012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37100944</v>
      </c>
      <c r="C29" s="44">
        <v>37208165</v>
      </c>
      <c r="D29" s="44">
        <v>40249575</v>
      </c>
      <c r="E29" s="44">
        <v>3041410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50068</v>
      </c>
      <c r="C31" s="39">
        <v>52600</v>
      </c>
      <c r="D31" s="39">
        <v>49100</v>
      </c>
      <c r="E31" s="40">
        <v>-3500</v>
      </c>
      <c r="F31" s="99"/>
    </row>
    <row r="32" spans="1:6" s="94" customFormat="1" ht="25.5">
      <c r="A32" s="50" t="s">
        <v>35</v>
      </c>
      <c r="B32" s="39">
        <v>1116590</v>
      </c>
      <c r="C32" s="39">
        <v>1090000</v>
      </c>
      <c r="D32" s="39">
        <v>1050000</v>
      </c>
      <c r="E32" s="40">
        <v>-40000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477727</v>
      </c>
      <c r="C35" s="39">
        <v>402200</v>
      </c>
      <c r="D35" s="39">
        <v>455566</v>
      </c>
      <c r="E35" s="40">
        <v>53366</v>
      </c>
      <c r="F35" s="99"/>
    </row>
    <row r="36" spans="1:6" s="103" customFormat="1" ht="26.25">
      <c r="A36" s="51" t="s">
        <v>39</v>
      </c>
      <c r="B36" s="52">
        <v>38745328</v>
      </c>
      <c r="C36" s="52">
        <v>38752965</v>
      </c>
      <c r="D36" s="52">
        <v>41804240</v>
      </c>
      <c r="E36" s="105">
        <v>3051276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43268301</v>
      </c>
      <c r="C45" s="58">
        <v>43275938</v>
      </c>
      <c r="D45" s="58">
        <v>41804240</v>
      </c>
      <c r="E45" s="59">
        <v>-1471697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K16" sqref="K16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70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5069676</v>
      </c>
      <c r="C13" s="44">
        <v>5069676</v>
      </c>
      <c r="D13" s="44">
        <v>0</v>
      </c>
      <c r="E13" s="45">
        <v>-5069676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40235595</v>
      </c>
      <c r="C16" s="36">
        <v>43691516</v>
      </c>
      <c r="D16" s="36">
        <v>47357265</v>
      </c>
      <c r="E16" s="36">
        <v>3665749</v>
      </c>
      <c r="F16" s="93"/>
    </row>
    <row r="17" spans="1:6" s="94" customFormat="1" ht="25.5">
      <c r="A17" s="30" t="s">
        <v>21</v>
      </c>
      <c r="B17" s="36">
        <v>9077641</v>
      </c>
      <c r="C17" s="36">
        <v>9840413</v>
      </c>
      <c r="D17" s="36">
        <v>9482289</v>
      </c>
      <c r="E17" s="36">
        <v>-358124</v>
      </c>
      <c r="F17" s="93"/>
    </row>
    <row r="18" spans="1:6" s="94" customFormat="1" ht="25.5">
      <c r="A18" s="48" t="s">
        <v>22</v>
      </c>
      <c r="B18" s="36">
        <v>2251070</v>
      </c>
      <c r="C18" s="36">
        <v>2369864</v>
      </c>
      <c r="D18" s="36">
        <v>2008240</v>
      </c>
      <c r="E18" s="36">
        <v>-361624</v>
      </c>
      <c r="F18" s="93"/>
    </row>
    <row r="19" spans="1:6" s="94" customFormat="1" ht="25.5">
      <c r="A19" s="48" t="s">
        <v>23</v>
      </c>
      <c r="B19" s="36">
        <v>1370203</v>
      </c>
      <c r="C19" s="36">
        <v>1441898</v>
      </c>
      <c r="D19" s="36">
        <v>1226026</v>
      </c>
      <c r="E19" s="36">
        <v>-215872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234840</v>
      </c>
      <c r="C25" s="36">
        <v>250000</v>
      </c>
      <c r="D25" s="36">
        <v>230000</v>
      </c>
      <c r="E25" s="36">
        <v>-20000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1326253</v>
      </c>
      <c r="C27" s="36">
        <v>1435283</v>
      </c>
      <c r="D27" s="36">
        <v>1327098</v>
      </c>
      <c r="E27" s="36">
        <v>-108185</v>
      </c>
      <c r="F27" s="93"/>
    </row>
    <row r="28" spans="1:6" s="94" customFormat="1" ht="25.5">
      <c r="A28" s="48" t="s">
        <v>31</v>
      </c>
      <c r="B28" s="36">
        <v>2834093</v>
      </c>
      <c r="C28" s="36">
        <v>2666904</v>
      </c>
      <c r="D28" s="36">
        <v>3539481</v>
      </c>
      <c r="E28" s="36">
        <v>872577</v>
      </c>
      <c r="F28" s="93"/>
    </row>
    <row r="29" spans="1:6" s="103" customFormat="1" ht="26.25">
      <c r="A29" s="33" t="s">
        <v>32</v>
      </c>
      <c r="B29" s="44">
        <v>57329695</v>
      </c>
      <c r="C29" s="44">
        <v>61695878</v>
      </c>
      <c r="D29" s="44">
        <v>65170399</v>
      </c>
      <c r="E29" s="44">
        <v>3474521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1120189</v>
      </c>
      <c r="C31" s="39">
        <v>899631</v>
      </c>
      <c r="D31" s="39">
        <v>995376</v>
      </c>
      <c r="E31" s="40">
        <v>95745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4555391</v>
      </c>
      <c r="C35" s="39">
        <v>4612215</v>
      </c>
      <c r="D35" s="39">
        <v>5073558</v>
      </c>
      <c r="E35" s="40">
        <v>461343</v>
      </c>
      <c r="F35" s="99"/>
    </row>
    <row r="36" spans="1:6" s="103" customFormat="1" ht="26.25">
      <c r="A36" s="51" t="s">
        <v>39</v>
      </c>
      <c r="B36" s="52">
        <v>63005275</v>
      </c>
      <c r="C36" s="52">
        <v>67207724</v>
      </c>
      <c r="D36" s="52">
        <v>71239333</v>
      </c>
      <c r="E36" s="105">
        <v>557088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68074951</v>
      </c>
      <c r="C45" s="58">
        <v>72277400</v>
      </c>
      <c r="D45" s="58">
        <v>71239333</v>
      </c>
      <c r="E45" s="59">
        <v>-1038067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K25" sqref="K25"/>
    </sheetView>
  </sheetViews>
  <sheetFormatPr defaultColWidth="12.42578125" defaultRowHeight="15"/>
  <cols>
    <col min="1" max="1" width="101.85546875" style="6" customWidth="1"/>
    <col min="2" max="2" width="27.8554687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87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100">
        <f>LSUBOS!B7+LSUBR!B7+LSUA!B7+LSUS!B7+LSUE!B7+LSULAW!B7+LSUHSCS!B7+LSUHSCNO!B7+LSUAG!B7+PENN!B7+EACONWAY!B7+HPLONG!B7</f>
        <v>99194386.560000002</v>
      </c>
      <c r="C7" s="100">
        <f>LSUBOS!C7+LSUBR!C7+LSUA!C7+LSUS!C7+LSUE!C7+LSULAW!C7+LSUHSCS!C7+LSUHSCNO!C7+LSUAG!C7+PENN!C7+EACONWAY!C7+HPLONG!C7</f>
        <v>121430356</v>
      </c>
      <c r="D7" s="100">
        <f>LSUBOS!D7+LSUBR!D7+LSUA!D7+LSUS!D7+LSUE!D7+LSULAW!D7+LSUHSCS!D7+LSUHSCNO!D7+LSUAG!D7+PENN!D7+EACONWAY!D7+HPLONG!D7</f>
        <v>77342356</v>
      </c>
      <c r="E7" s="37">
        <f t="shared" ref="E7:E12" si="0">D7-C7</f>
        <v>-44088000</v>
      </c>
      <c r="F7" s="99"/>
    </row>
    <row r="8" spans="1:12" s="94" customFormat="1" ht="25.5">
      <c r="A8" s="38" t="s">
        <v>12</v>
      </c>
      <c r="B8" s="101">
        <f>LSUBOS!B8+LSUBR!B8+LSUA!B8+LSUS!B8+LSUE!B8+LSULAW!B8+LSUHSCS!B8+LSUHSCNO!B8+LSUAG!B8+PENN!B8+EACONWAY!B8+HPLONG!B8</f>
        <v>152001947.75</v>
      </c>
      <c r="C8" s="101">
        <f>LSUBOS!C8+LSUBR!C8+LSUA!C8+LSUS!C8+LSUE!C8+LSULAW!C8+LSUHSCS!C8+LSUHSCNO!C8+LSUAG!C8+PENN!C8+EACONWAY!C8+HPLONG!C8</f>
        <v>148600252</v>
      </c>
      <c r="D8" s="101">
        <f>LSUBOS!D8+LSUBR!D8+LSUA!D8+LSUS!D8+LSUE!D8+LSULAW!D8+LSUHSCS!D8+LSUHSCNO!D8+LSUAG!D8+PENN!D8+EACONWAY!D8+HPLONG!D8</f>
        <v>192503099</v>
      </c>
      <c r="E8" s="40">
        <f t="shared" si="0"/>
        <v>43902847</v>
      </c>
      <c r="F8" s="99"/>
    </row>
    <row r="9" spans="1:12" s="94" customFormat="1" ht="25.5">
      <c r="A9" s="41" t="s">
        <v>13</v>
      </c>
      <c r="B9" s="101">
        <f>LSUBOS!B9+LSUBR!B9+LSUA!B9+LSUS!B9+LSUE!B9+LSULAW!B9+LSUHSCS!B9+LSUHSCNO!B9+LSUAG!B9+PENN!B9+EACONWAY!B9+HPLONG!B9</f>
        <v>33698795</v>
      </c>
      <c r="C9" s="101">
        <f>LSUBOS!C9+LSUBR!C9+LSUA!C9+LSUS!C9+LSUE!C9+LSULAW!C9+LSUHSCS!C9+LSUHSCNO!C9+LSUAG!C9+PENN!C9+EACONWAY!C9+HPLONG!C9</f>
        <v>38169464</v>
      </c>
      <c r="D9" s="101">
        <f>LSUBOS!D9+LSUBR!D9+LSUA!D9+LSUS!D9+LSUE!D9+LSULAW!D9+LSUHSCS!D9+LSUHSCNO!D9+LSUAG!D9+PENN!D9+EACONWAY!D9+HPLONG!D9</f>
        <v>38169464</v>
      </c>
      <c r="E9" s="40">
        <f t="shared" si="0"/>
        <v>0</v>
      </c>
      <c r="F9" s="99"/>
    </row>
    <row r="10" spans="1:12" s="94" customFormat="1" ht="25.5">
      <c r="A10" s="42" t="s">
        <v>14</v>
      </c>
      <c r="B10" s="101">
        <f>LSUBOS!B10+LSUBR!B10+LSUA!B10+LSUS!B10+LSUE!B10+LSULAW!B10+LSUHSCS!B10+LSUHSCNO!B10+LSUAG!B10+PENN!B10+EACONWAY!B10+HPLONG!B10</f>
        <v>6719912</v>
      </c>
      <c r="C10" s="101">
        <f>LSUBOS!C10+LSUBR!C10+LSUA!C10+LSUS!C10+LSUE!C10+LSULAW!C10+LSUHSCS!C10+LSUHSCNO!C10+LSUAG!C10+PENN!C10+EACONWAY!C10+HPLONG!C10</f>
        <v>6723952</v>
      </c>
      <c r="D10" s="101">
        <f>LSUBOS!D10+LSUBR!D10+LSUA!D10+LSUS!D10+LSUE!D10+LSULAW!D10+LSUHSCS!D10+LSUHSCNO!D10+LSUAG!D10+PENN!D10+EACONWAY!D10+HPLONG!D10</f>
        <v>6688242</v>
      </c>
      <c r="E10" s="40">
        <f t="shared" si="0"/>
        <v>-35710</v>
      </c>
      <c r="F10" s="99"/>
    </row>
    <row r="11" spans="1:12" s="94" customFormat="1" ht="25.5">
      <c r="A11" s="42" t="s">
        <v>15</v>
      </c>
      <c r="B11" s="36">
        <f>LSUBOS!B11+LSUBR!B11+LSUA!B11+LSUS!B11+LSUE!B11+LSULAW!B11+LSUHSCS!B11+LSUHSCNO!B11+LSUAG!B11+PENN!B11+EACONWAY!B11+HPLONG!B11</f>
        <v>113369665.72</v>
      </c>
      <c r="C11" s="36">
        <f>LSUBOS!C11+LSUBR!C11+LSUA!C11+LSUS!C11+LSUE!C11+LSULAW!C11+LSUHSCS!C11+LSUHSCNO!C11+LSUAG!C11+PENN!C11+EACONWAY!C11+HPLONG!C11</f>
        <v>105108137</v>
      </c>
      <c r="D11" s="36">
        <f>LSUBOS!D11+LSUBR!D11+LSUA!D11+LSUS!D11+LSUE!D11+LSULAW!D11+LSUHSCS!D11+LSUHSCNO!D11+LSUAG!D11+PENN!D11+EACONWAY!D11+HPLONG!D11</f>
        <v>71127791</v>
      </c>
      <c r="E11" s="40">
        <f t="shared" si="0"/>
        <v>-33980346</v>
      </c>
      <c r="F11" s="99"/>
    </row>
    <row r="12" spans="1:12" s="103" customFormat="1" ht="26.25">
      <c r="A12" s="43" t="s">
        <v>16</v>
      </c>
      <c r="B12" s="52">
        <f>B10+B9+B8+B7+B11</f>
        <v>404984707.02999997</v>
      </c>
      <c r="C12" s="52">
        <f>C10+C9+C8+C7+C11</f>
        <v>420032161</v>
      </c>
      <c r="D12" s="52">
        <f>D10+D9+D8+D7+D11</f>
        <v>385830952</v>
      </c>
      <c r="E12" s="45">
        <f t="shared" si="0"/>
        <v>-34201209</v>
      </c>
      <c r="F12" s="102"/>
    </row>
    <row r="13" spans="1:12" s="103" customFormat="1" ht="26.25">
      <c r="A13" s="46" t="s">
        <v>17</v>
      </c>
      <c r="B13" s="104">
        <f>LSUBOS!B13+LSUBR!B13+LSUA!B13+LSUS!B13+LSUE!B13+LSULAW!B13+LSUHSCS!B13+LSUHSCNO!B13+LSUAG!B13+PENN!B13+EACONWAY!B13+HPLONG!B13</f>
        <v>36985695</v>
      </c>
      <c r="C13" s="104">
        <f>LSUBOS!C13+LSUBR!C13+LSUA!C13+LSUS!C13+LSUE!C13+LSULAW!C13+LSUHSCS!C13+LSUHSCNO!C13+LSUAG!C13+PENN!C13+EACONWAY!C13+HPLONG!C13</f>
        <v>36985695</v>
      </c>
      <c r="D13" s="104">
        <f>LSUBOS!D13+LSUBR!D13+LSUA!D13+LSUS!D13+LSUE!D13+LSULAW!D13+LSUHSCS!D13+LSUHSCNO!D13+LSUAG!D13+PENN!D13+EACONWAY!D13+HPLONG!D13</f>
        <v>0</v>
      </c>
      <c r="E13" s="45">
        <f>D13-C13</f>
        <v>-36985695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f>LSUBOS!B16+LSUBR!B16+LSUA!B16+LSUS!B16+LSUE!B16+LSULAW!B16+LSUHSCS!B16+LSUHSCNO!B16+LSUAG!B16+PENN!B16+EACONWAY!B16+HPLONG!B16</f>
        <v>212910055.88</v>
      </c>
      <c r="C16" s="36">
        <f>LSUBOS!C16+LSUBR!C16+LSUA!C16+LSUS!C16+LSUE!C16+LSULAW!C16+LSUHSCS!C16+LSUHSCNO!C16+LSUAG!C16+PENN!C16+EACONWAY!C16+HPLONG!C16</f>
        <v>215186696</v>
      </c>
      <c r="D16" s="36">
        <f>LSUBOS!D16+LSUBR!D16+LSUA!D16+LSUS!D16+LSUE!D16+LSULAW!D16+LSUHSCS!D16+LSUHSCNO!D16+LSUAG!D16+PENN!D16+EACONWAY!D16+HPLONG!D16</f>
        <v>243264590</v>
      </c>
      <c r="E16" s="36">
        <f>D16-C16</f>
        <v>28077894</v>
      </c>
      <c r="F16" s="93"/>
    </row>
    <row r="17" spans="1:6" s="94" customFormat="1" ht="25.5">
      <c r="A17" s="30" t="s">
        <v>21</v>
      </c>
      <c r="B17" s="36">
        <f>LSUBOS!B17+LSUBR!B17+LSUA!B17+LSUS!B17+LSUE!B17+LSULAW!B17+LSUHSCS!B17+LSUHSCNO!B17+LSUAG!B17+PENN!B17+EACONWAY!B17+HPLONG!B17</f>
        <v>77885830.599999994</v>
      </c>
      <c r="C17" s="36">
        <f>LSUBOS!C17+LSUBR!C17+LSUA!C17+LSUS!C17+LSUE!C17+LSULAW!C17+LSUHSCS!C17+LSUHSCNO!C17+LSUAG!C17+PENN!C17+EACONWAY!C17+HPLONG!C17</f>
        <v>74374193</v>
      </c>
      <c r="D17" s="36">
        <f>LSUBOS!D17+LSUBR!D17+LSUA!D17+LSUS!D17+LSUE!D17+LSULAW!D17+LSUHSCS!D17+LSUHSCNO!D17+LSUAG!D17+PENN!D17+EACONWAY!D17+HPLONG!D17</f>
        <v>87772075</v>
      </c>
      <c r="E17" s="36">
        <f>D17-C17</f>
        <v>13397882</v>
      </c>
      <c r="F17" s="93"/>
    </row>
    <row r="18" spans="1:6" s="94" customFormat="1" ht="25.5">
      <c r="A18" s="48" t="s">
        <v>22</v>
      </c>
      <c r="B18" s="36">
        <f>LSUBOS!B18+LSUBR!B18+LSUA!B18+LSUS!B18+LSUE!B18+LSULAW!B18+LSUHSCS!B18+LSUHSCNO!B18+LSUAG!B18+PENN!B18+EACONWAY!B18+HPLONG!B18</f>
        <v>17650958.989999998</v>
      </c>
      <c r="C18" s="36">
        <f>LSUBOS!C18+LSUBR!C18+LSUA!C18+LSUS!C18+LSUE!C18+LSULAW!C18+LSUHSCS!C18+LSUHSCNO!C18+LSUAG!C18+PENN!C18+EACONWAY!C18+HPLONG!C18</f>
        <v>17522733</v>
      </c>
      <c r="D18" s="36">
        <f>LSUBOS!D18+LSUBR!D18+LSUA!D18+LSUS!D18+LSUE!D18+LSULAW!D18+LSUHSCS!D18+LSUHSCNO!D18+LSUAG!D18+PENN!D18+EACONWAY!D18+HPLONG!D18</f>
        <v>17424550</v>
      </c>
      <c r="E18" s="36">
        <f>D18-C18</f>
        <v>-98183</v>
      </c>
      <c r="F18" s="93"/>
    </row>
    <row r="19" spans="1:6" s="94" customFormat="1" ht="25.5">
      <c r="A19" s="48" t="s">
        <v>23</v>
      </c>
      <c r="B19" s="36">
        <f>LSUBOS!B19+LSUBR!B19+LSUA!B19+LSUS!B19+LSUE!B19+LSULAW!B19+LSUHSCS!B19+LSUHSCNO!B19+LSUAG!B19+PENN!B19+EACONWAY!B19+HPLONG!B19</f>
        <v>6820011.96</v>
      </c>
      <c r="C19" s="36">
        <f>LSUBOS!C19+LSUBR!C19+LSUA!C19+LSUS!C19+LSUE!C19+LSULAW!C19+LSUHSCS!C19+LSUHSCNO!C19+LSUAG!C19+PENN!C19+EACONWAY!C19+HPLONG!C19</f>
        <v>6793895</v>
      </c>
      <c r="D19" s="36">
        <f>LSUBOS!D19+LSUBR!D19+LSUA!D19+LSUS!D19+LSUE!D19+LSULAW!D19+LSUHSCS!D19+LSUHSCNO!D19+LSUAG!D19+PENN!D19+EACONWAY!D19+HPLONG!D19</f>
        <v>6720489</v>
      </c>
      <c r="E19" s="36">
        <f>D19-C19</f>
        <v>-73406</v>
      </c>
      <c r="F19" s="93"/>
    </row>
    <row r="20" spans="1:6" s="94" customFormat="1" ht="25.5">
      <c r="A20" s="48" t="s">
        <v>24</v>
      </c>
      <c r="B20" s="36">
        <f>LSUBOS!B20+LSUBR!B20+LSUA!B20+LSUS!B20+LSUE!B20+LSULAW!B20+LSUHSCS!B20+LSUHSCNO!B20+LSUAG!B20+PENN!B20+EACONWAY!B20+HPLONG!B20</f>
        <v>0</v>
      </c>
      <c r="C20" s="36">
        <f>LSUBOS!C20+LSUBR!C20+LSUA!C20+LSUS!C20+LSUE!C20+LSULAW!C20+LSUHSCS!C20+LSUHSCNO!C20+LSUAG!C20+PENN!C20+EACONWAY!C20+HPLONG!C20</f>
        <v>0</v>
      </c>
      <c r="D20" s="36">
        <f>LSUBOS!D20+LSUBR!D20+LSUA!D20+LSUS!D20+LSUE!D20+LSULAW!D20+LSUHSCS!D20+LSUHSCNO!D20+LSUAG!D20+PENN!D20+EACONWAY!D20+HPLONG!D20</f>
        <v>0</v>
      </c>
      <c r="E20" s="36">
        <f t="shared" ref="E20:E27" si="1">D20-C20</f>
        <v>0</v>
      </c>
      <c r="F20" s="93"/>
    </row>
    <row r="21" spans="1:6" s="94" customFormat="1" ht="25.5">
      <c r="A21" s="48" t="s">
        <v>25</v>
      </c>
      <c r="B21" s="36">
        <f>LSUBOS!B21+LSUBR!B21+LSUA!B21+LSUS!B21+LSUE!B21+LSULAW!B21+LSUHSCS!B21+LSUHSCNO!B21+LSUAG!B21+PENN!B21+EACONWAY!B21+HPLONG!B21</f>
        <v>0</v>
      </c>
      <c r="C21" s="36">
        <f>LSUBOS!C21+LSUBR!C21+LSUA!C21+LSUS!C21+LSUE!C21+LSULAW!C21+LSUHSCS!C21+LSUHSCNO!C21+LSUAG!C21+PENN!C21+EACONWAY!C21+HPLONG!C21</f>
        <v>0</v>
      </c>
      <c r="D21" s="36">
        <f>LSUBOS!D21+LSUBR!D21+LSUA!D21+LSUS!D21+LSUE!D21+LSULAW!D21+LSUHSCS!D21+LSUHSCNO!D21+LSUAG!D21+PENN!D21+EACONWAY!D21+HPLONG!D21</f>
        <v>0</v>
      </c>
      <c r="E21" s="36">
        <f t="shared" si="1"/>
        <v>0</v>
      </c>
      <c r="F21" s="93"/>
    </row>
    <row r="22" spans="1:6" s="94" customFormat="1" ht="25.5">
      <c r="A22" s="48" t="s">
        <v>61</v>
      </c>
      <c r="B22" s="36">
        <f>LSUBOS!B22+LSUBR!B22+LSUA!B22+LSUS!B22+LSUE!B22+LSULAW!B22+LSUHSCS!B22+LSUHSCNO!B22+LSUAG!B22+PENN!B22+EACONWAY!B22+HPLONG!B22</f>
        <v>0</v>
      </c>
      <c r="C22" s="36">
        <f>LSUBOS!C22+LSUBR!C22+LSUA!C22+LSUS!C22+LSUE!C22+LSULAW!C22+LSUHSCS!C22+LSUHSCNO!C22+LSUAG!C22+PENN!C22+EACONWAY!C22+HPLONG!C22</f>
        <v>0</v>
      </c>
      <c r="D22" s="36">
        <f>LSUBOS!D22+LSUBR!D22+LSUA!D22+LSUS!D22+LSUE!D22+LSULAW!D22+LSUHSCS!D22+LSUHSCNO!D22+LSUAG!D22+PENN!D22+EACONWAY!D22+HPLONG!D22</f>
        <v>0</v>
      </c>
      <c r="E22" s="36">
        <f t="shared" si="1"/>
        <v>0</v>
      </c>
      <c r="F22" s="93"/>
    </row>
    <row r="23" spans="1:6" s="94" customFormat="1" ht="25.5">
      <c r="A23" s="48" t="s">
        <v>26</v>
      </c>
      <c r="B23" s="36">
        <f>LSUBOS!B23+LSUBR!B23+LSUA!B23+LSUS!B23+LSUE!B23+LSULAW!B23+LSUHSCS!B23+LSUHSCNO!B23+LSUAG!B23+PENN!B23+EACONWAY!B23+HPLONG!B23</f>
        <v>0</v>
      </c>
      <c r="C23" s="36">
        <f>LSUBOS!C23+LSUBR!C23+LSUA!C23+LSUS!C23+LSUE!C23+LSULAW!C23+LSUHSCS!C23+LSUHSCNO!C23+LSUAG!C23+PENN!C23+EACONWAY!C23+HPLONG!C23</f>
        <v>0</v>
      </c>
      <c r="D23" s="36">
        <f>LSUBOS!D23+LSUBR!D23+LSUA!D23+LSUS!D23+LSUE!D23+LSULAW!D23+LSUHSCS!D23+LSUHSCNO!D23+LSUAG!D23+PENN!D23+EACONWAY!D23+HPLONG!D23</f>
        <v>0</v>
      </c>
      <c r="E23" s="36">
        <f t="shared" si="1"/>
        <v>0</v>
      </c>
      <c r="F23" s="93"/>
    </row>
    <row r="24" spans="1:6" s="94" customFormat="1" ht="25.5">
      <c r="A24" s="48" t="s">
        <v>27</v>
      </c>
      <c r="B24" s="36">
        <f>LSUBOS!B24+LSUBR!B24+LSUA!B24+LSUS!B24+LSUE!B24+LSULAW!B24+LSUHSCS!B24+LSUHSCNO!B24+LSUAG!B24+PENN!B24+EACONWAY!B24+HPLONG!B24</f>
        <v>0</v>
      </c>
      <c r="C24" s="36">
        <f>LSUBOS!C24+LSUBR!C24+LSUA!C24+LSUS!C24+LSUE!C24+LSULAW!C24+LSUHSCS!C24+LSUHSCNO!C24+LSUAG!C24+PENN!C24+EACONWAY!C24+HPLONG!C24</f>
        <v>0</v>
      </c>
      <c r="D24" s="36">
        <f>LSUBOS!D24+LSUBR!D24+LSUA!D24+LSUS!D24+LSUE!D24+LSULAW!D24+LSUHSCS!D24+LSUHSCNO!D24+LSUAG!D24+PENN!D24+EACONWAY!D24+HPLONG!D24</f>
        <v>0</v>
      </c>
      <c r="E24" s="36">
        <f t="shared" si="1"/>
        <v>0</v>
      </c>
      <c r="F24" s="93"/>
    </row>
    <row r="25" spans="1:6" s="94" customFormat="1" ht="25.5">
      <c r="A25" s="48" t="s">
        <v>28</v>
      </c>
      <c r="B25" s="36">
        <f>LSUBOS!B25+LSUBR!B25+LSUA!B25+LSUS!B25+LSUE!B25+LSULAW!B25+LSUHSCS!B25+LSUHSCNO!B25+LSUAG!B25+PENN!B25+EACONWAY!B25+HPLONG!B25</f>
        <v>157042</v>
      </c>
      <c r="C25" s="36">
        <f>LSUBOS!C25+LSUBR!C25+LSUA!C25+LSUS!C25+LSUE!C25+LSULAW!C25+LSUHSCS!C25+LSUHSCNO!C25+LSUAG!C25+PENN!C25+EACONWAY!C25+HPLONG!C25</f>
        <v>138700</v>
      </c>
      <c r="D25" s="36">
        <f>LSUBOS!D25+LSUBR!D25+LSUA!D25+LSUS!D25+LSUE!D25+LSULAW!D25+LSUHSCS!D25+LSUHSCNO!D25+LSUAG!D25+PENN!D25+EACONWAY!D25+HPLONG!D25</f>
        <v>138500</v>
      </c>
      <c r="E25" s="36">
        <f t="shared" si="1"/>
        <v>-200</v>
      </c>
      <c r="F25" s="93"/>
    </row>
    <row r="26" spans="1:6" s="94" customFormat="1" ht="25.5">
      <c r="A26" s="48" t="s">
        <v>29</v>
      </c>
      <c r="B26" s="36">
        <f>LSUBOS!B26+LSUBR!B26+LSUA!B26+LSUS!B26+LSUE!B26+LSULAW!B26+LSUHSCS!B26+LSUHSCNO!B26+LSUAG!B26+PENN!B26+EACONWAY!B26+HPLONG!B26</f>
        <v>0</v>
      </c>
      <c r="C26" s="36">
        <f>LSUBOS!C26+LSUBR!C26+LSUA!C26+LSUS!C26+LSUE!C26+LSULAW!C26+LSUHSCS!C26+LSUHSCNO!C26+LSUAG!C26+PENN!C26+EACONWAY!C26+HPLONG!C26</f>
        <v>0</v>
      </c>
      <c r="D26" s="36">
        <f>LSUBOS!D26+LSUBR!D26+LSUA!D26+LSUS!D26+LSUE!D26+LSULAW!D26+LSUHSCS!D26+LSUHSCNO!D26+LSUAG!D26+PENN!D26+EACONWAY!D26+HPLONG!D26</f>
        <v>0</v>
      </c>
      <c r="E26" s="36">
        <f t="shared" si="1"/>
        <v>0</v>
      </c>
      <c r="F26" s="93"/>
    </row>
    <row r="27" spans="1:6" s="94" customFormat="1" ht="25.5">
      <c r="A27" s="48" t="s">
        <v>30</v>
      </c>
      <c r="B27" s="36">
        <f>LSUBOS!B27+LSUBR!B27+LSUA!B27+LSUS!B27+LSUE!B27+LSULAW!B27+LSUHSCS!B27+LSUHSCNO!B27+LSUAG!B27+PENN!B27+EACONWAY!B27+HPLONG!B27</f>
        <v>92895</v>
      </c>
      <c r="C27" s="36">
        <f>LSUBOS!C27+LSUBR!C27+LSUA!C27+LSUS!C27+LSUE!C27+LSULAW!C27+LSUHSCS!C27+LSUHSCNO!C27+LSUAG!C27+PENN!C27+EACONWAY!C27+HPLONG!C27</f>
        <v>127000</v>
      </c>
      <c r="D27" s="36">
        <f>LSUBOS!D27+LSUBR!D27+LSUA!D27+LSUS!D27+LSUE!D27+LSULAW!D27+LSUHSCS!D27+LSUHSCNO!D27+LSUAG!D27+PENN!D27+EACONWAY!D27+HPLONG!D27</f>
        <v>93240</v>
      </c>
      <c r="E27" s="36">
        <f t="shared" si="1"/>
        <v>-33760</v>
      </c>
      <c r="F27" s="93"/>
    </row>
    <row r="28" spans="1:6" s="94" customFormat="1" ht="25.5">
      <c r="A28" s="48" t="s">
        <v>31</v>
      </c>
      <c r="B28" s="36">
        <f>LSUBOS!B28+LSUBR!B28+LSUA!B28+LSUS!B28+LSUE!B28+LSULAW!B28+LSUHSCS!B28+LSUHSCNO!B28+LSUAG!B28+PENN!B28+EACONWAY!B28+HPLONG!B28</f>
        <v>14612555</v>
      </c>
      <c r="C28" s="36">
        <f>LSUBOS!C28+LSUBR!C28+LSUA!C28+LSUS!C28+LSUE!C28+LSULAW!C28+LSUHSCS!C28+LSUHSCNO!C28+LSUAG!C28+PENN!C28+EACONWAY!C28+HPLONG!C28</f>
        <v>13113556</v>
      </c>
      <c r="D28" s="36">
        <f>LSUBOS!D28+LSUBR!D28+LSUA!D28+LSUS!D28+LSUE!D28+LSULAW!D28+LSUHSCS!D28+LSUHSCNO!D28+LSUAG!D28+PENN!D28+EACONWAY!D28+HPLONG!D28</f>
        <v>13565229</v>
      </c>
      <c r="E28" s="36">
        <f>D28-C28</f>
        <v>451673</v>
      </c>
      <c r="F28" s="93"/>
    </row>
    <row r="29" spans="1:6" s="103" customFormat="1" ht="26.25">
      <c r="A29" s="33" t="s">
        <v>32</v>
      </c>
      <c r="B29" s="44">
        <f>SUM(B16:B28)</f>
        <v>330129349.43000001</v>
      </c>
      <c r="C29" s="44">
        <f>SUM(C16:C28)</f>
        <v>327256773</v>
      </c>
      <c r="D29" s="44">
        <f>SUM(D16:D28)</f>
        <v>368978673</v>
      </c>
      <c r="E29" s="44">
        <f>SUM(E16:E28)</f>
        <v>41721900</v>
      </c>
      <c r="F29" s="102"/>
    </row>
    <row r="30" spans="1:6" s="94" customFormat="1" ht="25.5">
      <c r="A30" s="49" t="s">
        <v>33</v>
      </c>
      <c r="B30" s="100">
        <f>LSUBOS!B30+LSUBR!B30+LSUA!B30+LSUS!B30+LSUE!B30+LSULAW!B30+LSUHSCS!B30+LSUHSCNO!B30+LSUAG!B30+PENN!B30+EACONWAY!B30+HPLONG!B30</f>
        <v>54597921.280000001</v>
      </c>
      <c r="C30" s="100">
        <f>LSUBOS!C30+LSUBR!C30+LSUA!C30+LSUS!C30+LSUE!C30+LSULAW!C30+LSUHSCS!C30+LSUHSCNO!C30+LSUAG!C30+PENN!C30+EACONWAY!C30+HPLONG!C30</f>
        <v>50204940</v>
      </c>
      <c r="D30" s="100">
        <f>LSUBOS!D30+LSUBR!D30+LSUA!D30+LSUS!D30+LSUE!D30+LSULAW!D30+LSUHSCS!D30+LSUHSCNO!D30+LSUAG!D30+PENN!D30+EACONWAY!D30+HPLONG!D30</f>
        <v>50204940</v>
      </c>
      <c r="E30" s="37">
        <f t="shared" ref="E30:E35" si="2">D30-C30</f>
        <v>0</v>
      </c>
      <c r="F30" s="99"/>
    </row>
    <row r="31" spans="1:6" s="94" customFormat="1" ht="25.5">
      <c r="A31" s="48" t="s">
        <v>34</v>
      </c>
      <c r="B31" s="101">
        <f>LSUBOS!B31+LSUBR!B31+LSUA!B31+LSUS!B31+LSUE!B31+LSULAW!B31+LSUHSCS!B31+LSUHSCNO!B31+LSUAG!B31+PENN!B31+EACONWAY!B31+HPLONG!B31</f>
        <v>17206257</v>
      </c>
      <c r="C31" s="101">
        <f>LSUBOS!C31+LSUBR!C31+LSUA!C31+LSUS!C31+LSUE!C31+LSULAW!C31+LSUHSCS!C31+LSUHSCNO!C31+LSUAG!C31+PENN!C31+EACONWAY!C31+HPLONG!C31</f>
        <v>17106682</v>
      </c>
      <c r="D31" s="101">
        <f>LSUBOS!D31+LSUBR!D31+LSUA!D31+LSUS!D31+LSUE!D31+LSULAW!D31+LSUHSCS!D31+LSUHSCNO!D31+LSUAG!D31+PENN!D31+EACONWAY!D31+HPLONG!D31</f>
        <v>16540224</v>
      </c>
      <c r="E31" s="40">
        <f t="shared" si="2"/>
        <v>-566458</v>
      </c>
      <c r="F31" s="99"/>
    </row>
    <row r="32" spans="1:6" s="94" customFormat="1" ht="25.5">
      <c r="A32" s="50" t="s">
        <v>35</v>
      </c>
      <c r="B32" s="101">
        <f>LSUBOS!B32+LSUBR!B32+LSUA!B32+LSUS!B32+LSUE!B32+LSULAW!B32+LSUHSCS!B32+LSUHSCNO!B32+LSUAG!B32+PENN!B32+EACONWAY!B32+HPLONG!B32</f>
        <v>0</v>
      </c>
      <c r="C32" s="101">
        <f>LSUBOS!C32+LSUBR!C32+LSUA!C32+LSUS!C32+LSUE!C32+LSULAW!C32+LSUHSCS!C32+LSUHSCNO!C32+LSUAG!C32+PENN!C32+EACONWAY!C32+HPLONG!C32</f>
        <v>0</v>
      </c>
      <c r="D32" s="101">
        <f>LSUBOS!D32+LSUBR!D32+LSUA!D32+LSUS!D32+LSUE!D32+LSULAW!D32+LSUHSCS!D32+LSUHSCNO!D32+LSUAG!D32+PENN!D32+EACONWAY!D32+HPLONG!D32</f>
        <v>0</v>
      </c>
      <c r="E32" s="40">
        <f t="shared" si="2"/>
        <v>0</v>
      </c>
      <c r="F32" s="99"/>
    </row>
    <row r="33" spans="1:6" s="94" customFormat="1" ht="25.5">
      <c r="A33" s="41" t="s">
        <v>36</v>
      </c>
      <c r="B33" s="101">
        <f>LSUBOS!B33+LSUBR!B33+LSUA!B33+LSUS!B33+LSUE!B33+LSULAW!B33+LSUHSCS!B33+LSUHSCNO!B33+LSUAG!B33+PENN!B33+EACONWAY!B33+HPLONG!B33</f>
        <v>0</v>
      </c>
      <c r="C33" s="101">
        <f>LSUBOS!C33+LSUBR!C33+LSUA!C33+LSUS!C33+LSUE!C33+LSULAW!C33+LSUHSCS!C33+LSUHSCNO!C33+LSUAG!C33+PENN!C33+EACONWAY!C33+HPLONG!C33</f>
        <v>0</v>
      </c>
      <c r="D33" s="101">
        <f>LSUBOS!D33+LSUBR!D33+LSUA!D33+LSUS!D33+LSUE!D33+LSULAW!D33+LSUHSCS!D33+LSUHSCNO!D33+LSUAG!D33+PENN!D33+EACONWAY!D33+HPLONG!D33</f>
        <v>0</v>
      </c>
      <c r="E33" s="40">
        <f t="shared" si="2"/>
        <v>0</v>
      </c>
      <c r="F33" s="99"/>
    </row>
    <row r="34" spans="1:6" s="94" customFormat="1" ht="25.5">
      <c r="A34" s="48" t="s">
        <v>37</v>
      </c>
      <c r="B34" s="101">
        <f>LSUBOS!B34+LSUBR!B34+LSUA!B34+LSUS!B34+LSUE!B34+LSULAW!B34+LSUHSCS!B34+LSUHSCNO!B34+LSUAG!B34+PENN!B34+EACONWAY!B34+HPLONG!B34</f>
        <v>0</v>
      </c>
      <c r="C34" s="101">
        <f>LSUBOS!C34+LSUBR!C34+LSUA!C34+LSUS!C34+LSUE!C34+LSULAW!C34+LSUHSCS!C34+LSUHSCNO!C34+LSUAG!C34+PENN!C34+EACONWAY!C34+HPLONG!C34</f>
        <v>0</v>
      </c>
      <c r="D34" s="101">
        <f>LSUBOS!D34+LSUBR!D34+LSUA!D34+LSUS!D34+LSUE!D34+LSULAW!D34+LSUHSCS!D34+LSUHSCNO!D34+LSUAG!D34+PENN!D34+EACONWAY!D34+HPLONG!D34</f>
        <v>0</v>
      </c>
      <c r="E34" s="40">
        <f t="shared" si="2"/>
        <v>0</v>
      </c>
      <c r="F34" s="99"/>
    </row>
    <row r="35" spans="1:6" s="94" customFormat="1" ht="25.5">
      <c r="A35" s="50" t="s">
        <v>38</v>
      </c>
      <c r="B35" s="36">
        <f>LSUBOS!B35+LSUBR!B35+LSUA!B35+LSUS!B35+LSUE!B35+LSULAW!B35+LSUHSCS!B35+LSUHSCNO!B35+LSUAG!B35+PENN!B35+EACONWAY!B35+HPLONG!B35</f>
        <v>10239925.99</v>
      </c>
      <c r="C35" s="36">
        <f>LSUBOS!C35+LSUBR!C35+LSUA!C35+LSUS!C35+LSUE!C35+LSULAW!C35+LSUHSCS!C35+LSUHSCNO!C35+LSUAG!C35+PENN!C35+EACONWAY!C35+HPLONG!C35</f>
        <v>21421278</v>
      </c>
      <c r="D35" s="36">
        <f>LSUBOS!D35+LSUBR!D35+LSUA!D35+LSUS!D35+LSUE!D35+LSULAW!D35+LSUHSCS!D35+LSUHSCNO!D35+LSUAG!D35+PENN!D35+EACONWAY!D35+HPLONG!D35</f>
        <v>43875813</v>
      </c>
      <c r="E35" s="40">
        <f t="shared" si="2"/>
        <v>22454535</v>
      </c>
      <c r="F35" s="99"/>
    </row>
    <row r="36" spans="1:6" s="103" customFormat="1" ht="26.25">
      <c r="A36" s="51" t="s">
        <v>39</v>
      </c>
      <c r="B36" s="52">
        <f>B35+B34+B33+B32+B31+B30+B29</f>
        <v>412173453.70000005</v>
      </c>
      <c r="C36" s="52">
        <f>C35+C34+C33+C32+C31+C30+C29</f>
        <v>415989673</v>
      </c>
      <c r="D36" s="52">
        <f>D35+D34+D33+D32+D31+D30+D29</f>
        <v>479599650</v>
      </c>
      <c r="E36" s="105">
        <f>E35+E34+E33+E32+E31+E30+E29</f>
        <v>63609977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100">
        <f>LSUBOS!B38+LSUBR!B38+LSUA!B38+LSUS!B38+LSUE!B38+LSULAW!B38+LSUHSCS!B38+LSUHSCNO!B38+LSUAG!B38+PENN!B38+EACONWAY!B38+HPLONG!B38</f>
        <v>0</v>
      </c>
      <c r="C38" s="100">
        <f>LSUBOS!C38+LSUBR!C38+LSUA!C38+LSUS!C38+LSUE!C38+LSULAW!C38+LSUHSCS!C38+LSUHSCNO!C38+LSUAG!C38+PENN!C38+EACONWAY!C38+HPLONG!C38</f>
        <v>0</v>
      </c>
      <c r="D38" s="100">
        <f>LSUBOS!D38+LSUBR!D38+LSUA!D38+LSUS!D38+LSUE!D38+LSULAW!D38+LSUHSCS!D38+LSUHSCNO!D38+LSUAG!D38+PENN!D38+EACONWAY!D38+HPLONG!D38</f>
        <v>0</v>
      </c>
      <c r="E38" s="37">
        <f>D38-C38</f>
        <v>0</v>
      </c>
      <c r="F38" s="99"/>
    </row>
    <row r="39" spans="1:6" s="94" customFormat="1" ht="25.5">
      <c r="A39" s="38" t="s">
        <v>42</v>
      </c>
      <c r="B39" s="101">
        <f>LSUBOS!B39+LSUBR!B39+LSUA!B39+LSUS!B39+LSUE!B39+LSULAW!B39+LSUHSCS!B39+LSUHSCNO!B39+LSUAG!B39+PENN!B39+EACONWAY!B39+HPLONG!B39</f>
        <v>68164479.189999998</v>
      </c>
      <c r="C39" s="101">
        <f>LSUBOS!C39+LSUBR!C39+LSUA!C39+LSUS!C39+LSUE!C39+LSULAW!C39+LSUHSCS!C39+LSUHSCNO!C39+LSUAG!C39+PENN!C39+EACONWAY!C39+HPLONG!C39</f>
        <v>70564866</v>
      </c>
      <c r="D39" s="101">
        <f>LSUBOS!D39+LSUBR!D39+LSUA!D39+LSUS!D39+LSUE!D39+LSULAW!D39+LSUHSCS!D39+LSUHSCNO!D39+LSUAG!D39+PENN!D39+EACONWAY!D39+HPLONG!D39</f>
        <v>70564866</v>
      </c>
      <c r="E39" s="55">
        <f>D39-C39</f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100">
        <f>LSUBOS!B41+LSUBR!B41+LSUA!B41+LSUS!B41+LSUE!B41+LSULAW!B41+LSUHSCS!B41+LSUHSCNO!B41+LSUAG!B41+PENN!B41+EACONWAY!B41+HPLONG!B41</f>
        <v>0</v>
      </c>
      <c r="C41" s="100">
        <f>LSUBOS!C41+LSUBR!C41+LSUA!C41+LSUS!C41+LSUE!C41+LSULAW!C41+LSUHSCS!C41+LSUHSCNO!C41+LSUAG!C41+PENN!C41+EACONWAY!C41+HPLONG!C41</f>
        <v>0</v>
      </c>
      <c r="D41" s="100">
        <f>LSUBOS!D41+LSUBR!D41+LSUA!D41+LSUS!D41+LSUE!D41+LSULAW!D41+LSUHSCS!D41+LSUHSCNO!D41+LSUAG!D41+PENN!D41+EACONWAY!D41+HPLONG!D41</f>
        <v>0</v>
      </c>
      <c r="E41" s="37">
        <f>D41-C41</f>
        <v>0</v>
      </c>
      <c r="F41" s="99"/>
    </row>
    <row r="42" spans="1:6" s="94" customFormat="1" ht="25.5">
      <c r="A42" s="38" t="s">
        <v>45</v>
      </c>
      <c r="B42" s="36">
        <f>LSUBOS!B42+LSUBR!B42+LSUA!B42+LSUS!B42+LSUE!B42+LSULAW!B42+LSUHSCS!B42+LSUHSCNO!B42+LSUAG!B42+PENN!B42+EACONWAY!B42+HPLONG!B42</f>
        <v>11174889</v>
      </c>
      <c r="C42" s="36">
        <f>LSUBOS!C42+LSUBR!C42+LSUA!C42+LSUS!C42+LSUE!C42+LSULAW!C42+LSUHSCS!C42+LSUHSCNO!C42+LSUAG!C42+PENN!C42+EACONWAY!C42+HPLONG!C42</f>
        <v>13018275</v>
      </c>
      <c r="D42" s="36">
        <f>LSUBOS!D42+LSUBR!D42+LSUA!D42+LSUS!D42+LSUE!D42+LSULAW!D42+LSUHSCS!D42+LSUHSCNO!D42+LSUAG!D42+PENN!D42+EACONWAY!D42+HPLONG!D42</f>
        <v>13018275</v>
      </c>
      <c r="E42" s="40">
        <f>D42-C42</f>
        <v>0</v>
      </c>
      <c r="F42" s="99"/>
    </row>
    <row r="43" spans="1:6" s="103" customFormat="1" ht="26.25">
      <c r="A43" s="33" t="s">
        <v>46</v>
      </c>
      <c r="B43" s="52">
        <f>B42+B41+B39+B38</f>
        <v>79339368.189999998</v>
      </c>
      <c r="C43" s="52">
        <f>C42+C41+C39+C38</f>
        <v>83583141</v>
      </c>
      <c r="D43" s="52">
        <f>D42+D41+D39+D38</f>
        <v>83583141</v>
      </c>
      <c r="E43" s="45">
        <f>D43-C43</f>
        <v>0</v>
      </c>
      <c r="F43" s="106"/>
    </row>
    <row r="44" spans="1:6" s="103" customFormat="1" ht="26.25">
      <c r="A44" s="33" t="s">
        <v>47</v>
      </c>
      <c r="B44" s="104">
        <f>LSUBOS!B44+LSUBR!B44+LSUA!B44+LSUS!B44+LSUE!B44+LSULAW!B44+LSUHSCS!B44+LSUHSCNO!B44+LSUAG!B44+PENN!B44+EACONWAY!B44+HPLONG!B44</f>
        <v>0</v>
      </c>
      <c r="C44" s="104">
        <f>LSUBOS!C44+LSUBR!C44+LSUA!C44+LSUS!C44+LSUE!C44+LSULAW!C44+LSUHSCS!C44+LSUHSCNO!C44+LSUAG!C44+PENN!C44+EACONWAY!C44+HPLONG!C44</f>
        <v>0</v>
      </c>
      <c r="D44" s="104">
        <f>LSUBOS!D44+LSUBR!D44+LSUA!D44+LSUS!D44+LSUE!D44+LSULAW!D44+LSUHSCS!D44+LSUHSCNO!D44+LSUAG!D44+PENN!D44+EACONWAY!D44+HPLONG!D44</f>
        <v>0</v>
      </c>
      <c r="E44" s="45">
        <f>D44-C44</f>
        <v>0</v>
      </c>
      <c r="F44" s="106"/>
    </row>
    <row r="45" spans="1:6" s="103" customFormat="1" ht="27" thickBot="1">
      <c r="A45" s="57" t="s">
        <v>48</v>
      </c>
      <c r="B45" s="58">
        <f>B43+B36+B12+B13+B44</f>
        <v>933483223.92000008</v>
      </c>
      <c r="C45" s="58">
        <f t="shared" ref="C45:D45" si="3">C43+C36+C12+C13+C44</f>
        <v>956590670</v>
      </c>
      <c r="D45" s="58">
        <f t="shared" si="3"/>
        <v>949013743</v>
      </c>
      <c r="E45" s="59">
        <f>D45-C45</f>
        <v>-7576927</v>
      </c>
      <c r="F45" s="106"/>
    </row>
    <row r="46" spans="1:6" s="3" customFormat="1" ht="45" thickTop="1">
      <c r="A46" s="13"/>
      <c r="B46" s="14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9" zoomScale="60" zoomScaleNormal="60" workbookViewId="0">
      <selection activeCell="A22" sqref="A22"/>
    </sheetView>
  </sheetViews>
  <sheetFormatPr defaultColWidth="12.42578125" defaultRowHeight="15"/>
  <cols>
    <col min="1" max="1" width="102.42578125" style="6" customWidth="1"/>
    <col min="2" max="2" width="30.85546875" style="26" customWidth="1"/>
    <col min="3" max="3" width="33.28515625" style="26" customWidth="1"/>
    <col min="4" max="4" width="33.85546875" style="26" customWidth="1"/>
    <col min="5" max="5" width="36.2851562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89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100">
        <f>LSUE!B7+SUSBO!B7+LCTCSystem!B7-LCTCSBOS!B7-Online!B7</f>
        <v>0</v>
      </c>
      <c r="C7" s="100">
        <f>LSUE!C7+SUSBO!C7+LCTCSystem!C7-LCTCSBOS!C7-Online!C7</f>
        <v>0</v>
      </c>
      <c r="D7" s="100">
        <f>LSUE!D7+SUSBO!D7+LCTCSystem!D7-LCTCSBOS!D7-Online!D7</f>
        <v>0</v>
      </c>
      <c r="E7" s="37">
        <f t="shared" ref="E7:E12" si="0">D7-C7</f>
        <v>0</v>
      </c>
      <c r="F7" s="99"/>
    </row>
    <row r="8" spans="1:12" s="94" customFormat="1" ht="25.5">
      <c r="A8" s="38" t="s">
        <v>12</v>
      </c>
      <c r="B8" s="101">
        <f>LSUE!B8+SUSBO!B8+LCTCSystem!B8-LCTCSBOS!B8-Online!B8</f>
        <v>0</v>
      </c>
      <c r="C8" s="101">
        <f>LSUE!C8+SUSBO!C8+LCTCSystem!C8-LCTCSBOS!C8-Online!C8</f>
        <v>0</v>
      </c>
      <c r="D8" s="101">
        <f>LSUE!D8+SUSBO!D8+LCTCSystem!D8-LCTCSBOS!D8-Online!D8</f>
        <v>0</v>
      </c>
      <c r="E8" s="40">
        <f t="shared" si="0"/>
        <v>0</v>
      </c>
      <c r="F8" s="99"/>
    </row>
    <row r="9" spans="1:12" s="94" customFormat="1" ht="25.5">
      <c r="A9" s="41" t="s">
        <v>13</v>
      </c>
      <c r="B9" s="101">
        <f>LSUE!B9+SUSBO!B9+LCTCSystem!B9-LCTCSBOS!B9-Online!B9</f>
        <v>0</v>
      </c>
      <c r="C9" s="101">
        <f>LSUE!C9+SUSBO!C9+LCTCSystem!C9-LCTCSBOS!C9-Online!C9</f>
        <v>0</v>
      </c>
      <c r="D9" s="101">
        <f>LSUE!D9+SUSBO!D9+LCTCSystem!D9-LCTCSBOS!D9-Online!D9</f>
        <v>0</v>
      </c>
      <c r="E9" s="40">
        <f t="shared" si="0"/>
        <v>0</v>
      </c>
      <c r="F9" s="99"/>
    </row>
    <row r="10" spans="1:12" s="94" customFormat="1" ht="25.5">
      <c r="A10" s="42" t="s">
        <v>14</v>
      </c>
      <c r="B10" s="101">
        <f>LSUE!B10+SUSBO!B10+LCTCSystem!B10-LCTCSBOS!B10-Online!B10</f>
        <v>0</v>
      </c>
      <c r="C10" s="101">
        <f>LSUE!C10+SUSBO!C10+LCTCSystem!C10-LCTCSBOS!C10-Online!C10</f>
        <v>0</v>
      </c>
      <c r="D10" s="101">
        <f>LSUE!D10+SUSBO!D10+LCTCSystem!D10-LCTCSBOS!D10-Online!D10</f>
        <v>0</v>
      </c>
      <c r="E10" s="40">
        <f t="shared" si="0"/>
        <v>0</v>
      </c>
      <c r="F10" s="99"/>
    </row>
    <row r="11" spans="1:12" s="94" customFormat="1" ht="25.5">
      <c r="A11" s="42" t="s">
        <v>15</v>
      </c>
      <c r="B11" s="100">
        <f>LSUE!B11+SUSBO!B11+LCTCSystem!B11-LCTCSBOS!B11-Online!B11</f>
        <v>0</v>
      </c>
      <c r="C11" s="100">
        <f>LSUE!C11+SUSBO!C11+LCTCSystem!C11-LCTCSBOS!C11-Online!C11</f>
        <v>0</v>
      </c>
      <c r="D11" s="100">
        <f>LSUE!D11+SUSBO!D11+LCTCSystem!D11-LCTCSBOS!D11-Online!D11</f>
        <v>0</v>
      </c>
      <c r="E11" s="40">
        <f t="shared" si="0"/>
        <v>0</v>
      </c>
      <c r="F11" s="99"/>
    </row>
    <row r="12" spans="1:12" s="103" customFormat="1" ht="26.25">
      <c r="A12" s="43" t="s">
        <v>16</v>
      </c>
      <c r="B12" s="115">
        <f>B10+B9+B8+B7+B11</f>
        <v>0</v>
      </c>
      <c r="C12" s="115">
        <f>C10+C9+C8+C7+C11</f>
        <v>0</v>
      </c>
      <c r="D12" s="115">
        <f>D10+D9+D8+D7+D11</f>
        <v>0</v>
      </c>
      <c r="E12" s="45">
        <f t="shared" si="0"/>
        <v>0</v>
      </c>
      <c r="F12" s="102"/>
    </row>
    <row r="13" spans="1:12" s="103" customFormat="1" ht="26.25">
      <c r="A13" s="46" t="s">
        <v>17</v>
      </c>
      <c r="B13" s="104">
        <f>LSUE!B13+SUSBO!B13+LCTCSystem!B13-LCTCSBOS!B13-Online!B13</f>
        <v>11922302.27</v>
      </c>
      <c r="C13" s="104">
        <f>LSUE!C13+SUSBO!C13+LCTCSystem!C13-LCTCSBOS!C13-Online!C13</f>
        <v>4890956</v>
      </c>
      <c r="D13" s="104">
        <f>LSUE!D13+SUSBO!D13+LCTCSystem!D13-LCTCSBOS!D13-Online!D13</f>
        <v>0</v>
      </c>
      <c r="E13" s="45">
        <f>D13-C13</f>
        <v>-4890956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f>LSUE!B16+SUSBO!B16+LCTCSystem!B16-LCTCSBOS!B16-Online!B16</f>
        <v>124592569.78999999</v>
      </c>
      <c r="C16" s="36">
        <f>LSUE!C16+SUSBO!C16+LCTCSystem!C16-LCTCSBOS!C16-Online!C16</f>
        <v>138578974.66</v>
      </c>
      <c r="D16" s="36">
        <f>LSUE!D16+SUSBO!D16+LCTCSystem!D16-LCTCSBOS!D16-Online!D16</f>
        <v>148113984.31999999</v>
      </c>
      <c r="E16" s="36">
        <f>D16-C16</f>
        <v>9535009.6599999964</v>
      </c>
      <c r="F16" s="93"/>
    </row>
    <row r="17" spans="1:6" s="94" customFormat="1" ht="25.5">
      <c r="A17" s="30" t="s">
        <v>21</v>
      </c>
      <c r="B17" s="36">
        <f>LSUE!B17+SUSBO!B17+LCTCSystem!B17-LCTCSBOS!B17-Online!B17</f>
        <v>5526600.7899999991</v>
      </c>
      <c r="C17" s="36">
        <f>LSUE!C17+SUSBO!C17+LCTCSystem!C17-LCTCSBOS!C17-Online!C17</f>
        <v>4753965</v>
      </c>
      <c r="D17" s="36">
        <f>LSUE!D17+SUSBO!D17+LCTCSystem!D17-LCTCSBOS!D17-Online!D17</f>
        <v>4857526</v>
      </c>
      <c r="E17" s="36">
        <f>D17-C17</f>
        <v>103561</v>
      </c>
      <c r="F17" s="93"/>
    </row>
    <row r="18" spans="1:6" s="94" customFormat="1" ht="25.5">
      <c r="A18" s="48" t="s">
        <v>22</v>
      </c>
      <c r="B18" s="36">
        <f>LSUE!B18+SUSBO!B18+LCTCSystem!B18-LCTCSBOS!B18-Online!B18</f>
        <v>1141964</v>
      </c>
      <c r="C18" s="36">
        <f>LSUE!C18+SUSBO!C18+LCTCSystem!C18-LCTCSBOS!C18-Online!C18</f>
        <v>1240449</v>
      </c>
      <c r="D18" s="36">
        <f>LSUE!D18+SUSBO!D18+LCTCSystem!D18-LCTCSBOS!D18-Online!D18</f>
        <v>1190449</v>
      </c>
      <c r="E18" s="36">
        <f>D18-C18</f>
        <v>-50000</v>
      </c>
      <c r="F18" s="93"/>
    </row>
    <row r="19" spans="1:6" s="94" customFormat="1" ht="25.5">
      <c r="A19" s="48" t="s">
        <v>23</v>
      </c>
      <c r="B19" s="36">
        <f>LSUE!B19+SUSBO!B19+LCTCSystem!B19-LCTCSBOS!B19-Online!B19</f>
        <v>3414089.25</v>
      </c>
      <c r="C19" s="36">
        <f>LSUE!C19+SUSBO!C19+LCTCSystem!C19-LCTCSBOS!C19-Online!C19</f>
        <v>2982404</v>
      </c>
      <c r="D19" s="36">
        <f>LSUE!D19+SUSBO!D19+LCTCSystem!D19-LCTCSBOS!D19-Online!D19</f>
        <v>3541030.5</v>
      </c>
      <c r="E19" s="36">
        <f>D19-C19</f>
        <v>558626.5</v>
      </c>
      <c r="F19" s="93"/>
    </row>
    <row r="20" spans="1:6" s="94" customFormat="1" ht="25.5">
      <c r="A20" s="48" t="s">
        <v>24</v>
      </c>
      <c r="B20" s="36">
        <f>LSUE!B20+SUSBO!B20+LCTCSystem!B20-LCTCSBOS!B20-Online!B20</f>
        <v>100000</v>
      </c>
      <c r="C20" s="36">
        <f>LSUE!C20+SUSBO!C20+LCTCSystem!C20-LCTCSBOS!C20-Online!C20</f>
        <v>100000</v>
      </c>
      <c r="D20" s="36">
        <f>LSUE!D20+SUSBO!D20+LCTCSystem!D20-LCTCSBOS!D20-Online!D20</f>
        <v>100000</v>
      </c>
      <c r="E20" s="36">
        <f t="shared" ref="E20:E27" si="1">D20-C20</f>
        <v>0</v>
      </c>
      <c r="F20" s="93"/>
    </row>
    <row r="21" spans="1:6" s="94" customFormat="1" ht="25.5">
      <c r="A21" s="48" t="s">
        <v>25</v>
      </c>
      <c r="B21" s="36">
        <f>LSUE!B21+SUSBO!B21+LCTCSystem!B21-LCTCSBOS!B21-Online!B21</f>
        <v>0</v>
      </c>
      <c r="C21" s="36">
        <f>LSUE!C21+SUSBO!C21+LCTCSystem!C21-LCTCSBOS!C21-Online!C21</f>
        <v>0</v>
      </c>
      <c r="D21" s="36">
        <f>LSUE!D21+SUSBO!D21+LCTCSystem!D21-LCTCSBOS!D21-Online!D21</f>
        <v>0</v>
      </c>
      <c r="E21" s="36">
        <f t="shared" si="1"/>
        <v>0</v>
      </c>
      <c r="F21" s="93"/>
    </row>
    <row r="22" spans="1:6" s="94" customFormat="1" ht="25.5">
      <c r="A22" s="48" t="s">
        <v>61</v>
      </c>
      <c r="B22" s="36">
        <f>LSUE!B22+SUSBO!B22+LCTCSystem!B22-LCTCSBOS!B22-Online!B22</f>
        <v>2137243.58</v>
      </c>
      <c r="C22" s="36">
        <f>LSUE!C22+SUSBO!C22+LCTCSystem!C22-LCTCSBOS!C22-Online!C22</f>
        <v>1884925.75</v>
      </c>
      <c r="D22" s="36">
        <f>LSUE!D22+SUSBO!D22+LCTCSystem!D22-LCTCSBOS!D22-Online!D22</f>
        <v>2594453</v>
      </c>
      <c r="E22" s="36">
        <f t="shared" si="1"/>
        <v>709527.25</v>
      </c>
      <c r="F22" s="93"/>
    </row>
    <row r="23" spans="1:6" s="94" customFormat="1" ht="25.5">
      <c r="A23" s="48" t="s">
        <v>26</v>
      </c>
      <c r="B23" s="36">
        <f>LSUE!B23+SUSBO!B23+LCTCSystem!B23-LCTCSBOS!B23-Online!B23</f>
        <v>0</v>
      </c>
      <c r="C23" s="36">
        <f>LSUE!C23+SUSBO!C23+LCTCSystem!C23-LCTCSBOS!C23-Online!C23</f>
        <v>0</v>
      </c>
      <c r="D23" s="36">
        <f>LSUE!D23+SUSBO!D23+LCTCSystem!D23-LCTCSBOS!D23-Online!D23</f>
        <v>0</v>
      </c>
      <c r="E23" s="36">
        <f t="shared" si="1"/>
        <v>0</v>
      </c>
      <c r="F23" s="93"/>
    </row>
    <row r="24" spans="1:6" s="94" customFormat="1" ht="25.5">
      <c r="A24" s="48" t="s">
        <v>27</v>
      </c>
      <c r="B24" s="36">
        <f>LSUE!B24+SUSBO!B24+LCTCSystem!B24-LCTCSBOS!B24-Online!B24</f>
        <v>0</v>
      </c>
      <c r="C24" s="36">
        <f>LSUE!C24+SUSBO!C24+LCTCSystem!C24-LCTCSBOS!C24-Online!C24</f>
        <v>0</v>
      </c>
      <c r="D24" s="36">
        <f>LSUE!D24+SUSBO!D24+LCTCSystem!D24-LCTCSBOS!D24-Online!D24</f>
        <v>0</v>
      </c>
      <c r="E24" s="36">
        <f t="shared" si="1"/>
        <v>0</v>
      </c>
      <c r="F24" s="93"/>
    </row>
    <row r="25" spans="1:6" s="94" customFormat="1" ht="25.5">
      <c r="A25" s="48" t="s">
        <v>28</v>
      </c>
      <c r="B25" s="36">
        <f>LSUE!B25+SUSBO!B25+LCTCSystem!B25-LCTCSBOS!B25-Online!B25</f>
        <v>788486</v>
      </c>
      <c r="C25" s="36">
        <f>LSUE!C25+SUSBO!C25+LCTCSystem!C25-LCTCSBOS!C25-Online!C25</f>
        <v>676691.2</v>
      </c>
      <c r="D25" s="36">
        <f>LSUE!D25+SUSBO!D25+LCTCSystem!D25-LCTCSBOS!D25-Online!D25</f>
        <v>543400</v>
      </c>
      <c r="E25" s="36">
        <f t="shared" si="1"/>
        <v>-133291.19999999995</v>
      </c>
      <c r="F25" s="93"/>
    </row>
    <row r="26" spans="1:6" s="94" customFormat="1" ht="25.5">
      <c r="A26" s="48" t="s">
        <v>29</v>
      </c>
      <c r="B26" s="36">
        <f>LSUE!B26+SUSBO!B26+LCTCSystem!B26-LCTCSBOS!B26-Online!B26</f>
        <v>379477</v>
      </c>
      <c r="C26" s="36">
        <f>LSUE!C26+SUSBO!C26+LCTCSystem!C26-LCTCSBOS!C26-Online!C26</f>
        <v>258500.5</v>
      </c>
      <c r="D26" s="36">
        <f>LSUE!D26+SUSBO!D26+LCTCSystem!D26-LCTCSBOS!D26-Online!D26</f>
        <v>148949</v>
      </c>
      <c r="E26" s="36">
        <f t="shared" si="1"/>
        <v>-109551.5</v>
      </c>
      <c r="F26" s="93"/>
    </row>
    <row r="27" spans="1:6" s="94" customFormat="1" ht="25.5">
      <c r="A27" s="48" t="s">
        <v>30</v>
      </c>
      <c r="B27" s="36">
        <f>LSUE!B27+SUSBO!B27+LCTCSystem!B27-LCTCSBOS!B27-Online!B27</f>
        <v>1235788.8700000001</v>
      </c>
      <c r="C27" s="36">
        <f>LSUE!C27+SUSBO!C27+LCTCSystem!C27-LCTCSBOS!C27-Online!C27</f>
        <v>1222281</v>
      </c>
      <c r="D27" s="36">
        <f>LSUE!D27+SUSBO!D27+LCTCSystem!D27-LCTCSBOS!D27-Online!D27</f>
        <v>1254600</v>
      </c>
      <c r="E27" s="36">
        <f t="shared" si="1"/>
        <v>32319</v>
      </c>
      <c r="F27" s="93"/>
    </row>
    <row r="28" spans="1:6" s="94" customFormat="1" ht="25.5">
      <c r="A28" s="48" t="s">
        <v>31</v>
      </c>
      <c r="B28" s="36">
        <f>LSUE!B28+SUSBO!B28+LCTCSystem!B28-LCTCSBOS!B28-Online!B28</f>
        <v>2757746.54</v>
      </c>
      <c r="C28" s="36">
        <f>LSUE!C28+SUSBO!C28+LCTCSystem!C28-LCTCSBOS!C28-Online!C28</f>
        <v>3772140.98</v>
      </c>
      <c r="D28" s="36">
        <f>LSUE!D28+SUSBO!D28+LCTCSystem!D28-LCTCSBOS!D28-Online!D28</f>
        <v>3970791.71</v>
      </c>
      <c r="E28" s="36">
        <f>D28-C28</f>
        <v>198650.72999999998</v>
      </c>
      <c r="F28" s="93"/>
    </row>
    <row r="29" spans="1:6" s="103" customFormat="1" ht="26.25">
      <c r="A29" s="33" t="s">
        <v>32</v>
      </c>
      <c r="B29" s="44">
        <f>SUM(B16:B28)</f>
        <v>142073965.81999999</v>
      </c>
      <c r="C29" s="44">
        <f>SUM(C16:C28)</f>
        <v>155470332.08999997</v>
      </c>
      <c r="D29" s="44">
        <f>SUM(D16:D28)</f>
        <v>166315183.53</v>
      </c>
      <c r="E29" s="44">
        <f>SUM(E16:E28)</f>
        <v>10844851.439999998</v>
      </c>
      <c r="F29" s="102"/>
    </row>
    <row r="30" spans="1:6" s="94" customFormat="1" ht="25.5">
      <c r="A30" s="49" t="s">
        <v>33</v>
      </c>
      <c r="B30" s="100">
        <f>LSUE!B30+SUSBO!B30+LCTCSystem!B30-LCTCSBOS!B30-Online!B30</f>
        <v>0</v>
      </c>
      <c r="C30" s="100">
        <f>LSUE!C30+SUSBO!C30+LCTCSystem!C30-LCTCSBOS!C30-Online!C30</f>
        <v>0</v>
      </c>
      <c r="D30" s="100">
        <f>LSUE!D30+SUSBO!D30+LCTCSystem!D30-LCTCSBOS!D30-Online!D30</f>
        <v>0</v>
      </c>
      <c r="E30" s="37">
        <f t="shared" ref="E30:E35" si="2">D30-C30</f>
        <v>0</v>
      </c>
      <c r="F30" s="99"/>
    </row>
    <row r="31" spans="1:6" s="94" customFormat="1" ht="25.5">
      <c r="A31" s="48" t="s">
        <v>34</v>
      </c>
      <c r="B31" s="101">
        <f>LSUE!B31+SUSBO!B31+LCTCSystem!B31-LCTCSBOS!B31-Online!B31</f>
        <v>164693</v>
      </c>
      <c r="C31" s="101">
        <f>LSUE!C31+SUSBO!C31+LCTCSystem!C31-LCTCSBOS!C31-Online!C31</f>
        <v>185252</v>
      </c>
      <c r="D31" s="101">
        <f>LSUE!D31+SUSBO!D31+LCTCSystem!D31-LCTCSBOS!D31-Online!D31</f>
        <v>200965</v>
      </c>
      <c r="E31" s="40">
        <f t="shared" si="2"/>
        <v>15713</v>
      </c>
      <c r="F31" s="99"/>
    </row>
    <row r="32" spans="1:6" s="94" customFormat="1" ht="25.5">
      <c r="A32" s="50" t="s">
        <v>35</v>
      </c>
      <c r="B32" s="101">
        <f>LSUE!B32+SUSBO!B32+LCTCSystem!B32-LCTCSBOS!B32-Online!B32</f>
        <v>0</v>
      </c>
      <c r="C32" s="101">
        <f>LSUE!C32+SUSBO!C32+LCTCSystem!C32-LCTCSBOS!C32-Online!C32</f>
        <v>0</v>
      </c>
      <c r="D32" s="101">
        <f>LSUE!D32+SUSBO!D32+LCTCSystem!D32-LCTCSBOS!D32-Online!D32</f>
        <v>0</v>
      </c>
      <c r="E32" s="40">
        <f t="shared" si="2"/>
        <v>0</v>
      </c>
      <c r="F32" s="99"/>
    </row>
    <row r="33" spans="1:6" s="94" customFormat="1" ht="25.5">
      <c r="A33" s="41" t="s">
        <v>36</v>
      </c>
      <c r="B33" s="101">
        <f>LSUE!B33+SUSBO!B33+LCTCSystem!B33-LCTCSBOS!B33-Online!B33</f>
        <v>0</v>
      </c>
      <c r="C33" s="101">
        <f>LSUE!C33+SUSBO!C33+LCTCSystem!C33-LCTCSBOS!C33-Online!C33</f>
        <v>0</v>
      </c>
      <c r="D33" s="101">
        <f>LSUE!D33+SUSBO!D33+LCTCSystem!D33-LCTCSBOS!D33-Online!D33</f>
        <v>0</v>
      </c>
      <c r="E33" s="40">
        <f t="shared" si="2"/>
        <v>0</v>
      </c>
      <c r="F33" s="99"/>
    </row>
    <row r="34" spans="1:6" s="94" customFormat="1" ht="25.5">
      <c r="A34" s="48" t="s">
        <v>37</v>
      </c>
      <c r="B34" s="100">
        <f>LSUE!B34+SUSBO!B34+LCTCSystem!B34-LCTCSBOS!B34-Online!B34</f>
        <v>0</v>
      </c>
      <c r="C34" s="100">
        <f>LSUE!C34+SUSBO!C34+LCTCSystem!C34-LCTCSBOS!C34-Online!C34</f>
        <v>0</v>
      </c>
      <c r="D34" s="100">
        <f>LSUE!D34+SUSBO!D34+LCTCSystem!D34-LCTCSBOS!D34-Online!D34</f>
        <v>0</v>
      </c>
      <c r="E34" s="40">
        <f t="shared" si="2"/>
        <v>0</v>
      </c>
      <c r="F34" s="99"/>
    </row>
    <row r="35" spans="1:6" s="94" customFormat="1" ht="25.5">
      <c r="A35" s="50" t="s">
        <v>38</v>
      </c>
      <c r="B35" s="36">
        <f>LSUE!B35+SUSBO!B35+LCTCSystem!B35-LCTCSBOS!B35-Online!B35</f>
        <v>2196149.7999999998</v>
      </c>
      <c r="C35" s="36">
        <f>LSUE!C35+SUSBO!C35+LCTCSystem!C35-LCTCSBOS!C35-Online!C35</f>
        <v>2988125</v>
      </c>
      <c r="D35" s="36">
        <f>LSUE!D35+SUSBO!D35+LCTCSystem!D35-LCTCSBOS!D35-Online!D35</f>
        <v>2320491</v>
      </c>
      <c r="E35" s="40">
        <f t="shared" si="2"/>
        <v>-667634</v>
      </c>
      <c r="F35" s="99"/>
    </row>
    <row r="36" spans="1:6" s="103" customFormat="1" ht="26.25">
      <c r="A36" s="51" t="s">
        <v>39</v>
      </c>
      <c r="B36" s="52">
        <f>B35+B34+B33+B32+B31+B30+B29</f>
        <v>144434808.62</v>
      </c>
      <c r="C36" s="52">
        <f>C35+C34+C33+C32+C31+C30+C29</f>
        <v>158643709.08999997</v>
      </c>
      <c r="D36" s="52">
        <f>D35+D34+D33+D32+D31+D30+D29</f>
        <v>168836639.53</v>
      </c>
      <c r="E36" s="105">
        <f>E35+E34+E33+E32+E31+E30+E29</f>
        <v>10192930.439999998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100">
        <f>LSUE!B38+SUSBO!B38+LCTCSystem!B38-LCTCSBOS!B38-Online!B38</f>
        <v>0</v>
      </c>
      <c r="C38" s="100">
        <f>LSUE!C38+SUSBO!C38+LCTCSystem!C38-LCTCSBOS!C38-Online!C38</f>
        <v>0</v>
      </c>
      <c r="D38" s="100">
        <f>LSUE!D38+SUSBO!D38+LCTCSystem!D38-LCTCSBOS!D38-Online!D38</f>
        <v>0</v>
      </c>
      <c r="E38" s="37">
        <f>D38-C38</f>
        <v>0</v>
      </c>
      <c r="F38" s="99"/>
    </row>
    <row r="39" spans="1:6" s="94" customFormat="1" ht="25.5">
      <c r="A39" s="38" t="s">
        <v>42</v>
      </c>
      <c r="B39" s="100">
        <f>LSUE!B39+SUSBO!B39+LCTCSystem!B39-LCTCSBOS!B39-Online!B39</f>
        <v>0</v>
      </c>
      <c r="C39" s="100">
        <f>LSUE!C39+SUSBO!C39+LCTCSystem!C39-LCTCSBOS!C39-Online!C39</f>
        <v>0</v>
      </c>
      <c r="D39" s="100">
        <f>LSUE!D39+SUSBO!D39+LCTCSystem!D39-LCTCSBOS!D39-Online!D39</f>
        <v>0</v>
      </c>
      <c r="E39" s="55">
        <f>D39-C39</f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100">
        <f>LSUE!B41+SUSBO!B41+LCTCSystem!B41-LCTCSBOS!B41-Online!B41</f>
        <v>0</v>
      </c>
      <c r="C41" s="100">
        <f>LSUE!C41+SUSBO!C41+LCTCSystem!C41-LCTCSBOS!C41-Online!C41</f>
        <v>0</v>
      </c>
      <c r="D41" s="100">
        <f>LSUE!D41+SUSBO!D41+LCTCSystem!D41-LCTCSBOS!D41-Online!D41</f>
        <v>0</v>
      </c>
      <c r="E41" s="37">
        <f>D41-C41</f>
        <v>0</v>
      </c>
      <c r="F41" s="99"/>
    </row>
    <row r="42" spans="1:6" s="94" customFormat="1" ht="25.5">
      <c r="A42" s="38" t="s">
        <v>45</v>
      </c>
      <c r="B42" s="36">
        <f>LSUE!B42+SUSBO!B42+LCTCSystem!B42-LCTCSBOS!B42-Online!B42</f>
        <v>0</v>
      </c>
      <c r="C42" s="36">
        <f>LSUE!C42+SUSBO!C42+LCTCSystem!C42-LCTCSBOS!C42-Online!C42</f>
        <v>0</v>
      </c>
      <c r="D42" s="36">
        <f>LSUE!D42+SUSBO!D42+LCTCSystem!D42-LCTCSBOS!D42-Online!D42</f>
        <v>0</v>
      </c>
      <c r="E42" s="40">
        <f>D42-C42</f>
        <v>0</v>
      </c>
      <c r="F42" s="99"/>
    </row>
    <row r="43" spans="1:6" s="103" customFormat="1" ht="26.25">
      <c r="A43" s="33" t="s">
        <v>46</v>
      </c>
      <c r="B43" s="52">
        <f>B42+B41+B39+B38</f>
        <v>0</v>
      </c>
      <c r="C43" s="52">
        <f>C42+C41+C39+C38</f>
        <v>0</v>
      </c>
      <c r="D43" s="52">
        <f>D42+D41+D39+D38</f>
        <v>0</v>
      </c>
      <c r="E43" s="45">
        <f>D43-C43</f>
        <v>0</v>
      </c>
      <c r="F43" s="106"/>
    </row>
    <row r="44" spans="1:6" s="103" customFormat="1" ht="26.25">
      <c r="A44" s="33" t="s">
        <v>47</v>
      </c>
      <c r="B44" s="104">
        <f>LSUE!B44+SUSBO!B44+LCTCSystem!B44-LCTCSBOS!B44-Online!B44</f>
        <v>0</v>
      </c>
      <c r="C44" s="104">
        <f>LSUE!C44+SUSBO!C44+LCTCSystem!C44-LCTCSBOS!C44-Online!C44</f>
        <v>0</v>
      </c>
      <c r="D44" s="104">
        <f>LSUE!D44+SUSBO!D44+LCTCSystem!D44-LCTCSBOS!D44-Online!D44</f>
        <v>0</v>
      </c>
      <c r="E44" s="45">
        <f>D44-C44</f>
        <v>0</v>
      </c>
      <c r="F44" s="106"/>
    </row>
    <row r="45" spans="1:6" s="103" customFormat="1" ht="27" thickBot="1">
      <c r="A45" s="57" t="s">
        <v>48</v>
      </c>
      <c r="B45" s="58">
        <f>B43+B36+B12+B13+B44</f>
        <v>156357110.89000002</v>
      </c>
      <c r="C45" s="58">
        <f t="shared" ref="C45:D45" si="3">C43+C36+C12+C13+C44</f>
        <v>163534665.08999997</v>
      </c>
      <c r="D45" s="58">
        <f t="shared" si="3"/>
        <v>168836639.53</v>
      </c>
      <c r="E45" s="59">
        <f>D45-C45</f>
        <v>5301974.4400000274</v>
      </c>
      <c r="F45" s="106"/>
    </row>
    <row r="46" spans="1:6" s="3" customFormat="1" ht="45" thickTop="1">
      <c r="A46" s="13"/>
      <c r="B46" s="14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3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H17" sqref="H17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9" t="s">
        <v>1</v>
      </c>
      <c r="C1" s="2" t="s">
        <v>63</v>
      </c>
      <c r="D1" s="110"/>
      <c r="E1" s="2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0</v>
      </c>
      <c r="C35" s="39">
        <v>0</v>
      </c>
      <c r="D35" s="39">
        <v>0</v>
      </c>
      <c r="E35" s="40">
        <v>0</v>
      </c>
      <c r="F35" s="99"/>
    </row>
    <row r="36" spans="1:6" s="103" customFormat="1" ht="26.25">
      <c r="A36" s="51" t="s">
        <v>39</v>
      </c>
      <c r="B36" s="52">
        <v>0</v>
      </c>
      <c r="C36" s="52">
        <v>0</v>
      </c>
      <c r="D36" s="52">
        <v>0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0</v>
      </c>
      <c r="C45" s="58">
        <v>0</v>
      </c>
      <c r="D45" s="58">
        <v>0</v>
      </c>
      <c r="E45" s="59">
        <v>0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P24" sqref="P24"/>
    </sheetView>
  </sheetViews>
  <sheetFormatPr defaultColWidth="12.42578125" defaultRowHeight="15"/>
  <cols>
    <col min="1" max="1" width="101.85546875" style="6" customWidth="1"/>
    <col min="2" max="2" width="28.28515625" style="26" customWidth="1"/>
    <col min="3" max="3" width="30.85546875" style="26" customWidth="1"/>
    <col min="4" max="4" width="29.7109375" style="26" customWidth="1"/>
    <col min="5" max="5" width="32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75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6719912</v>
      </c>
      <c r="C10" s="39">
        <v>6723952</v>
      </c>
      <c r="D10" s="39">
        <v>6688242</v>
      </c>
      <c r="E10" s="40">
        <v>-35710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6719912</v>
      </c>
      <c r="C12" s="44">
        <v>6723952</v>
      </c>
      <c r="D12" s="44">
        <v>6688242</v>
      </c>
      <c r="E12" s="45">
        <v>-35710</v>
      </c>
      <c r="F12" s="102"/>
    </row>
    <row r="13" spans="1:12" s="103" customFormat="1" ht="26.25">
      <c r="A13" s="46" t="s">
        <v>17</v>
      </c>
      <c r="B13" s="44">
        <v>10457252</v>
      </c>
      <c r="C13" s="44">
        <v>10457252</v>
      </c>
      <c r="D13" s="44">
        <v>0</v>
      </c>
      <c r="E13" s="45">
        <v>-10457252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142382636</v>
      </c>
      <c r="C16" s="36">
        <v>141728647</v>
      </c>
      <c r="D16" s="36">
        <v>160024871</v>
      </c>
      <c r="E16" s="36">
        <v>18296224</v>
      </c>
      <c r="F16" s="93"/>
    </row>
    <row r="17" spans="1:6" s="94" customFormat="1" ht="25.5">
      <c r="A17" s="30" t="s">
        <v>21</v>
      </c>
      <c r="B17" s="36">
        <v>70889641</v>
      </c>
      <c r="C17" s="36">
        <v>67801545</v>
      </c>
      <c r="D17" s="36">
        <v>80221445</v>
      </c>
      <c r="E17" s="36">
        <v>12419900</v>
      </c>
      <c r="F17" s="93"/>
    </row>
    <row r="18" spans="1:6" s="94" customFormat="1" ht="25.5">
      <c r="A18" s="48" t="s">
        <v>22</v>
      </c>
      <c r="B18" s="36">
        <v>14805219</v>
      </c>
      <c r="C18" s="36">
        <v>14509500</v>
      </c>
      <c r="D18" s="36">
        <v>14557864</v>
      </c>
      <c r="E18" s="36">
        <v>48364</v>
      </c>
      <c r="F18" s="93"/>
    </row>
    <row r="19" spans="1:6" s="94" customFormat="1" ht="25.5">
      <c r="A19" s="48" t="s">
        <v>23</v>
      </c>
      <c r="B19" s="36">
        <v>4817734</v>
      </c>
      <c r="C19" s="36">
        <v>4704160</v>
      </c>
      <c r="D19" s="36">
        <v>4719550</v>
      </c>
      <c r="E19" s="36">
        <v>15390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11873209</v>
      </c>
      <c r="C28" s="36">
        <v>10798226</v>
      </c>
      <c r="D28" s="36">
        <v>11128653</v>
      </c>
      <c r="E28" s="36">
        <v>330427</v>
      </c>
      <c r="F28" s="93"/>
    </row>
    <row r="29" spans="1:6" s="103" customFormat="1" ht="26.25">
      <c r="A29" s="33" t="s">
        <v>32</v>
      </c>
      <c r="B29" s="44">
        <v>244768439</v>
      </c>
      <c r="C29" s="44">
        <v>239542078</v>
      </c>
      <c r="D29" s="44">
        <v>270652383</v>
      </c>
      <c r="E29" s="44">
        <v>31110305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10593243</v>
      </c>
      <c r="C31" s="39">
        <v>10278853</v>
      </c>
      <c r="D31" s="39">
        <v>9944182</v>
      </c>
      <c r="E31" s="40">
        <v>-334671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7923869</v>
      </c>
      <c r="C35" s="39">
        <v>17343303</v>
      </c>
      <c r="D35" s="39">
        <v>13092669</v>
      </c>
      <c r="E35" s="40">
        <v>-4250634</v>
      </c>
      <c r="F35" s="99"/>
    </row>
    <row r="36" spans="1:6" s="103" customFormat="1" ht="26.25">
      <c r="A36" s="51" t="s">
        <v>39</v>
      </c>
      <c r="B36" s="52">
        <v>263285551</v>
      </c>
      <c r="C36" s="52">
        <v>267164234</v>
      </c>
      <c r="D36" s="52">
        <v>293689234</v>
      </c>
      <c r="E36" s="105">
        <v>-4585305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280462715</v>
      </c>
      <c r="C45" s="58">
        <v>284345438</v>
      </c>
      <c r="D45" s="58">
        <v>300377476</v>
      </c>
      <c r="E45" s="59">
        <v>16032038</v>
      </c>
      <c r="F45" s="106"/>
    </row>
    <row r="46" spans="1:6" ht="16.5" thickTop="1">
      <c r="A46" s="72"/>
      <c r="B46" s="86"/>
      <c r="C46" s="86"/>
      <c r="D46" s="86"/>
      <c r="E46" s="86"/>
      <c r="F46" s="87"/>
    </row>
    <row r="47" spans="1:6" ht="15.75">
      <c r="A47" s="85"/>
      <c r="B47" s="88"/>
      <c r="C47" s="88"/>
      <c r="D47" s="88"/>
      <c r="E47" s="88"/>
      <c r="F47" s="87"/>
    </row>
    <row r="48" spans="1:6">
      <c r="A48" s="87"/>
    </row>
    <row r="49" spans="1:5">
      <c r="A49" s="89"/>
    </row>
    <row r="50" spans="1:5">
      <c r="A50" s="25"/>
    </row>
    <row r="51" spans="1:5">
      <c r="A51" s="25" t="s">
        <v>49</v>
      </c>
      <c r="B51" s="90"/>
      <c r="C51" s="90"/>
      <c r="D51" s="90"/>
      <c r="E51" s="90"/>
    </row>
    <row r="52" spans="1:5">
      <c r="A52" s="25" t="s">
        <v>49</v>
      </c>
    </row>
    <row r="54" spans="1:5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I15" sqref="I15"/>
    </sheetView>
  </sheetViews>
  <sheetFormatPr defaultColWidth="12.42578125" defaultRowHeight="15"/>
  <cols>
    <col min="1" max="1" width="100.7109375" style="6" customWidth="1"/>
    <col min="2" max="2" width="27.8554687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75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 t="s">
        <v>95</v>
      </c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1311862</v>
      </c>
      <c r="C13" s="44">
        <v>1311862</v>
      </c>
      <c r="D13" s="44">
        <v>0</v>
      </c>
      <c r="E13" s="45">
        <v>-1311862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6430151</v>
      </c>
      <c r="C16" s="36">
        <v>8098687</v>
      </c>
      <c r="D16" s="36">
        <v>8002519</v>
      </c>
      <c r="E16" s="36">
        <v>-96168</v>
      </c>
      <c r="F16" s="93"/>
    </row>
    <row r="17" spans="1:6" s="94" customFormat="1" ht="25.5">
      <c r="A17" s="30" t="s">
        <v>21</v>
      </c>
      <c r="B17" s="36">
        <v>86980</v>
      </c>
      <c r="C17" s="36">
        <v>96990</v>
      </c>
      <c r="D17" s="36">
        <v>86000</v>
      </c>
      <c r="E17" s="36">
        <v>-10990</v>
      </c>
      <c r="F17" s="93"/>
    </row>
    <row r="18" spans="1:6" s="94" customFormat="1" ht="25.5">
      <c r="A18" s="48" t="s">
        <v>22</v>
      </c>
      <c r="B18" s="36">
        <v>470360</v>
      </c>
      <c r="C18" s="36">
        <v>496000</v>
      </c>
      <c r="D18" s="36">
        <v>471000</v>
      </c>
      <c r="E18" s="36">
        <v>-25000</v>
      </c>
      <c r="F18" s="93"/>
    </row>
    <row r="19" spans="1:6" s="94" customFormat="1" ht="25.5">
      <c r="A19" s="48" t="s">
        <v>23</v>
      </c>
      <c r="B19" s="36">
        <v>211662</v>
      </c>
      <c r="C19" s="36">
        <v>223000</v>
      </c>
      <c r="D19" s="36">
        <v>212000</v>
      </c>
      <c r="E19" s="36">
        <v>-11000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92895</v>
      </c>
      <c r="C27" s="36">
        <v>127000</v>
      </c>
      <c r="D27" s="36">
        <v>93240</v>
      </c>
      <c r="E27" s="36">
        <v>-33760</v>
      </c>
      <c r="F27" s="93"/>
    </row>
    <row r="28" spans="1:6" s="94" customFormat="1" ht="25.5">
      <c r="A28" s="48" t="s">
        <v>31</v>
      </c>
      <c r="B28" s="36">
        <v>609551</v>
      </c>
      <c r="C28" s="36">
        <v>271660</v>
      </c>
      <c r="D28" s="36">
        <v>250700</v>
      </c>
      <c r="E28" s="36">
        <v>-20960</v>
      </c>
      <c r="F28" s="93"/>
    </row>
    <row r="29" spans="1:6" s="103" customFormat="1" ht="26.25">
      <c r="A29" s="33" t="s">
        <v>32</v>
      </c>
      <c r="B29" s="44">
        <v>7901599</v>
      </c>
      <c r="C29" s="44">
        <v>9313337</v>
      </c>
      <c r="D29" s="44">
        <v>9115459</v>
      </c>
      <c r="E29" s="44">
        <v>-197878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70051</v>
      </c>
      <c r="C35" s="39">
        <v>99590</v>
      </c>
      <c r="D35" s="39">
        <v>565042</v>
      </c>
      <c r="E35" s="40">
        <v>465452</v>
      </c>
      <c r="F35" s="99"/>
    </row>
    <row r="36" spans="1:6" s="103" customFormat="1" ht="26.25">
      <c r="A36" s="51" t="s">
        <v>39</v>
      </c>
      <c r="B36" s="52">
        <v>7971650</v>
      </c>
      <c r="C36" s="52">
        <v>9412927</v>
      </c>
      <c r="D36" s="52">
        <v>9680501</v>
      </c>
      <c r="E36" s="105">
        <v>465452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9283512</v>
      </c>
      <c r="C45" s="58">
        <v>10724789</v>
      </c>
      <c r="D45" s="58">
        <v>9680501</v>
      </c>
      <c r="E45" s="59">
        <v>-1044288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K22" sqref="K22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75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 t="s">
        <v>96</v>
      </c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1436412</v>
      </c>
      <c r="C13" s="44">
        <v>1436412</v>
      </c>
      <c r="D13" s="44">
        <v>0</v>
      </c>
      <c r="E13" s="45">
        <v>-1436412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12985298</v>
      </c>
      <c r="C16" s="36">
        <v>13542140</v>
      </c>
      <c r="D16" s="36">
        <v>15117263</v>
      </c>
      <c r="E16" s="36">
        <v>1575123</v>
      </c>
      <c r="F16" s="93"/>
    </row>
    <row r="17" spans="1:6" s="94" customFormat="1" ht="25.5">
      <c r="A17" s="30" t="s">
        <v>21</v>
      </c>
      <c r="B17" s="36">
        <v>1955432</v>
      </c>
      <c r="C17" s="36">
        <v>1634800</v>
      </c>
      <c r="D17" s="36">
        <v>1812594</v>
      </c>
      <c r="E17" s="36">
        <v>177794</v>
      </c>
      <c r="F17" s="93"/>
    </row>
    <row r="18" spans="1:6" s="94" customFormat="1" ht="25.5">
      <c r="A18" s="48" t="s">
        <v>22</v>
      </c>
      <c r="B18" s="36">
        <v>808286</v>
      </c>
      <c r="C18" s="36">
        <v>839000</v>
      </c>
      <c r="D18" s="36">
        <v>800000</v>
      </c>
      <c r="E18" s="36">
        <v>-39000</v>
      </c>
      <c r="F18" s="93"/>
    </row>
    <row r="19" spans="1:6" s="94" customFormat="1" ht="25.5">
      <c r="A19" s="48" t="s">
        <v>23</v>
      </c>
      <c r="B19" s="36">
        <v>327629</v>
      </c>
      <c r="C19" s="36">
        <v>340000</v>
      </c>
      <c r="D19" s="36">
        <v>300000</v>
      </c>
      <c r="E19" s="36">
        <v>-40000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157042</v>
      </c>
      <c r="C25" s="36">
        <v>138700</v>
      </c>
      <c r="D25" s="36">
        <v>138500</v>
      </c>
      <c r="E25" s="36">
        <v>-200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303849</v>
      </c>
      <c r="C28" s="36">
        <v>324000</v>
      </c>
      <c r="D28" s="36">
        <v>324000</v>
      </c>
      <c r="E28" s="36">
        <v>0</v>
      </c>
      <c r="F28" s="93"/>
    </row>
    <row r="29" spans="1:6" s="103" customFormat="1" ht="26.25">
      <c r="A29" s="33" t="s">
        <v>32</v>
      </c>
      <c r="B29" s="44">
        <v>16537536</v>
      </c>
      <c r="C29" s="44">
        <v>16818640</v>
      </c>
      <c r="D29" s="44">
        <v>18492357</v>
      </c>
      <c r="E29" s="44">
        <v>1673717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14671</v>
      </c>
      <c r="C31" s="39">
        <v>18000</v>
      </c>
      <c r="D31" s="39">
        <v>15500</v>
      </c>
      <c r="E31" s="40">
        <v>-2500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153793</v>
      </c>
      <c r="C35" s="39">
        <v>70700</v>
      </c>
      <c r="D35" s="39">
        <v>146900</v>
      </c>
      <c r="E35" s="40">
        <v>76200</v>
      </c>
      <c r="F35" s="99"/>
    </row>
    <row r="36" spans="1:6" s="103" customFormat="1" ht="26.25">
      <c r="A36" s="51" t="s">
        <v>39</v>
      </c>
      <c r="B36" s="52">
        <v>16706000</v>
      </c>
      <c r="C36" s="52">
        <v>16907340</v>
      </c>
      <c r="D36" s="52">
        <v>18654757</v>
      </c>
      <c r="E36" s="105">
        <v>73700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18142412</v>
      </c>
      <c r="C45" s="58">
        <v>18343752</v>
      </c>
      <c r="D45" s="58">
        <v>18654757</v>
      </c>
      <c r="E45" s="59">
        <v>311005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6" zoomScale="50" zoomScaleNormal="50" workbookViewId="0">
      <selection activeCell="I19" sqref="I19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132" customFormat="1" ht="35.25">
      <c r="A1" s="125" t="s">
        <v>0</v>
      </c>
      <c r="B1" s="126"/>
      <c r="C1" s="127" t="s">
        <v>1</v>
      </c>
      <c r="D1" s="128" t="s">
        <v>76</v>
      </c>
      <c r="E1" s="129"/>
      <c r="F1" s="130"/>
      <c r="G1" s="131"/>
      <c r="H1" s="131"/>
      <c r="I1" s="131"/>
      <c r="J1" s="131"/>
      <c r="K1" s="131"/>
      <c r="L1" s="131"/>
    </row>
    <row r="2" spans="1:12" s="132" customFormat="1" ht="35.25">
      <c r="A2" s="125" t="s">
        <v>2</v>
      </c>
      <c r="B2" s="126"/>
      <c r="C2" s="126"/>
      <c r="D2" s="126"/>
      <c r="E2" s="126"/>
      <c r="F2" s="133"/>
      <c r="G2" s="133"/>
      <c r="H2" s="133"/>
      <c r="I2" s="133"/>
      <c r="J2" s="133"/>
      <c r="K2" s="133"/>
      <c r="L2" s="133"/>
    </row>
    <row r="3" spans="1:12" s="132" customFormat="1" ht="36" thickBot="1">
      <c r="A3" s="134" t="s">
        <v>3</v>
      </c>
      <c r="B3" s="135"/>
      <c r="C3" s="135"/>
      <c r="D3" s="135"/>
      <c r="E3" s="135"/>
      <c r="F3" s="131"/>
      <c r="G3" s="131"/>
      <c r="H3" s="131"/>
      <c r="I3" s="131"/>
      <c r="J3" s="131"/>
      <c r="K3" s="131"/>
      <c r="L3" s="13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766415</v>
      </c>
      <c r="C13" s="44">
        <v>766415</v>
      </c>
      <c r="D13" s="44">
        <v>0</v>
      </c>
      <c r="E13" s="45">
        <v>-766415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4872267</v>
      </c>
      <c r="C16" s="36">
        <v>4987935</v>
      </c>
      <c r="D16" s="36">
        <v>6126787</v>
      </c>
      <c r="E16" s="36">
        <v>1138852</v>
      </c>
      <c r="F16" s="93"/>
    </row>
    <row r="17" spans="1:6" s="94" customFormat="1" ht="25.5">
      <c r="A17" s="30" t="s">
        <v>21</v>
      </c>
      <c r="B17" s="36">
        <v>121833</v>
      </c>
      <c r="C17" s="36">
        <v>105000</v>
      </c>
      <c r="D17" s="36">
        <v>130000</v>
      </c>
      <c r="E17" s="36">
        <v>25000</v>
      </c>
      <c r="F17" s="93"/>
    </row>
    <row r="18" spans="1:6" s="94" customFormat="1" ht="25.5">
      <c r="A18" s="48" t="s">
        <v>22</v>
      </c>
      <c r="B18" s="36">
        <v>584967</v>
      </c>
      <c r="C18" s="36">
        <v>650000</v>
      </c>
      <c r="D18" s="36">
        <v>600000</v>
      </c>
      <c r="E18" s="36">
        <v>-50000</v>
      </c>
      <c r="F18" s="93"/>
    </row>
    <row r="19" spans="1:6" s="94" customFormat="1" ht="25.5">
      <c r="A19" s="48" t="s">
        <v>23</v>
      </c>
      <c r="B19" s="36">
        <v>187657</v>
      </c>
      <c r="C19" s="36">
        <v>205000</v>
      </c>
      <c r="D19" s="36">
        <v>200000</v>
      </c>
      <c r="E19" s="36">
        <v>-5000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372270</v>
      </c>
      <c r="C28" s="36">
        <v>293550</v>
      </c>
      <c r="D28" s="36">
        <v>392050</v>
      </c>
      <c r="E28" s="36">
        <v>98500</v>
      </c>
      <c r="F28" s="93"/>
    </row>
    <row r="29" spans="1:6" s="103" customFormat="1" ht="26.25">
      <c r="A29" s="33" t="s">
        <v>32</v>
      </c>
      <c r="B29" s="44">
        <v>6138994</v>
      </c>
      <c r="C29" s="44">
        <v>6241485</v>
      </c>
      <c r="D29" s="44">
        <v>7448837</v>
      </c>
      <c r="E29" s="44">
        <v>1207352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213435</v>
      </c>
      <c r="C35" s="39">
        <v>185000</v>
      </c>
      <c r="D35" s="39">
        <v>81000</v>
      </c>
      <c r="E35" s="40">
        <v>-104000</v>
      </c>
      <c r="F35" s="99"/>
    </row>
    <row r="36" spans="1:6" s="103" customFormat="1" ht="26.25">
      <c r="A36" s="51" t="s">
        <v>39</v>
      </c>
      <c r="B36" s="52">
        <v>6352429</v>
      </c>
      <c r="C36" s="52">
        <v>6426485</v>
      </c>
      <c r="D36" s="52">
        <v>7529837</v>
      </c>
      <c r="E36" s="105">
        <v>-104000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7118844</v>
      </c>
      <c r="C45" s="58">
        <v>7192900</v>
      </c>
      <c r="D45" s="58">
        <v>7529837</v>
      </c>
      <c r="E45" s="59">
        <v>336937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60" zoomScaleNormal="60" workbookViewId="0">
      <selection activeCell="L22" sqref="L22"/>
    </sheetView>
  </sheetViews>
  <sheetFormatPr defaultColWidth="12.42578125" defaultRowHeight="15"/>
  <cols>
    <col min="1" max="1" width="102.28515625" style="6" customWidth="1"/>
    <col min="2" max="2" width="28.42578125" style="26" customWidth="1"/>
    <col min="3" max="3" width="31" style="26" customWidth="1"/>
    <col min="4" max="4" width="29.85546875" style="26" customWidth="1"/>
    <col min="5" max="5" width="31.570312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72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71167</v>
      </c>
      <c r="C13" s="44">
        <v>71167</v>
      </c>
      <c r="D13" s="44">
        <v>0</v>
      </c>
      <c r="E13" s="45">
        <v>-71167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11160602</v>
      </c>
      <c r="C16" s="36">
        <v>11018726</v>
      </c>
      <c r="D16" s="36">
        <v>12224289</v>
      </c>
      <c r="E16" s="36">
        <v>1205563</v>
      </c>
      <c r="F16" s="93"/>
    </row>
    <row r="17" spans="1:6" s="94" customFormat="1" ht="25.5">
      <c r="A17" s="30" t="s">
        <v>21</v>
      </c>
      <c r="B17" s="36">
        <v>3135613</v>
      </c>
      <c r="C17" s="36">
        <v>3424463</v>
      </c>
      <c r="D17" s="36">
        <v>3683888</v>
      </c>
      <c r="E17" s="36">
        <v>259425</v>
      </c>
      <c r="F17" s="93"/>
    </row>
    <row r="18" spans="1:6" s="94" customFormat="1" ht="25.5">
      <c r="A18" s="48" t="s">
        <v>22</v>
      </c>
      <c r="B18" s="36">
        <v>173950</v>
      </c>
      <c r="C18" s="36">
        <v>181560</v>
      </c>
      <c r="D18" s="36">
        <v>173000</v>
      </c>
      <c r="E18" s="36">
        <v>-8560</v>
      </c>
      <c r="F18" s="93"/>
    </row>
    <row r="19" spans="1:6" s="94" customFormat="1" ht="25.5">
      <c r="A19" s="48" t="s">
        <v>23</v>
      </c>
      <c r="B19" s="36">
        <v>317458</v>
      </c>
      <c r="C19" s="36">
        <v>330025</v>
      </c>
      <c r="D19" s="36">
        <v>315000</v>
      </c>
      <c r="E19" s="36">
        <v>-15025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1219533</v>
      </c>
      <c r="C28" s="36">
        <v>1224726</v>
      </c>
      <c r="D28" s="36">
        <v>1229020</v>
      </c>
      <c r="E28" s="36">
        <v>4294</v>
      </c>
      <c r="F28" s="93"/>
    </row>
    <row r="29" spans="1:6" s="103" customFormat="1" ht="26.25">
      <c r="A29" s="33" t="s">
        <v>32</v>
      </c>
      <c r="B29" s="44">
        <v>16007156</v>
      </c>
      <c r="C29" s="44">
        <v>16179500</v>
      </c>
      <c r="D29" s="44">
        <v>17625197</v>
      </c>
      <c r="E29" s="44">
        <v>1445697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12171</v>
      </c>
      <c r="C31" s="39">
        <v>18200</v>
      </c>
      <c r="D31" s="39">
        <v>11778</v>
      </c>
      <c r="E31" s="40">
        <v>-6422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118913</v>
      </c>
      <c r="C35" s="39">
        <v>80000</v>
      </c>
      <c r="D35" s="39">
        <v>115861</v>
      </c>
      <c r="E35" s="40">
        <v>35861</v>
      </c>
      <c r="F35" s="99"/>
    </row>
    <row r="36" spans="1:6" s="103" customFormat="1" ht="26.25">
      <c r="A36" s="51" t="s">
        <v>39</v>
      </c>
      <c r="B36" s="52">
        <v>16138240</v>
      </c>
      <c r="C36" s="52">
        <v>16277700</v>
      </c>
      <c r="D36" s="52">
        <v>17752836</v>
      </c>
      <c r="E36" s="105">
        <v>29439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16209407</v>
      </c>
      <c r="C45" s="58">
        <v>16348867</v>
      </c>
      <c r="D45" s="58">
        <v>17752836</v>
      </c>
      <c r="E45" s="59">
        <v>1403969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50" zoomScaleNormal="50" workbookViewId="0">
      <selection activeCell="D2" sqref="D2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108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69220116.560000002</v>
      </c>
      <c r="C7" s="36">
        <v>87744057</v>
      </c>
      <c r="D7" s="36">
        <v>52592638</v>
      </c>
      <c r="E7" s="37">
        <v>-35151419</v>
      </c>
      <c r="F7" s="99"/>
    </row>
    <row r="8" spans="1:12" s="94" customFormat="1" ht="25.5">
      <c r="A8" s="38" t="s">
        <v>12</v>
      </c>
      <c r="B8" s="39">
        <v>127050526</v>
      </c>
      <c r="C8" s="39">
        <v>122996915</v>
      </c>
      <c r="D8" s="39">
        <v>160158279</v>
      </c>
      <c r="E8" s="40">
        <v>37161364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37356221.719999999</v>
      </c>
      <c r="C11" s="39">
        <v>24597603</v>
      </c>
      <c r="D11" s="39">
        <v>13559796</v>
      </c>
      <c r="E11" s="40">
        <v>-11037807</v>
      </c>
      <c r="F11" s="99"/>
    </row>
    <row r="12" spans="1:12" s="103" customFormat="1" ht="26.25">
      <c r="A12" s="43" t="s">
        <v>16</v>
      </c>
      <c r="B12" s="44">
        <v>233626864.28</v>
      </c>
      <c r="C12" s="44">
        <v>235338575</v>
      </c>
      <c r="D12" s="44">
        <v>226310713</v>
      </c>
      <c r="E12" s="45">
        <v>-9027862</v>
      </c>
      <c r="F12" s="102"/>
    </row>
    <row r="13" spans="1:12" s="103" customFormat="1" ht="26.25">
      <c r="A13" s="46" t="s">
        <v>17</v>
      </c>
      <c r="B13" s="44">
        <v>7719331</v>
      </c>
      <c r="C13" s="44">
        <v>7719331</v>
      </c>
      <c r="D13" s="44">
        <v>0</v>
      </c>
      <c r="E13" s="45">
        <v>-7719331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9756362.879999999</v>
      </c>
      <c r="C16" s="36">
        <v>9901672</v>
      </c>
      <c r="D16" s="36">
        <v>11485152</v>
      </c>
      <c r="E16" s="36">
        <v>1583480</v>
      </c>
      <c r="F16" s="93"/>
    </row>
    <row r="17" spans="1:6" s="94" customFormat="1" ht="25.5">
      <c r="A17" s="30" t="s">
        <v>21</v>
      </c>
      <c r="B17" s="36">
        <v>244942.6</v>
      </c>
      <c r="C17" s="36">
        <v>164604</v>
      </c>
      <c r="D17" s="36">
        <v>164604</v>
      </c>
      <c r="E17" s="36">
        <v>0</v>
      </c>
      <c r="F17" s="93"/>
    </row>
    <row r="18" spans="1:6" s="94" customFormat="1" ht="25.5">
      <c r="A18" s="48" t="s">
        <v>22</v>
      </c>
      <c r="B18" s="36">
        <v>98199.99</v>
      </c>
      <c r="C18" s="36">
        <v>79230</v>
      </c>
      <c r="D18" s="36">
        <v>79230</v>
      </c>
      <c r="E18" s="36">
        <v>0</v>
      </c>
      <c r="F18" s="93"/>
    </row>
    <row r="19" spans="1:6" s="94" customFormat="1" ht="25.5">
      <c r="A19" s="48" t="s">
        <v>23</v>
      </c>
      <c r="B19" s="36">
        <v>248118.96</v>
      </c>
      <c r="C19" s="36">
        <v>243205</v>
      </c>
      <c r="D19" s="36">
        <v>243205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10347624.43</v>
      </c>
      <c r="C29" s="44">
        <v>10388711</v>
      </c>
      <c r="D29" s="44">
        <v>11972191</v>
      </c>
      <c r="E29" s="44">
        <v>1583480</v>
      </c>
      <c r="F29" s="102"/>
    </row>
    <row r="30" spans="1:6" s="94" customFormat="1" ht="25.5">
      <c r="A30" s="49" t="s">
        <v>33</v>
      </c>
      <c r="B30" s="36">
        <v>48639136.850000001</v>
      </c>
      <c r="C30" s="36">
        <v>45487517</v>
      </c>
      <c r="D30" s="36">
        <v>45487517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20400</v>
      </c>
      <c r="D31" s="39">
        <v>20400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95287.790000000008</v>
      </c>
      <c r="C35" s="39">
        <v>1174366</v>
      </c>
      <c r="D35" s="39">
        <v>18809456</v>
      </c>
      <c r="E35" s="40">
        <v>17635090</v>
      </c>
      <c r="F35" s="99"/>
    </row>
    <row r="36" spans="1:6" s="103" customFormat="1" ht="26.25">
      <c r="A36" s="51" t="s">
        <v>39</v>
      </c>
      <c r="B36" s="52">
        <v>59082049.07</v>
      </c>
      <c r="C36" s="52">
        <v>57070994</v>
      </c>
      <c r="D36" s="52">
        <v>76289564</v>
      </c>
      <c r="E36" s="105">
        <v>17635090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57152248.799999997</v>
      </c>
      <c r="C39" s="54">
        <v>58724160</v>
      </c>
      <c r="D39" s="54">
        <v>58724160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57152248.799999997</v>
      </c>
      <c r="C43" s="44">
        <v>58724160</v>
      </c>
      <c r="D43" s="44">
        <v>58724160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357580493.14999998</v>
      </c>
      <c r="C45" s="58">
        <v>358853060</v>
      </c>
      <c r="D45" s="58">
        <v>361324437</v>
      </c>
      <c r="E45" s="59">
        <v>2471377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3" zoomScale="50" zoomScaleNormal="50" workbookViewId="0">
      <selection activeCell="H21" sqref="H21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9" t="s">
        <v>1</v>
      </c>
      <c r="C1" s="2" t="s">
        <v>71</v>
      </c>
      <c r="D1" s="110"/>
      <c r="E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33698795</v>
      </c>
      <c r="C9" s="39">
        <v>38169464</v>
      </c>
      <c r="D9" s="39">
        <v>38169464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33698795</v>
      </c>
      <c r="C12" s="44">
        <v>38169464</v>
      </c>
      <c r="D12" s="44">
        <v>38169464</v>
      </c>
      <c r="E12" s="45">
        <v>0</v>
      </c>
      <c r="F12" s="102"/>
    </row>
    <row r="13" spans="1:12" s="103" customFormat="1" ht="26.25">
      <c r="A13" s="46" t="s">
        <v>17</v>
      </c>
      <c r="B13" s="44">
        <v>15223256</v>
      </c>
      <c r="C13" s="44">
        <v>15223256</v>
      </c>
      <c r="D13" s="44">
        <v>0</v>
      </c>
      <c r="E13" s="45">
        <v>-15223256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25322739</v>
      </c>
      <c r="C16" s="36">
        <v>25908889</v>
      </c>
      <c r="D16" s="36">
        <v>30283709</v>
      </c>
      <c r="E16" s="36">
        <v>4374820</v>
      </c>
      <c r="F16" s="93"/>
    </row>
    <row r="17" spans="1:6" s="94" customFormat="1" ht="25.5">
      <c r="A17" s="30" t="s">
        <v>21</v>
      </c>
      <c r="B17" s="36">
        <v>1451389</v>
      </c>
      <c r="C17" s="36">
        <v>1146791</v>
      </c>
      <c r="D17" s="36">
        <v>1673544</v>
      </c>
      <c r="E17" s="36">
        <v>526753</v>
      </c>
      <c r="F17" s="93"/>
    </row>
    <row r="18" spans="1:6" s="94" customFormat="1" ht="25.5">
      <c r="A18" s="48" t="s">
        <v>22</v>
      </c>
      <c r="B18" s="36">
        <v>709977</v>
      </c>
      <c r="C18" s="36">
        <v>767443</v>
      </c>
      <c r="D18" s="36">
        <v>743456</v>
      </c>
      <c r="E18" s="36">
        <v>-23987</v>
      </c>
      <c r="F18" s="93"/>
    </row>
    <row r="19" spans="1:6" s="94" customFormat="1" ht="25.5">
      <c r="A19" s="48" t="s">
        <v>23</v>
      </c>
      <c r="B19" s="36">
        <v>709753</v>
      </c>
      <c r="C19" s="36">
        <v>748505</v>
      </c>
      <c r="D19" s="36">
        <v>730734</v>
      </c>
      <c r="E19" s="36">
        <v>-17771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234143</v>
      </c>
      <c r="C28" s="36">
        <v>201394</v>
      </c>
      <c r="D28" s="36">
        <v>240806</v>
      </c>
      <c r="E28" s="36">
        <v>39412</v>
      </c>
      <c r="F28" s="93"/>
    </row>
    <row r="29" spans="1:6" s="103" customFormat="1" ht="26.25">
      <c r="A29" s="33" t="s">
        <v>32</v>
      </c>
      <c r="B29" s="44">
        <v>28428001</v>
      </c>
      <c r="C29" s="44">
        <v>28773022</v>
      </c>
      <c r="D29" s="44">
        <v>33672249</v>
      </c>
      <c r="E29" s="44">
        <v>4899227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1221812</v>
      </c>
      <c r="C31" s="39">
        <v>1406229</v>
      </c>
      <c r="D31" s="39">
        <v>1183364</v>
      </c>
      <c r="E31" s="40">
        <v>-222865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248852</v>
      </c>
      <c r="C35" s="39">
        <v>199791</v>
      </c>
      <c r="D35" s="39">
        <v>199791</v>
      </c>
      <c r="E35" s="40">
        <v>0</v>
      </c>
      <c r="F35" s="99"/>
    </row>
    <row r="36" spans="1:6" s="103" customFormat="1" ht="26.25">
      <c r="A36" s="51" t="s">
        <v>39</v>
      </c>
      <c r="B36" s="52">
        <v>29898665</v>
      </c>
      <c r="C36" s="52">
        <v>30379042</v>
      </c>
      <c r="D36" s="52">
        <v>35055404</v>
      </c>
      <c r="E36" s="105">
        <v>-222865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78820716</v>
      </c>
      <c r="C45" s="58">
        <v>83771762</v>
      </c>
      <c r="D45" s="58">
        <v>73224868</v>
      </c>
      <c r="E45" s="59">
        <v>-10546894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6" zoomScale="50" zoomScaleNormal="50" workbookViewId="0">
      <selection activeCell="L23" sqref="L23"/>
    </sheetView>
  </sheetViews>
  <sheetFormatPr defaultColWidth="12.42578125" defaultRowHeight="18"/>
  <cols>
    <col min="1" max="1" width="102" style="60" customWidth="1"/>
    <col min="2" max="2" width="28.28515625" style="66" customWidth="1"/>
    <col min="3" max="3" width="30.85546875" style="66" customWidth="1"/>
    <col min="4" max="4" width="29.7109375" style="66" customWidth="1"/>
    <col min="5" max="5" width="32" style="66" customWidth="1"/>
    <col min="6" max="6" width="21.5703125" style="60" customWidth="1"/>
    <col min="7" max="7" width="16.7109375" style="60" customWidth="1"/>
    <col min="8" max="256" width="12.42578125" style="60"/>
    <col min="257" max="257" width="171.7109375" style="60" customWidth="1"/>
    <col min="258" max="260" width="39.5703125" style="60" customWidth="1"/>
    <col min="261" max="261" width="45.85546875" style="60" customWidth="1"/>
    <col min="262" max="262" width="21.5703125" style="60" customWidth="1"/>
    <col min="263" max="263" width="16.7109375" style="60" customWidth="1"/>
    <col min="264" max="512" width="12.42578125" style="60"/>
    <col min="513" max="513" width="171.7109375" style="60" customWidth="1"/>
    <col min="514" max="516" width="39.5703125" style="60" customWidth="1"/>
    <col min="517" max="517" width="45.85546875" style="60" customWidth="1"/>
    <col min="518" max="518" width="21.5703125" style="60" customWidth="1"/>
    <col min="519" max="519" width="16.7109375" style="60" customWidth="1"/>
    <col min="520" max="768" width="12.42578125" style="60"/>
    <col min="769" max="769" width="171.7109375" style="60" customWidth="1"/>
    <col min="770" max="772" width="39.5703125" style="60" customWidth="1"/>
    <col min="773" max="773" width="45.85546875" style="60" customWidth="1"/>
    <col min="774" max="774" width="21.5703125" style="60" customWidth="1"/>
    <col min="775" max="775" width="16.7109375" style="60" customWidth="1"/>
    <col min="776" max="1024" width="12.42578125" style="60"/>
    <col min="1025" max="1025" width="171.7109375" style="60" customWidth="1"/>
    <col min="1026" max="1028" width="39.5703125" style="60" customWidth="1"/>
    <col min="1029" max="1029" width="45.85546875" style="60" customWidth="1"/>
    <col min="1030" max="1030" width="21.5703125" style="60" customWidth="1"/>
    <col min="1031" max="1031" width="16.7109375" style="60" customWidth="1"/>
    <col min="1032" max="1280" width="12.42578125" style="60"/>
    <col min="1281" max="1281" width="171.7109375" style="60" customWidth="1"/>
    <col min="1282" max="1284" width="39.5703125" style="60" customWidth="1"/>
    <col min="1285" max="1285" width="45.85546875" style="60" customWidth="1"/>
    <col min="1286" max="1286" width="21.5703125" style="60" customWidth="1"/>
    <col min="1287" max="1287" width="16.7109375" style="60" customWidth="1"/>
    <col min="1288" max="1536" width="12.42578125" style="60"/>
    <col min="1537" max="1537" width="171.7109375" style="60" customWidth="1"/>
    <col min="1538" max="1540" width="39.5703125" style="60" customWidth="1"/>
    <col min="1541" max="1541" width="45.85546875" style="60" customWidth="1"/>
    <col min="1542" max="1542" width="21.5703125" style="60" customWidth="1"/>
    <col min="1543" max="1543" width="16.7109375" style="60" customWidth="1"/>
    <col min="1544" max="1792" width="12.42578125" style="60"/>
    <col min="1793" max="1793" width="171.7109375" style="60" customWidth="1"/>
    <col min="1794" max="1796" width="39.5703125" style="60" customWidth="1"/>
    <col min="1797" max="1797" width="45.85546875" style="60" customWidth="1"/>
    <col min="1798" max="1798" width="21.5703125" style="60" customWidth="1"/>
    <col min="1799" max="1799" width="16.7109375" style="60" customWidth="1"/>
    <col min="1800" max="2048" width="12.42578125" style="60"/>
    <col min="2049" max="2049" width="171.7109375" style="60" customWidth="1"/>
    <col min="2050" max="2052" width="39.5703125" style="60" customWidth="1"/>
    <col min="2053" max="2053" width="45.85546875" style="60" customWidth="1"/>
    <col min="2054" max="2054" width="21.5703125" style="60" customWidth="1"/>
    <col min="2055" max="2055" width="16.7109375" style="60" customWidth="1"/>
    <col min="2056" max="2304" width="12.42578125" style="60"/>
    <col min="2305" max="2305" width="171.7109375" style="60" customWidth="1"/>
    <col min="2306" max="2308" width="39.5703125" style="60" customWidth="1"/>
    <col min="2309" max="2309" width="45.85546875" style="60" customWidth="1"/>
    <col min="2310" max="2310" width="21.5703125" style="60" customWidth="1"/>
    <col min="2311" max="2311" width="16.7109375" style="60" customWidth="1"/>
    <col min="2312" max="2560" width="12.42578125" style="60"/>
    <col min="2561" max="2561" width="171.7109375" style="60" customWidth="1"/>
    <col min="2562" max="2564" width="39.5703125" style="60" customWidth="1"/>
    <col min="2565" max="2565" width="45.85546875" style="60" customWidth="1"/>
    <col min="2566" max="2566" width="21.5703125" style="60" customWidth="1"/>
    <col min="2567" max="2567" width="16.7109375" style="60" customWidth="1"/>
    <col min="2568" max="2816" width="12.42578125" style="60"/>
    <col min="2817" max="2817" width="171.7109375" style="60" customWidth="1"/>
    <col min="2818" max="2820" width="39.5703125" style="60" customWidth="1"/>
    <col min="2821" max="2821" width="45.85546875" style="60" customWidth="1"/>
    <col min="2822" max="2822" width="21.5703125" style="60" customWidth="1"/>
    <col min="2823" max="2823" width="16.7109375" style="60" customWidth="1"/>
    <col min="2824" max="3072" width="12.42578125" style="60"/>
    <col min="3073" max="3073" width="171.7109375" style="60" customWidth="1"/>
    <col min="3074" max="3076" width="39.5703125" style="60" customWidth="1"/>
    <col min="3077" max="3077" width="45.85546875" style="60" customWidth="1"/>
    <col min="3078" max="3078" width="21.5703125" style="60" customWidth="1"/>
    <col min="3079" max="3079" width="16.7109375" style="60" customWidth="1"/>
    <col min="3080" max="3328" width="12.42578125" style="60"/>
    <col min="3329" max="3329" width="171.7109375" style="60" customWidth="1"/>
    <col min="3330" max="3332" width="39.5703125" style="60" customWidth="1"/>
    <col min="3333" max="3333" width="45.85546875" style="60" customWidth="1"/>
    <col min="3334" max="3334" width="21.5703125" style="60" customWidth="1"/>
    <col min="3335" max="3335" width="16.7109375" style="60" customWidth="1"/>
    <col min="3336" max="3584" width="12.42578125" style="60"/>
    <col min="3585" max="3585" width="171.7109375" style="60" customWidth="1"/>
    <col min="3586" max="3588" width="39.5703125" style="60" customWidth="1"/>
    <col min="3589" max="3589" width="45.85546875" style="60" customWidth="1"/>
    <col min="3590" max="3590" width="21.5703125" style="60" customWidth="1"/>
    <col min="3591" max="3591" width="16.7109375" style="60" customWidth="1"/>
    <col min="3592" max="3840" width="12.42578125" style="60"/>
    <col min="3841" max="3841" width="171.7109375" style="60" customWidth="1"/>
    <col min="3842" max="3844" width="39.5703125" style="60" customWidth="1"/>
    <col min="3845" max="3845" width="45.85546875" style="60" customWidth="1"/>
    <col min="3846" max="3846" width="21.5703125" style="60" customWidth="1"/>
    <col min="3847" max="3847" width="16.7109375" style="60" customWidth="1"/>
    <col min="3848" max="4096" width="12.42578125" style="60"/>
    <col min="4097" max="4097" width="171.7109375" style="60" customWidth="1"/>
    <col min="4098" max="4100" width="39.5703125" style="60" customWidth="1"/>
    <col min="4101" max="4101" width="45.85546875" style="60" customWidth="1"/>
    <col min="4102" max="4102" width="21.5703125" style="60" customWidth="1"/>
    <col min="4103" max="4103" width="16.7109375" style="60" customWidth="1"/>
    <col min="4104" max="4352" width="12.42578125" style="60"/>
    <col min="4353" max="4353" width="171.7109375" style="60" customWidth="1"/>
    <col min="4354" max="4356" width="39.5703125" style="60" customWidth="1"/>
    <col min="4357" max="4357" width="45.85546875" style="60" customWidth="1"/>
    <col min="4358" max="4358" width="21.5703125" style="60" customWidth="1"/>
    <col min="4359" max="4359" width="16.7109375" style="60" customWidth="1"/>
    <col min="4360" max="4608" width="12.42578125" style="60"/>
    <col min="4609" max="4609" width="171.7109375" style="60" customWidth="1"/>
    <col min="4610" max="4612" width="39.5703125" style="60" customWidth="1"/>
    <col min="4613" max="4613" width="45.85546875" style="60" customWidth="1"/>
    <col min="4614" max="4614" width="21.5703125" style="60" customWidth="1"/>
    <col min="4615" max="4615" width="16.7109375" style="60" customWidth="1"/>
    <col min="4616" max="4864" width="12.42578125" style="60"/>
    <col min="4865" max="4865" width="171.7109375" style="60" customWidth="1"/>
    <col min="4866" max="4868" width="39.5703125" style="60" customWidth="1"/>
    <col min="4869" max="4869" width="45.85546875" style="60" customWidth="1"/>
    <col min="4870" max="4870" width="21.5703125" style="60" customWidth="1"/>
    <col min="4871" max="4871" width="16.7109375" style="60" customWidth="1"/>
    <col min="4872" max="5120" width="12.42578125" style="60"/>
    <col min="5121" max="5121" width="171.7109375" style="60" customWidth="1"/>
    <col min="5122" max="5124" width="39.5703125" style="60" customWidth="1"/>
    <col min="5125" max="5125" width="45.85546875" style="60" customWidth="1"/>
    <col min="5126" max="5126" width="21.5703125" style="60" customWidth="1"/>
    <col min="5127" max="5127" width="16.7109375" style="60" customWidth="1"/>
    <col min="5128" max="5376" width="12.42578125" style="60"/>
    <col min="5377" max="5377" width="171.7109375" style="60" customWidth="1"/>
    <col min="5378" max="5380" width="39.5703125" style="60" customWidth="1"/>
    <col min="5381" max="5381" width="45.85546875" style="60" customWidth="1"/>
    <col min="5382" max="5382" width="21.5703125" style="60" customWidth="1"/>
    <col min="5383" max="5383" width="16.7109375" style="60" customWidth="1"/>
    <col min="5384" max="5632" width="12.42578125" style="60"/>
    <col min="5633" max="5633" width="171.7109375" style="60" customWidth="1"/>
    <col min="5634" max="5636" width="39.5703125" style="60" customWidth="1"/>
    <col min="5637" max="5637" width="45.85546875" style="60" customWidth="1"/>
    <col min="5638" max="5638" width="21.5703125" style="60" customWidth="1"/>
    <col min="5639" max="5639" width="16.7109375" style="60" customWidth="1"/>
    <col min="5640" max="5888" width="12.42578125" style="60"/>
    <col min="5889" max="5889" width="171.7109375" style="60" customWidth="1"/>
    <col min="5890" max="5892" width="39.5703125" style="60" customWidth="1"/>
    <col min="5893" max="5893" width="45.85546875" style="60" customWidth="1"/>
    <col min="5894" max="5894" width="21.5703125" style="60" customWidth="1"/>
    <col min="5895" max="5895" width="16.7109375" style="60" customWidth="1"/>
    <col min="5896" max="6144" width="12.42578125" style="60"/>
    <col min="6145" max="6145" width="171.7109375" style="60" customWidth="1"/>
    <col min="6146" max="6148" width="39.5703125" style="60" customWidth="1"/>
    <col min="6149" max="6149" width="45.85546875" style="60" customWidth="1"/>
    <col min="6150" max="6150" width="21.5703125" style="60" customWidth="1"/>
    <col min="6151" max="6151" width="16.7109375" style="60" customWidth="1"/>
    <col min="6152" max="6400" width="12.42578125" style="60"/>
    <col min="6401" max="6401" width="171.7109375" style="60" customWidth="1"/>
    <col min="6402" max="6404" width="39.5703125" style="60" customWidth="1"/>
    <col min="6405" max="6405" width="45.85546875" style="60" customWidth="1"/>
    <col min="6406" max="6406" width="21.5703125" style="60" customWidth="1"/>
    <col min="6407" max="6407" width="16.7109375" style="60" customWidth="1"/>
    <col min="6408" max="6656" width="12.42578125" style="60"/>
    <col min="6657" max="6657" width="171.7109375" style="60" customWidth="1"/>
    <col min="6658" max="6660" width="39.5703125" style="60" customWidth="1"/>
    <col min="6661" max="6661" width="45.85546875" style="60" customWidth="1"/>
    <col min="6662" max="6662" width="21.5703125" style="60" customWidth="1"/>
    <col min="6663" max="6663" width="16.7109375" style="60" customWidth="1"/>
    <col min="6664" max="6912" width="12.42578125" style="60"/>
    <col min="6913" max="6913" width="171.7109375" style="60" customWidth="1"/>
    <col min="6914" max="6916" width="39.5703125" style="60" customWidth="1"/>
    <col min="6917" max="6917" width="45.85546875" style="60" customWidth="1"/>
    <col min="6918" max="6918" width="21.5703125" style="60" customWidth="1"/>
    <col min="6919" max="6919" width="16.7109375" style="60" customWidth="1"/>
    <col min="6920" max="7168" width="12.42578125" style="60"/>
    <col min="7169" max="7169" width="171.7109375" style="60" customWidth="1"/>
    <col min="7170" max="7172" width="39.5703125" style="60" customWidth="1"/>
    <col min="7173" max="7173" width="45.85546875" style="60" customWidth="1"/>
    <col min="7174" max="7174" width="21.5703125" style="60" customWidth="1"/>
    <col min="7175" max="7175" width="16.7109375" style="60" customWidth="1"/>
    <col min="7176" max="7424" width="12.42578125" style="60"/>
    <col min="7425" max="7425" width="171.7109375" style="60" customWidth="1"/>
    <col min="7426" max="7428" width="39.5703125" style="60" customWidth="1"/>
    <col min="7429" max="7429" width="45.85546875" style="60" customWidth="1"/>
    <col min="7430" max="7430" width="21.5703125" style="60" customWidth="1"/>
    <col min="7431" max="7431" width="16.7109375" style="60" customWidth="1"/>
    <col min="7432" max="7680" width="12.42578125" style="60"/>
    <col min="7681" max="7681" width="171.7109375" style="60" customWidth="1"/>
    <col min="7682" max="7684" width="39.5703125" style="60" customWidth="1"/>
    <col min="7685" max="7685" width="45.85546875" style="60" customWidth="1"/>
    <col min="7686" max="7686" width="21.5703125" style="60" customWidth="1"/>
    <col min="7687" max="7687" width="16.7109375" style="60" customWidth="1"/>
    <col min="7688" max="7936" width="12.42578125" style="60"/>
    <col min="7937" max="7937" width="171.7109375" style="60" customWidth="1"/>
    <col min="7938" max="7940" width="39.5703125" style="60" customWidth="1"/>
    <col min="7941" max="7941" width="45.85546875" style="60" customWidth="1"/>
    <col min="7942" max="7942" width="21.5703125" style="60" customWidth="1"/>
    <col min="7943" max="7943" width="16.7109375" style="60" customWidth="1"/>
    <col min="7944" max="8192" width="12.42578125" style="60"/>
    <col min="8193" max="8193" width="171.7109375" style="60" customWidth="1"/>
    <col min="8194" max="8196" width="39.5703125" style="60" customWidth="1"/>
    <col min="8197" max="8197" width="45.85546875" style="60" customWidth="1"/>
    <col min="8198" max="8198" width="21.5703125" style="60" customWidth="1"/>
    <col min="8199" max="8199" width="16.7109375" style="60" customWidth="1"/>
    <col min="8200" max="8448" width="12.42578125" style="60"/>
    <col min="8449" max="8449" width="171.7109375" style="60" customWidth="1"/>
    <col min="8450" max="8452" width="39.5703125" style="60" customWidth="1"/>
    <col min="8453" max="8453" width="45.85546875" style="60" customWidth="1"/>
    <col min="8454" max="8454" width="21.5703125" style="60" customWidth="1"/>
    <col min="8455" max="8455" width="16.7109375" style="60" customWidth="1"/>
    <col min="8456" max="8704" width="12.42578125" style="60"/>
    <col min="8705" max="8705" width="171.7109375" style="60" customWidth="1"/>
    <col min="8706" max="8708" width="39.5703125" style="60" customWidth="1"/>
    <col min="8709" max="8709" width="45.85546875" style="60" customWidth="1"/>
    <col min="8710" max="8710" width="21.5703125" style="60" customWidth="1"/>
    <col min="8711" max="8711" width="16.7109375" style="60" customWidth="1"/>
    <col min="8712" max="8960" width="12.42578125" style="60"/>
    <col min="8961" max="8961" width="171.7109375" style="60" customWidth="1"/>
    <col min="8962" max="8964" width="39.5703125" style="60" customWidth="1"/>
    <col min="8965" max="8965" width="45.85546875" style="60" customWidth="1"/>
    <col min="8966" max="8966" width="21.5703125" style="60" customWidth="1"/>
    <col min="8967" max="8967" width="16.7109375" style="60" customWidth="1"/>
    <col min="8968" max="9216" width="12.42578125" style="60"/>
    <col min="9217" max="9217" width="171.7109375" style="60" customWidth="1"/>
    <col min="9218" max="9220" width="39.5703125" style="60" customWidth="1"/>
    <col min="9221" max="9221" width="45.85546875" style="60" customWidth="1"/>
    <col min="9222" max="9222" width="21.5703125" style="60" customWidth="1"/>
    <col min="9223" max="9223" width="16.7109375" style="60" customWidth="1"/>
    <col min="9224" max="9472" width="12.42578125" style="60"/>
    <col min="9473" max="9473" width="171.7109375" style="60" customWidth="1"/>
    <col min="9474" max="9476" width="39.5703125" style="60" customWidth="1"/>
    <col min="9477" max="9477" width="45.85546875" style="60" customWidth="1"/>
    <col min="9478" max="9478" width="21.5703125" style="60" customWidth="1"/>
    <col min="9479" max="9479" width="16.7109375" style="60" customWidth="1"/>
    <col min="9480" max="9728" width="12.42578125" style="60"/>
    <col min="9729" max="9729" width="171.7109375" style="60" customWidth="1"/>
    <col min="9730" max="9732" width="39.5703125" style="60" customWidth="1"/>
    <col min="9733" max="9733" width="45.85546875" style="60" customWidth="1"/>
    <col min="9734" max="9734" width="21.5703125" style="60" customWidth="1"/>
    <col min="9735" max="9735" width="16.7109375" style="60" customWidth="1"/>
    <col min="9736" max="9984" width="12.42578125" style="60"/>
    <col min="9985" max="9985" width="171.7109375" style="60" customWidth="1"/>
    <col min="9986" max="9988" width="39.5703125" style="60" customWidth="1"/>
    <col min="9989" max="9989" width="45.85546875" style="60" customWidth="1"/>
    <col min="9990" max="9990" width="21.5703125" style="60" customWidth="1"/>
    <col min="9991" max="9991" width="16.7109375" style="60" customWidth="1"/>
    <col min="9992" max="10240" width="12.42578125" style="60"/>
    <col min="10241" max="10241" width="171.7109375" style="60" customWidth="1"/>
    <col min="10242" max="10244" width="39.5703125" style="60" customWidth="1"/>
    <col min="10245" max="10245" width="45.85546875" style="60" customWidth="1"/>
    <col min="10246" max="10246" width="21.5703125" style="60" customWidth="1"/>
    <col min="10247" max="10247" width="16.7109375" style="60" customWidth="1"/>
    <col min="10248" max="10496" width="12.42578125" style="60"/>
    <col min="10497" max="10497" width="171.7109375" style="60" customWidth="1"/>
    <col min="10498" max="10500" width="39.5703125" style="60" customWidth="1"/>
    <col min="10501" max="10501" width="45.85546875" style="60" customWidth="1"/>
    <col min="10502" max="10502" width="21.5703125" style="60" customWidth="1"/>
    <col min="10503" max="10503" width="16.7109375" style="60" customWidth="1"/>
    <col min="10504" max="10752" width="12.42578125" style="60"/>
    <col min="10753" max="10753" width="171.7109375" style="60" customWidth="1"/>
    <col min="10754" max="10756" width="39.5703125" style="60" customWidth="1"/>
    <col min="10757" max="10757" width="45.85546875" style="60" customWidth="1"/>
    <col min="10758" max="10758" width="21.5703125" style="60" customWidth="1"/>
    <col min="10759" max="10759" width="16.7109375" style="60" customWidth="1"/>
    <col min="10760" max="11008" width="12.42578125" style="60"/>
    <col min="11009" max="11009" width="171.7109375" style="60" customWidth="1"/>
    <col min="11010" max="11012" width="39.5703125" style="60" customWidth="1"/>
    <col min="11013" max="11013" width="45.85546875" style="60" customWidth="1"/>
    <col min="11014" max="11014" width="21.5703125" style="60" customWidth="1"/>
    <col min="11015" max="11015" width="16.7109375" style="60" customWidth="1"/>
    <col min="11016" max="11264" width="12.42578125" style="60"/>
    <col min="11265" max="11265" width="171.7109375" style="60" customWidth="1"/>
    <col min="11266" max="11268" width="39.5703125" style="60" customWidth="1"/>
    <col min="11269" max="11269" width="45.85546875" style="60" customWidth="1"/>
    <col min="11270" max="11270" width="21.5703125" style="60" customWidth="1"/>
    <col min="11271" max="11271" width="16.7109375" style="60" customWidth="1"/>
    <col min="11272" max="11520" width="12.42578125" style="60"/>
    <col min="11521" max="11521" width="171.7109375" style="60" customWidth="1"/>
    <col min="11522" max="11524" width="39.5703125" style="60" customWidth="1"/>
    <col min="11525" max="11525" width="45.85546875" style="60" customWidth="1"/>
    <col min="11526" max="11526" width="21.5703125" style="60" customWidth="1"/>
    <col min="11527" max="11527" width="16.7109375" style="60" customWidth="1"/>
    <col min="11528" max="11776" width="12.42578125" style="60"/>
    <col min="11777" max="11777" width="171.7109375" style="60" customWidth="1"/>
    <col min="11778" max="11780" width="39.5703125" style="60" customWidth="1"/>
    <col min="11781" max="11781" width="45.85546875" style="60" customWidth="1"/>
    <col min="11782" max="11782" width="21.5703125" style="60" customWidth="1"/>
    <col min="11783" max="11783" width="16.7109375" style="60" customWidth="1"/>
    <col min="11784" max="12032" width="12.42578125" style="60"/>
    <col min="12033" max="12033" width="171.7109375" style="60" customWidth="1"/>
    <col min="12034" max="12036" width="39.5703125" style="60" customWidth="1"/>
    <col min="12037" max="12037" width="45.85546875" style="60" customWidth="1"/>
    <col min="12038" max="12038" width="21.5703125" style="60" customWidth="1"/>
    <col min="12039" max="12039" width="16.7109375" style="60" customWidth="1"/>
    <col min="12040" max="12288" width="12.42578125" style="60"/>
    <col min="12289" max="12289" width="171.7109375" style="60" customWidth="1"/>
    <col min="12290" max="12292" width="39.5703125" style="60" customWidth="1"/>
    <col min="12293" max="12293" width="45.85546875" style="60" customWidth="1"/>
    <col min="12294" max="12294" width="21.5703125" style="60" customWidth="1"/>
    <col min="12295" max="12295" width="16.7109375" style="60" customWidth="1"/>
    <col min="12296" max="12544" width="12.42578125" style="60"/>
    <col min="12545" max="12545" width="171.7109375" style="60" customWidth="1"/>
    <col min="12546" max="12548" width="39.5703125" style="60" customWidth="1"/>
    <col min="12549" max="12549" width="45.85546875" style="60" customWidth="1"/>
    <col min="12550" max="12550" width="21.5703125" style="60" customWidth="1"/>
    <col min="12551" max="12551" width="16.7109375" style="60" customWidth="1"/>
    <col min="12552" max="12800" width="12.42578125" style="60"/>
    <col min="12801" max="12801" width="171.7109375" style="60" customWidth="1"/>
    <col min="12802" max="12804" width="39.5703125" style="60" customWidth="1"/>
    <col min="12805" max="12805" width="45.85546875" style="60" customWidth="1"/>
    <col min="12806" max="12806" width="21.5703125" style="60" customWidth="1"/>
    <col min="12807" max="12807" width="16.7109375" style="60" customWidth="1"/>
    <col min="12808" max="13056" width="12.42578125" style="60"/>
    <col min="13057" max="13057" width="171.7109375" style="60" customWidth="1"/>
    <col min="13058" max="13060" width="39.5703125" style="60" customWidth="1"/>
    <col min="13061" max="13061" width="45.85546875" style="60" customWidth="1"/>
    <col min="13062" max="13062" width="21.5703125" style="60" customWidth="1"/>
    <col min="13063" max="13063" width="16.7109375" style="60" customWidth="1"/>
    <col min="13064" max="13312" width="12.42578125" style="60"/>
    <col min="13313" max="13313" width="171.7109375" style="60" customWidth="1"/>
    <col min="13314" max="13316" width="39.5703125" style="60" customWidth="1"/>
    <col min="13317" max="13317" width="45.85546875" style="60" customWidth="1"/>
    <col min="13318" max="13318" width="21.5703125" style="60" customWidth="1"/>
    <col min="13319" max="13319" width="16.7109375" style="60" customWidth="1"/>
    <col min="13320" max="13568" width="12.42578125" style="60"/>
    <col min="13569" max="13569" width="171.7109375" style="60" customWidth="1"/>
    <col min="13570" max="13572" width="39.5703125" style="60" customWidth="1"/>
    <col min="13573" max="13573" width="45.85546875" style="60" customWidth="1"/>
    <col min="13574" max="13574" width="21.5703125" style="60" customWidth="1"/>
    <col min="13575" max="13575" width="16.7109375" style="60" customWidth="1"/>
    <col min="13576" max="13824" width="12.42578125" style="60"/>
    <col min="13825" max="13825" width="171.7109375" style="60" customWidth="1"/>
    <col min="13826" max="13828" width="39.5703125" style="60" customWidth="1"/>
    <col min="13829" max="13829" width="45.85546875" style="60" customWidth="1"/>
    <col min="13830" max="13830" width="21.5703125" style="60" customWidth="1"/>
    <col min="13831" max="13831" width="16.7109375" style="60" customWidth="1"/>
    <col min="13832" max="14080" width="12.42578125" style="60"/>
    <col min="14081" max="14081" width="171.7109375" style="60" customWidth="1"/>
    <col min="14082" max="14084" width="39.5703125" style="60" customWidth="1"/>
    <col min="14085" max="14085" width="45.85546875" style="60" customWidth="1"/>
    <col min="14086" max="14086" width="21.5703125" style="60" customWidth="1"/>
    <col min="14087" max="14087" width="16.7109375" style="60" customWidth="1"/>
    <col min="14088" max="14336" width="12.42578125" style="60"/>
    <col min="14337" max="14337" width="171.7109375" style="60" customWidth="1"/>
    <col min="14338" max="14340" width="39.5703125" style="60" customWidth="1"/>
    <col min="14341" max="14341" width="45.85546875" style="60" customWidth="1"/>
    <col min="14342" max="14342" width="21.5703125" style="60" customWidth="1"/>
    <col min="14343" max="14343" width="16.7109375" style="60" customWidth="1"/>
    <col min="14344" max="14592" width="12.42578125" style="60"/>
    <col min="14593" max="14593" width="171.7109375" style="60" customWidth="1"/>
    <col min="14594" max="14596" width="39.5703125" style="60" customWidth="1"/>
    <col min="14597" max="14597" width="45.85546875" style="60" customWidth="1"/>
    <col min="14598" max="14598" width="21.5703125" style="60" customWidth="1"/>
    <col min="14599" max="14599" width="16.7109375" style="60" customWidth="1"/>
    <col min="14600" max="14848" width="12.42578125" style="60"/>
    <col min="14849" max="14849" width="171.7109375" style="60" customWidth="1"/>
    <col min="14850" max="14852" width="39.5703125" style="60" customWidth="1"/>
    <col min="14853" max="14853" width="45.85546875" style="60" customWidth="1"/>
    <col min="14854" max="14854" width="21.5703125" style="60" customWidth="1"/>
    <col min="14855" max="14855" width="16.7109375" style="60" customWidth="1"/>
    <col min="14856" max="15104" width="12.42578125" style="60"/>
    <col min="15105" max="15105" width="171.7109375" style="60" customWidth="1"/>
    <col min="15106" max="15108" width="39.5703125" style="60" customWidth="1"/>
    <col min="15109" max="15109" width="45.85546875" style="60" customWidth="1"/>
    <col min="15110" max="15110" width="21.5703125" style="60" customWidth="1"/>
    <col min="15111" max="15111" width="16.7109375" style="60" customWidth="1"/>
    <col min="15112" max="15360" width="12.42578125" style="60"/>
    <col min="15361" max="15361" width="171.7109375" style="60" customWidth="1"/>
    <col min="15362" max="15364" width="39.5703125" style="60" customWidth="1"/>
    <col min="15365" max="15365" width="45.85546875" style="60" customWidth="1"/>
    <col min="15366" max="15366" width="21.5703125" style="60" customWidth="1"/>
    <col min="15367" max="15367" width="16.7109375" style="60" customWidth="1"/>
    <col min="15368" max="15616" width="12.42578125" style="60"/>
    <col min="15617" max="15617" width="171.7109375" style="60" customWidth="1"/>
    <col min="15618" max="15620" width="39.5703125" style="60" customWidth="1"/>
    <col min="15621" max="15621" width="45.85546875" style="60" customWidth="1"/>
    <col min="15622" max="15622" width="21.5703125" style="60" customWidth="1"/>
    <col min="15623" max="15623" width="16.7109375" style="60" customWidth="1"/>
    <col min="15624" max="15872" width="12.42578125" style="60"/>
    <col min="15873" max="15873" width="171.7109375" style="60" customWidth="1"/>
    <col min="15874" max="15876" width="39.5703125" style="60" customWidth="1"/>
    <col min="15877" max="15877" width="45.85546875" style="60" customWidth="1"/>
    <col min="15878" max="15878" width="21.5703125" style="60" customWidth="1"/>
    <col min="15879" max="15879" width="16.7109375" style="60" customWidth="1"/>
    <col min="15880" max="16128" width="12.42578125" style="60"/>
    <col min="16129" max="16129" width="171.7109375" style="60" customWidth="1"/>
    <col min="16130" max="16132" width="39.5703125" style="60" customWidth="1"/>
    <col min="16133" max="16133" width="45.85546875" style="60" customWidth="1"/>
    <col min="16134" max="16134" width="21.5703125" style="60" customWidth="1"/>
    <col min="16135" max="16135" width="16.7109375" style="60" customWidth="1"/>
    <col min="16136" max="16384" width="12.42578125" style="60"/>
  </cols>
  <sheetData>
    <row r="1" spans="1:12" s="96" customFormat="1" ht="30">
      <c r="A1" s="107" t="s">
        <v>0</v>
      </c>
      <c r="B1" s="109" t="s">
        <v>1</v>
      </c>
      <c r="C1" s="2" t="s">
        <v>60</v>
      </c>
      <c r="D1" s="110"/>
      <c r="E1" s="95"/>
      <c r="F1" s="111"/>
      <c r="G1" s="111"/>
      <c r="H1" s="111"/>
      <c r="I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5364360</v>
      </c>
      <c r="C31" s="39">
        <v>5365000</v>
      </c>
      <c r="D31" s="39">
        <v>5365000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534885</v>
      </c>
      <c r="C35" s="39">
        <v>1442967</v>
      </c>
      <c r="D35" s="39">
        <v>1442967</v>
      </c>
      <c r="E35" s="40">
        <v>0</v>
      </c>
      <c r="F35" s="99"/>
    </row>
    <row r="36" spans="1:6" s="103" customFormat="1" ht="26.25">
      <c r="A36" s="51" t="s">
        <v>39</v>
      </c>
      <c r="B36" s="52">
        <v>5899245</v>
      </c>
      <c r="C36" s="52">
        <v>6807967</v>
      </c>
      <c r="D36" s="52">
        <v>6807967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11174889</v>
      </c>
      <c r="C42" s="39">
        <v>13018275</v>
      </c>
      <c r="D42" s="39">
        <v>13018275</v>
      </c>
      <c r="E42" s="40">
        <v>0</v>
      </c>
      <c r="F42" s="99"/>
    </row>
    <row r="43" spans="1:6" s="103" customFormat="1" ht="26.25">
      <c r="A43" s="33" t="s">
        <v>46</v>
      </c>
      <c r="B43" s="44">
        <v>11174889</v>
      </c>
      <c r="C43" s="44">
        <v>13018275</v>
      </c>
      <c r="D43" s="44">
        <v>13018275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17074134</v>
      </c>
      <c r="C45" s="58">
        <v>19826242</v>
      </c>
      <c r="D45" s="58">
        <v>19826242</v>
      </c>
      <c r="E45" s="59">
        <v>0</v>
      </c>
      <c r="F45" s="106"/>
    </row>
    <row r="46" spans="1:6" ht="18.75" thickTop="1">
      <c r="A46" s="62"/>
      <c r="B46" s="63"/>
      <c r="C46" s="63"/>
      <c r="D46" s="63"/>
      <c r="E46" s="63"/>
      <c r="F46" s="64"/>
    </row>
    <row r="47" spans="1:6">
      <c r="A47" s="61"/>
      <c r="B47" s="65"/>
      <c r="C47" s="65"/>
      <c r="D47" s="65"/>
      <c r="E47" s="65"/>
      <c r="F47" s="64"/>
    </row>
    <row r="48" spans="1:6">
      <c r="A48" s="64"/>
    </row>
    <row r="49" spans="1:5">
      <c r="A49" s="67"/>
    </row>
    <row r="50" spans="1:5">
      <c r="A50" s="68"/>
    </row>
    <row r="51" spans="1:5">
      <c r="A51" s="68" t="s">
        <v>49</v>
      </c>
      <c r="B51" s="69"/>
      <c r="C51" s="69"/>
      <c r="D51" s="69"/>
      <c r="E51" s="69"/>
    </row>
    <row r="52" spans="1:5">
      <c r="A52" s="68" t="s">
        <v>49</v>
      </c>
    </row>
    <row r="54" spans="1:5">
      <c r="A54" s="68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M18" sqref="M18"/>
    </sheetView>
  </sheetViews>
  <sheetFormatPr defaultColWidth="12.42578125" defaultRowHeight="15"/>
  <cols>
    <col min="1" max="1" width="101.85546875" style="6" customWidth="1"/>
    <col min="2" max="2" width="28.28515625" style="26" customWidth="1"/>
    <col min="3" max="3" width="30.85546875" style="26" customWidth="1"/>
    <col min="4" max="4" width="29.7109375" style="26" customWidth="1"/>
    <col min="5" max="5" width="32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9" t="s">
        <v>1</v>
      </c>
      <c r="C1" s="2" t="s">
        <v>80</v>
      </c>
      <c r="D1" s="110"/>
      <c r="E1" s="2"/>
      <c r="F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829834</v>
      </c>
      <c r="C35" s="39">
        <v>825561</v>
      </c>
      <c r="D35" s="39">
        <v>825561</v>
      </c>
      <c r="E35" s="40">
        <v>0</v>
      </c>
      <c r="F35" s="99"/>
    </row>
    <row r="36" spans="1:6" s="103" customFormat="1" ht="26.25">
      <c r="A36" s="51" t="s">
        <v>39</v>
      </c>
      <c r="B36" s="52">
        <v>829834</v>
      </c>
      <c r="C36" s="52">
        <v>825561</v>
      </c>
      <c r="D36" s="52">
        <v>825561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829834</v>
      </c>
      <c r="C45" s="58">
        <v>825561</v>
      </c>
      <c r="D45" s="58">
        <v>825561</v>
      </c>
      <c r="E45" s="59">
        <v>0</v>
      </c>
      <c r="F45" s="106"/>
    </row>
    <row r="46" spans="1:6" ht="16.5" thickTop="1">
      <c r="A46" s="72"/>
      <c r="B46" s="86"/>
      <c r="C46" s="86"/>
      <c r="D46" s="86"/>
      <c r="E46" s="86"/>
      <c r="F46" s="87"/>
    </row>
    <row r="47" spans="1:6" ht="15.75">
      <c r="A47" s="85"/>
      <c r="B47" s="88"/>
      <c r="C47" s="88"/>
      <c r="D47" s="88"/>
      <c r="E47" s="88"/>
      <c r="F47" s="87"/>
    </row>
    <row r="48" spans="1:6">
      <c r="A48" s="87"/>
    </row>
    <row r="49" spans="1:5">
      <c r="A49" s="89"/>
    </row>
    <row r="50" spans="1:5">
      <c r="A50" s="25"/>
    </row>
    <row r="51" spans="1:5">
      <c r="A51" s="25" t="s">
        <v>49</v>
      </c>
      <c r="B51" s="90"/>
      <c r="C51" s="90"/>
      <c r="D51" s="90"/>
      <c r="E51" s="90"/>
    </row>
    <row r="52" spans="1:5">
      <c r="A52" s="25" t="s">
        <v>49</v>
      </c>
    </row>
    <row r="54" spans="1:5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28" zoomScale="60" zoomScaleNormal="60" workbookViewId="0">
      <selection activeCell="A22" sqref="A22"/>
    </sheetView>
  </sheetViews>
  <sheetFormatPr defaultColWidth="12.42578125" defaultRowHeight="15"/>
  <cols>
    <col min="1" max="1" width="102.42578125" style="6" customWidth="1"/>
    <col min="2" max="2" width="30.85546875" style="26" customWidth="1"/>
    <col min="3" max="3" width="33.28515625" style="26" customWidth="1"/>
    <col min="4" max="4" width="33.85546875" style="26" customWidth="1"/>
    <col min="5" max="5" width="36.2851562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90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100">
        <f>ULSystem!B7-ULBOS!B7+LSUBR!B7+LSUA!B7+LSUS!B7+SUBR!B7+SUNO!B7</f>
        <v>0</v>
      </c>
      <c r="C7" s="100">
        <f>ULSystem!C7-ULBOS!C7+LSUBR!C7+LSUA!C7+LSUS!C7+SUBR!C7+SUNO!C7</f>
        <v>0</v>
      </c>
      <c r="D7" s="100">
        <f>ULSystem!D7-ULBOS!D7+LSUBR!D7+LSUA!D7+LSUS!D7+SUBR!D7+SUNO!D7</f>
        <v>0</v>
      </c>
      <c r="E7" s="37">
        <f t="shared" ref="E7:E12" si="0">D7-C7</f>
        <v>0</v>
      </c>
      <c r="F7" s="99"/>
    </row>
    <row r="8" spans="1:12" s="94" customFormat="1" ht="25.5">
      <c r="A8" s="38" t="s">
        <v>12</v>
      </c>
      <c r="B8" s="101">
        <f>ULSystem!B8-ULBOS!B8+LSUBR!B8+LSUA!B8+LSUS!B8+SUBR!B8+SUNO!B8</f>
        <v>0</v>
      </c>
      <c r="C8" s="101">
        <f>ULSystem!C8-ULBOS!C8+LSUBR!C8+LSUA!C8+LSUS!C8+SUBR!C8+SUNO!C8</f>
        <v>0</v>
      </c>
      <c r="D8" s="101">
        <f>ULSystem!D8-ULBOS!D8+LSUBR!D8+LSUA!D8+LSUS!D8+SUBR!D8+SUNO!D8</f>
        <v>0</v>
      </c>
      <c r="E8" s="40">
        <f t="shared" si="0"/>
        <v>0</v>
      </c>
      <c r="F8" s="99"/>
    </row>
    <row r="9" spans="1:12" s="94" customFormat="1" ht="25.5">
      <c r="A9" s="41" t="s">
        <v>13</v>
      </c>
      <c r="B9" s="101">
        <f>ULSystem!B9-ULBOS!B9+LSUBR!B9+LSUA!B9+LSUS!B9+SUBR!B9+SUNO!B9</f>
        <v>0</v>
      </c>
      <c r="C9" s="101">
        <f>ULSystem!C9-ULBOS!C9+LSUBR!C9+LSUA!C9+LSUS!C9+SUBR!C9+SUNO!C9</f>
        <v>0</v>
      </c>
      <c r="D9" s="101">
        <f>ULSystem!D9-ULBOS!D9+LSUBR!D9+LSUA!D9+LSUS!D9+SUBR!D9+SUNO!D9</f>
        <v>0</v>
      </c>
      <c r="E9" s="40">
        <f t="shared" si="0"/>
        <v>0</v>
      </c>
      <c r="F9" s="99"/>
    </row>
    <row r="10" spans="1:12" s="94" customFormat="1" ht="25.5">
      <c r="A10" s="42" t="s">
        <v>14</v>
      </c>
      <c r="B10" s="101">
        <f>ULSystem!B10-ULBOS!B10+LSUBR!B10+LSUA!B10+LSUS!B10+SUBR!B10+SUNO!B10</f>
        <v>8120966</v>
      </c>
      <c r="C10" s="101">
        <f>ULSystem!C10-ULBOS!C10+LSUBR!C10+LSUA!C10+LSUS!C10+SUBR!C10+SUNO!C10</f>
        <v>8291760</v>
      </c>
      <c r="D10" s="101">
        <f>ULSystem!D10-ULBOS!D10+LSUBR!D10+LSUA!D10+LSUS!D10+SUBR!D10+SUNO!D10</f>
        <v>8356247</v>
      </c>
      <c r="E10" s="40">
        <f t="shared" si="0"/>
        <v>64487</v>
      </c>
      <c r="F10" s="99"/>
    </row>
    <row r="11" spans="1:12" s="94" customFormat="1" ht="25.5">
      <c r="A11" s="42" t="s">
        <v>15</v>
      </c>
      <c r="B11" s="36">
        <f>ULSystem!B11-ULBOS!B11+LSUBR!B11+LSUA!B11+LSUS!B11+SUBR!B11+SUNO!B11</f>
        <v>74923</v>
      </c>
      <c r="C11" s="36">
        <f>ULSystem!C11-ULBOS!C11+LSUBR!C11+LSUA!C11+LSUS!C11+SUBR!C11+SUNO!C11</f>
        <v>74923</v>
      </c>
      <c r="D11" s="36">
        <f>ULSystem!D11-ULBOS!D11+LSUBR!D11+LSUA!D11+LSUS!D11+SUBR!D11+SUNO!D11</f>
        <v>74923</v>
      </c>
      <c r="E11" s="40">
        <f t="shared" si="0"/>
        <v>0</v>
      </c>
      <c r="F11" s="99"/>
    </row>
    <row r="12" spans="1:12" s="103" customFormat="1" ht="26.25">
      <c r="A12" s="43" t="s">
        <v>16</v>
      </c>
      <c r="B12" s="52">
        <f>B10+B9+B8+B7+B11</f>
        <v>8195889</v>
      </c>
      <c r="C12" s="52">
        <f>C10+C9+C8+C7+C11</f>
        <v>8366683</v>
      </c>
      <c r="D12" s="52">
        <f>D10+D9+D8+D7+D11</f>
        <v>8431170</v>
      </c>
      <c r="E12" s="45">
        <f t="shared" si="0"/>
        <v>64487</v>
      </c>
      <c r="F12" s="102"/>
    </row>
    <row r="13" spans="1:12" s="103" customFormat="1" ht="26.25">
      <c r="A13" s="46" t="s">
        <v>17</v>
      </c>
      <c r="B13" s="104">
        <f>ULSystem!B13-ULBOS!B13+LSUBR!B13+LSUA!B13+LSUS!B13+SUBR!B13+SUNO!B13</f>
        <v>59284755</v>
      </c>
      <c r="C13" s="104">
        <f>ULSystem!C13-ULBOS!C13+LSUBR!C13+LSUA!C13+LSUS!C13+SUBR!C13+SUNO!C13</f>
        <v>56675016</v>
      </c>
      <c r="D13" s="104">
        <f>ULSystem!D13-ULBOS!D13+LSUBR!D13+LSUA!D13+LSUS!D13+SUBR!D13+SUNO!D13</f>
        <v>0</v>
      </c>
      <c r="E13" s="45">
        <f>D13-C13</f>
        <v>-56675016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f>ULSystem!B16-ULBOS!B16+LSUBR!B16+LSUA!B16+LSUS!B16+SUBR!B16+SUNO!B16</f>
        <v>497650977.82999998</v>
      </c>
      <c r="C16" s="36">
        <f>ULSystem!C16-ULBOS!C16+LSUBR!C16+LSUA!C16+LSUS!C16+SUBR!C16+SUNO!C16</f>
        <v>503438151</v>
      </c>
      <c r="D16" s="36">
        <f>ULSystem!D16-ULBOS!D16+LSUBR!D16+LSUA!D16+LSUS!D16+SUBR!D16+SUNO!D16</f>
        <v>563600779</v>
      </c>
      <c r="E16" s="36">
        <f>D16-C16</f>
        <v>60162628</v>
      </c>
      <c r="F16" s="93"/>
    </row>
    <row r="17" spans="1:6" s="94" customFormat="1" ht="25.5">
      <c r="A17" s="30" t="s">
        <v>21</v>
      </c>
      <c r="B17" s="36">
        <f>ULSystem!B17-ULBOS!B17+LSUBR!B17+LSUA!B17+LSUS!B17+SUBR!B17+SUNO!B17</f>
        <v>118914029.00999999</v>
      </c>
      <c r="C17" s="36">
        <f>ULSystem!C17-ULBOS!C17+LSUBR!C17+LSUA!C17+LSUS!C17+SUBR!C17+SUNO!C17</f>
        <v>119567993</v>
      </c>
      <c r="D17" s="36">
        <f>ULSystem!D17-ULBOS!D17+LSUBR!D17+LSUA!D17+LSUS!D17+SUBR!D17+SUNO!D17</f>
        <v>133442851</v>
      </c>
      <c r="E17" s="36">
        <f>D17-C17</f>
        <v>13874858</v>
      </c>
      <c r="F17" s="93"/>
    </row>
    <row r="18" spans="1:6" s="94" customFormat="1" ht="25.5">
      <c r="A18" s="48" t="s">
        <v>22</v>
      </c>
      <c r="B18" s="36">
        <f>ULSystem!B18-ULBOS!B18+LSUBR!B18+LSUA!B18+LSUS!B18+SUBR!B18+SUNO!B18</f>
        <v>36928015.549999997</v>
      </c>
      <c r="C18" s="36">
        <f>ULSystem!C18-ULBOS!C18+LSUBR!C18+LSUA!C18+LSUS!C18+SUBR!C18+SUNO!C18</f>
        <v>38185246</v>
      </c>
      <c r="D18" s="36">
        <f>ULSystem!D18-ULBOS!D18+LSUBR!D18+LSUA!D18+LSUS!D18+SUBR!D18+SUNO!D18</f>
        <v>37279138.5</v>
      </c>
      <c r="E18" s="36">
        <f>D18-C18</f>
        <v>-906107.5</v>
      </c>
      <c r="F18" s="93"/>
    </row>
    <row r="19" spans="1:6" s="94" customFormat="1" ht="25.5">
      <c r="A19" s="48" t="s">
        <v>23</v>
      </c>
      <c r="B19" s="36">
        <f>ULSystem!B19-ULBOS!B19+LSUBR!B19+LSUA!B19+LSUS!B19+SUBR!B19+SUNO!B19</f>
        <v>16838677.800000001</v>
      </c>
      <c r="C19" s="36">
        <f>ULSystem!C19-ULBOS!C19+LSUBR!C19+LSUA!C19+LSUS!C19+SUBR!C19+SUNO!C19</f>
        <v>16418982</v>
      </c>
      <c r="D19" s="36">
        <f>ULSystem!D19-ULBOS!D19+LSUBR!D19+LSUA!D19+LSUS!D19+SUBR!D19+SUNO!D19</f>
        <v>16157346</v>
      </c>
      <c r="E19" s="36">
        <f>D19-C19</f>
        <v>-261636</v>
      </c>
      <c r="F19" s="93"/>
    </row>
    <row r="20" spans="1:6" s="94" customFormat="1" ht="25.5">
      <c r="A20" s="48" t="s">
        <v>24</v>
      </c>
      <c r="B20" s="36">
        <f>ULSystem!B20-ULBOS!B20+LSUBR!B20+LSUA!B20+LSUS!B20+SUBR!B20+SUNO!B20</f>
        <v>801094.91999999993</v>
      </c>
      <c r="C20" s="36">
        <f>ULSystem!C20-ULBOS!C20+LSUBR!C20+LSUA!C20+LSUS!C20+SUBR!C20+SUNO!C20</f>
        <v>938562</v>
      </c>
      <c r="D20" s="36">
        <f>ULSystem!D20-ULBOS!D20+LSUBR!D20+LSUA!D20+LSUS!D20+SUBR!D20+SUNO!D20</f>
        <v>1768630</v>
      </c>
      <c r="E20" s="36">
        <f t="shared" ref="E20:E27" si="1">D20-C20</f>
        <v>830068</v>
      </c>
      <c r="F20" s="93"/>
    </row>
    <row r="21" spans="1:6" s="94" customFormat="1" ht="25.5">
      <c r="A21" s="48" t="s">
        <v>25</v>
      </c>
      <c r="B21" s="36">
        <f>ULSystem!B21-ULBOS!B21+LSUBR!B21+LSUA!B21+LSUS!B21+SUBR!B21+SUNO!B21</f>
        <v>0</v>
      </c>
      <c r="C21" s="36">
        <f>ULSystem!C21-ULBOS!C21+LSUBR!C21+LSUA!C21+LSUS!C21+SUBR!C21+SUNO!C21</f>
        <v>100000</v>
      </c>
      <c r="D21" s="36">
        <f>ULSystem!D21-ULBOS!D21+LSUBR!D21+LSUA!D21+LSUS!D21+SUBR!D21+SUNO!D21</f>
        <v>200000</v>
      </c>
      <c r="E21" s="36">
        <f t="shared" si="1"/>
        <v>100000</v>
      </c>
      <c r="F21" s="93"/>
    </row>
    <row r="22" spans="1:6" s="94" customFormat="1" ht="25.5">
      <c r="A22" s="48" t="s">
        <v>61</v>
      </c>
      <c r="B22" s="36">
        <f>ULSystem!B22-ULBOS!B22+LSUBR!B22+LSUA!B22+LSUS!B22+SUBR!B22+SUNO!B22</f>
        <v>0</v>
      </c>
      <c r="C22" s="36">
        <f>ULSystem!C22-ULBOS!C22+LSUBR!C22+LSUA!C22+LSUS!C22+SUBR!C22+SUNO!C22</f>
        <v>0</v>
      </c>
      <c r="D22" s="36">
        <f>ULSystem!D22-ULBOS!D22+LSUBR!D22+LSUA!D22+LSUS!D22+SUBR!D22+SUNO!D22</f>
        <v>0</v>
      </c>
      <c r="E22" s="36">
        <f t="shared" si="1"/>
        <v>0</v>
      </c>
      <c r="F22" s="93"/>
    </row>
    <row r="23" spans="1:6" s="94" customFormat="1" ht="25.5">
      <c r="A23" s="48" t="s">
        <v>26</v>
      </c>
      <c r="B23" s="36">
        <f>ULSystem!B23-ULBOS!B23+LSUBR!B23+LSUA!B23+LSUS!B23+SUBR!B23+SUNO!B23</f>
        <v>0</v>
      </c>
      <c r="C23" s="36">
        <f>ULSystem!C23-ULBOS!C23+LSUBR!C23+LSUA!C23+LSUS!C23+SUBR!C23+SUNO!C23</f>
        <v>0</v>
      </c>
      <c r="D23" s="36">
        <f>ULSystem!D23-ULBOS!D23+LSUBR!D23+LSUA!D23+LSUS!D23+SUBR!D23+SUNO!D23</f>
        <v>0</v>
      </c>
      <c r="E23" s="36">
        <f t="shared" si="1"/>
        <v>0</v>
      </c>
      <c r="F23" s="93"/>
    </row>
    <row r="24" spans="1:6" s="94" customFormat="1" ht="25.5">
      <c r="A24" s="48" t="s">
        <v>27</v>
      </c>
      <c r="B24" s="36">
        <f>ULSystem!B24-ULBOS!B24+LSUBR!B24+LSUA!B24+LSUS!B24+SUBR!B24+SUNO!B24</f>
        <v>625417.71</v>
      </c>
      <c r="C24" s="36">
        <f>ULSystem!C24-ULBOS!C24+LSUBR!C24+LSUA!C24+LSUS!C24+SUBR!C24+SUNO!C24</f>
        <v>1500000</v>
      </c>
      <c r="D24" s="36">
        <f>ULSystem!D24-ULBOS!D24+LSUBR!D24+LSUA!D24+LSUS!D24+SUBR!D24+SUNO!D24</f>
        <v>2390000</v>
      </c>
      <c r="E24" s="36">
        <f t="shared" si="1"/>
        <v>890000</v>
      </c>
      <c r="F24" s="93"/>
    </row>
    <row r="25" spans="1:6" s="94" customFormat="1" ht="25.5">
      <c r="A25" s="48" t="s">
        <v>28</v>
      </c>
      <c r="B25" s="36">
        <f>ULSystem!B25-ULBOS!B25+LSUBR!B25+LSUA!B25+LSUS!B25+SUBR!B25+SUNO!B25</f>
        <v>4364554.26</v>
      </c>
      <c r="C25" s="36">
        <f>ULSystem!C25-ULBOS!C25+LSUBR!C25+LSUA!C25+LSUS!C25+SUBR!C25+SUNO!C25</f>
        <v>3529378</v>
      </c>
      <c r="D25" s="36">
        <f>ULSystem!D25-ULBOS!D25+LSUBR!D25+LSUA!D25+LSUS!D25+SUBR!D25+SUNO!D25</f>
        <v>3630258</v>
      </c>
      <c r="E25" s="36">
        <f t="shared" si="1"/>
        <v>100880</v>
      </c>
      <c r="F25" s="93"/>
    </row>
    <row r="26" spans="1:6" s="94" customFormat="1" ht="25.5">
      <c r="A26" s="48" t="s">
        <v>29</v>
      </c>
      <c r="B26" s="36">
        <f>ULSystem!B26-ULBOS!B26+LSUBR!B26+LSUA!B26+LSUS!B26+SUBR!B26+SUNO!B26</f>
        <v>0</v>
      </c>
      <c r="C26" s="36">
        <f>ULSystem!C26-ULBOS!C26+LSUBR!C26+LSUA!C26+LSUS!C26+SUBR!C26+SUNO!C26</f>
        <v>0</v>
      </c>
      <c r="D26" s="36">
        <f>ULSystem!D26-ULBOS!D26+LSUBR!D26+LSUA!D26+LSUS!D26+SUBR!D26+SUNO!D26</f>
        <v>0</v>
      </c>
      <c r="E26" s="36">
        <f t="shared" si="1"/>
        <v>0</v>
      </c>
      <c r="F26" s="93"/>
    </row>
    <row r="27" spans="1:6" s="94" customFormat="1" ht="25.5">
      <c r="A27" s="48" t="s">
        <v>30</v>
      </c>
      <c r="B27" s="36">
        <f>ULSystem!B27-ULBOS!B27+LSUBR!B27+LSUA!B27+LSUS!B27+SUBR!B27+SUNO!B27</f>
        <v>7278361</v>
      </c>
      <c r="C27" s="36">
        <f>ULSystem!C27-ULBOS!C27+LSUBR!C27+LSUA!C27+LSUS!C27+SUBR!C27+SUNO!C27</f>
        <v>7250511</v>
      </c>
      <c r="D27" s="36">
        <f>ULSystem!D27-ULBOS!D27+LSUBR!D27+LSUA!D27+LSUS!D27+SUBR!D27+SUNO!D27</f>
        <v>7186467</v>
      </c>
      <c r="E27" s="36">
        <f t="shared" si="1"/>
        <v>-64044</v>
      </c>
      <c r="F27" s="93"/>
    </row>
    <row r="28" spans="1:6" s="94" customFormat="1" ht="25.5">
      <c r="A28" s="48" t="s">
        <v>31</v>
      </c>
      <c r="B28" s="36">
        <f>ULSystem!B28-ULBOS!B28+LSUBR!B28+LSUA!B28+LSUS!B28+SUBR!B28+SUNO!B28</f>
        <v>20227006.48</v>
      </c>
      <c r="C28" s="36">
        <f>ULSystem!C28-ULBOS!C28+LSUBR!C28+LSUA!C28+LSUS!C28+SUBR!C28+SUNO!C28</f>
        <v>18599242</v>
      </c>
      <c r="D28" s="36">
        <f>ULSystem!D28-ULBOS!D28+LSUBR!D28+LSUA!D28+LSUS!D28+SUBR!D28+SUNO!D28</f>
        <v>19731765</v>
      </c>
      <c r="E28" s="36">
        <f>D28-C28</f>
        <v>1132523</v>
      </c>
      <c r="F28" s="93"/>
    </row>
    <row r="29" spans="1:6" s="103" customFormat="1" ht="26.25">
      <c r="A29" s="33" t="s">
        <v>32</v>
      </c>
      <c r="B29" s="44">
        <f>SUM(B16:B28)</f>
        <v>703628134.55999982</v>
      </c>
      <c r="C29" s="44">
        <f>SUM(C16:C28)</f>
        <v>709528065</v>
      </c>
      <c r="D29" s="44">
        <f>SUM(D16:D28)</f>
        <v>785387234.5</v>
      </c>
      <c r="E29" s="44">
        <f>SUM(E16:E28)</f>
        <v>75859169.5</v>
      </c>
      <c r="F29" s="102"/>
    </row>
    <row r="30" spans="1:6" s="94" customFormat="1" ht="25.5">
      <c r="A30" s="49" t="s">
        <v>33</v>
      </c>
      <c r="B30" s="100">
        <f>ULSystem!B30-ULBOS!B30+LSUBR!B30+LSUA!B30+LSUS!B30+SUBR!B30+SUNO!B30</f>
        <v>0</v>
      </c>
      <c r="C30" s="100">
        <f>ULSystem!C30-ULBOS!C30+LSUBR!C30+LSUA!C30+LSUS!C30+SUBR!C30+SUNO!C30</f>
        <v>0</v>
      </c>
      <c r="D30" s="100">
        <f>ULSystem!D30-ULBOS!D30+LSUBR!D30+LSUA!D30+LSUS!D30+SUBR!D30+SUNO!D30</f>
        <v>0</v>
      </c>
      <c r="E30" s="37">
        <f t="shared" ref="E30:E35" si="2">D30-C30</f>
        <v>0</v>
      </c>
      <c r="F30" s="99"/>
    </row>
    <row r="31" spans="1:6" s="94" customFormat="1" ht="25.5">
      <c r="A31" s="48" t="s">
        <v>34</v>
      </c>
      <c r="B31" s="101">
        <f>ULSystem!B31-ULBOS!B31+LSUBR!B31+LSUA!B31+LSUS!B31+SUBR!B31+SUNO!B31</f>
        <v>12929823.460000001</v>
      </c>
      <c r="C31" s="101">
        <f>ULSystem!C31-ULBOS!C31+LSUBR!C31+LSUA!C31+LSUS!C31+SUBR!C31+SUNO!C31</f>
        <v>12397771</v>
      </c>
      <c r="D31" s="101">
        <f>ULSystem!D31-ULBOS!D31+LSUBR!D31+LSUA!D31+LSUS!D31+SUBR!D31+SUNO!D31</f>
        <v>11614238</v>
      </c>
      <c r="E31" s="40">
        <f t="shared" si="2"/>
        <v>-783533</v>
      </c>
      <c r="F31" s="99"/>
    </row>
    <row r="32" spans="1:6" s="94" customFormat="1" ht="25.5">
      <c r="A32" s="50" t="s">
        <v>35</v>
      </c>
      <c r="B32" s="101">
        <f>ULSystem!B32-ULBOS!B32+LSUBR!B32+LSUA!B32+LSUS!B32+SUBR!B32+SUNO!B32</f>
        <v>1401580</v>
      </c>
      <c r="C32" s="101">
        <f>ULSystem!C32-ULBOS!C32+LSUBR!C32+LSUA!C32+LSUS!C32+SUBR!C32+SUNO!C32</f>
        <v>1325000</v>
      </c>
      <c r="D32" s="101">
        <f>ULSystem!D32-ULBOS!D32+LSUBR!D32+LSUA!D32+LSUS!D32+SUBR!D32+SUNO!D32</f>
        <v>1258200</v>
      </c>
      <c r="E32" s="40">
        <f t="shared" si="2"/>
        <v>-66800</v>
      </c>
      <c r="F32" s="99"/>
    </row>
    <row r="33" spans="1:6" s="94" customFormat="1" ht="25.5">
      <c r="A33" s="41" t="s">
        <v>36</v>
      </c>
      <c r="B33" s="101">
        <f>ULSystem!B33-ULBOS!B33+LSUBR!B33+LSUA!B33+LSUS!B33+SUBR!B33+SUNO!B33</f>
        <v>307505</v>
      </c>
      <c r="C33" s="101">
        <f>ULSystem!C33-ULBOS!C33+LSUBR!C33+LSUA!C33+LSUS!C33+SUBR!C33+SUNO!C33</f>
        <v>169000</v>
      </c>
      <c r="D33" s="101">
        <f>ULSystem!D33-ULBOS!D33+LSUBR!D33+LSUA!D33+LSUS!D33+SUBR!D33+SUNO!D33</f>
        <v>77000</v>
      </c>
      <c r="E33" s="40">
        <f t="shared" si="2"/>
        <v>-92000</v>
      </c>
      <c r="F33" s="99"/>
    </row>
    <row r="34" spans="1:6" s="94" customFormat="1" ht="25.5">
      <c r="A34" s="48" t="s">
        <v>37</v>
      </c>
      <c r="B34" s="100">
        <f>ULSystem!B34-ULBOS!B34+LSUBR!B34+LSUA!B34+LSUS!B34+SUBR!B34+SUNO!B34</f>
        <v>0</v>
      </c>
      <c r="C34" s="100">
        <f>ULSystem!C34-ULBOS!C34+LSUBR!C34+LSUA!C34+LSUS!C34+SUBR!C34+SUNO!C34</f>
        <v>0</v>
      </c>
      <c r="D34" s="100">
        <f>ULSystem!D34-ULBOS!D34+LSUBR!D34+LSUA!D34+LSUS!D34+SUBR!D34+SUNO!D34</f>
        <v>0</v>
      </c>
      <c r="E34" s="40">
        <f t="shared" si="2"/>
        <v>0</v>
      </c>
      <c r="F34" s="99"/>
    </row>
    <row r="35" spans="1:6" s="94" customFormat="1" ht="25.5">
      <c r="A35" s="50" t="s">
        <v>38</v>
      </c>
      <c r="B35" s="36">
        <f>ULSystem!B35-ULBOS!B35+LSUBR!B35+LSUA!B35+LSUS!B35+SUBR!B35+SUNO!B35</f>
        <v>32934574.870000001</v>
      </c>
      <c r="C35" s="36">
        <f>ULSystem!C35-ULBOS!C35+LSUBR!C35+LSUA!C35+LSUS!C35+SUBR!C35+SUNO!C35</f>
        <v>51169285</v>
      </c>
      <c r="D35" s="36">
        <f>ULSystem!D35-ULBOS!D35+LSUBR!D35+LSUA!D35+LSUS!D35+SUBR!D35+SUNO!D35</f>
        <v>43616949</v>
      </c>
      <c r="E35" s="40">
        <f t="shared" si="2"/>
        <v>-7552336</v>
      </c>
      <c r="F35" s="99"/>
    </row>
    <row r="36" spans="1:6" s="103" customFormat="1" ht="26.25">
      <c r="A36" s="51" t="s">
        <v>39</v>
      </c>
      <c r="B36" s="52">
        <f>B35+B34+B33+B32+B31+B30+B29</f>
        <v>751201617.88999987</v>
      </c>
      <c r="C36" s="52">
        <f>C35+C34+C33+C32+C31+C30+C29</f>
        <v>774589121</v>
      </c>
      <c r="D36" s="52">
        <f>D35+D34+D33+D32+D31+D30+D29</f>
        <v>841953621.5</v>
      </c>
      <c r="E36" s="105">
        <f>E35+E34+E33+E32+E31+E30+E29</f>
        <v>67364500.5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100">
        <f>ULSystem!B38-ULBOS!B38+LSUBR!B38+LSUA!B38+LSUS!B38+SUBR!B38+SUNO!B38</f>
        <v>0</v>
      </c>
      <c r="C38" s="100">
        <f>ULSystem!C38-ULBOS!C38+LSUBR!C38+LSUA!C38+LSUS!C38+SUBR!C38+SUNO!C38</f>
        <v>0</v>
      </c>
      <c r="D38" s="100">
        <f>ULSystem!D38-ULBOS!D38+LSUBR!D38+LSUA!D38+LSUS!D38+SUBR!D38+SUNO!D38</f>
        <v>0</v>
      </c>
      <c r="E38" s="37">
        <f>D38-C38</f>
        <v>0</v>
      </c>
      <c r="F38" s="99"/>
    </row>
    <row r="39" spans="1:6" s="94" customFormat="1" ht="25.5">
      <c r="A39" s="38" t="s">
        <v>42</v>
      </c>
      <c r="B39" s="100">
        <f>ULSystem!B39-ULBOS!B39+LSUBR!B39+LSUA!B39+LSUS!B39+SUBR!B39+SUNO!B39</f>
        <v>0</v>
      </c>
      <c r="C39" s="100">
        <f>ULSystem!C39-ULBOS!C39+LSUBR!C39+LSUA!C39+LSUS!C39+SUBR!C39+SUNO!C39</f>
        <v>0</v>
      </c>
      <c r="D39" s="100">
        <f>ULSystem!D39-ULBOS!D39+LSUBR!D39+LSUA!D39+LSUS!D39+SUBR!D39+SUNO!D39</f>
        <v>0</v>
      </c>
      <c r="E39" s="55">
        <f>D39-C39</f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100">
        <f>ULSystem!B41-ULBOS!B41+LSUBR!B41+LSUA!B41+LSUS!B41+SUBR!B41+SUNO!B41</f>
        <v>0</v>
      </c>
      <c r="C41" s="100">
        <f>ULSystem!C41-ULBOS!C41+LSUBR!C41+LSUA!C41+LSUS!C41+SUBR!C41+SUNO!C41</f>
        <v>0</v>
      </c>
      <c r="D41" s="100">
        <f>ULSystem!D41-ULBOS!D41+LSUBR!D41+LSUA!D41+LSUS!D41+SUBR!D41+SUNO!D41</f>
        <v>0</v>
      </c>
      <c r="E41" s="37">
        <f>D41-C41</f>
        <v>0</v>
      </c>
      <c r="F41" s="99"/>
    </row>
    <row r="42" spans="1:6" s="94" customFormat="1" ht="25.5">
      <c r="A42" s="38" t="s">
        <v>45</v>
      </c>
      <c r="B42" s="36">
        <f>ULSystem!B42-ULBOS!B43+LSUBR!B43+LSUA!B43+LSUS!B43+SUBR!B42+SUNO!B42</f>
        <v>0</v>
      </c>
      <c r="C42" s="36">
        <f>ULSystem!C42-ULBOS!C43+LSUBR!C43+LSUA!C43+LSUS!C43+SUBR!C42+SUNO!C42</f>
        <v>0</v>
      </c>
      <c r="D42" s="36">
        <f>ULSystem!D42-ULBOS!D43+LSUBR!D43+LSUA!D43+LSUS!D43+SUBR!D42+SUNO!D42</f>
        <v>0</v>
      </c>
      <c r="E42" s="40">
        <f>D42-C42</f>
        <v>0</v>
      </c>
      <c r="F42" s="99"/>
    </row>
    <row r="43" spans="1:6" s="103" customFormat="1" ht="26.25">
      <c r="A43" s="33" t="s">
        <v>46</v>
      </c>
      <c r="B43" s="52">
        <f>B42+B41+B39+B38</f>
        <v>0</v>
      </c>
      <c r="C43" s="52">
        <f>C42+C41+C39+C38</f>
        <v>0</v>
      </c>
      <c r="D43" s="52">
        <f>D42+D41+D39+D38</f>
        <v>0</v>
      </c>
      <c r="E43" s="45">
        <f>D43-C43</f>
        <v>0</v>
      </c>
      <c r="F43" s="106"/>
    </row>
    <row r="44" spans="1:6" s="103" customFormat="1" ht="26.25">
      <c r="A44" s="33" t="s">
        <v>47</v>
      </c>
      <c r="B44" s="104">
        <f>ULSystem!B44-ULBOS!B44+LSUBR!B44+LSUA!B44+LSUS!B44+SUBR!B44+SUNO!B44</f>
        <v>0</v>
      </c>
      <c r="C44" s="104">
        <f>ULSystem!C44-ULBOS!C44+LSUBR!C44+LSUA!C44+LSUS!C44+SUBR!C44+SUNO!C44</f>
        <v>0</v>
      </c>
      <c r="D44" s="104">
        <f>ULSystem!D44-ULBOS!D44+LSUBR!D44+LSUA!D44+LSUS!D44+SUBR!D44+SUNO!D44</f>
        <v>0</v>
      </c>
      <c r="E44" s="45">
        <f>D44-C44</f>
        <v>0</v>
      </c>
      <c r="F44" s="106"/>
    </row>
    <row r="45" spans="1:6" s="103" customFormat="1" ht="27" thickBot="1">
      <c r="A45" s="57" t="s">
        <v>48</v>
      </c>
      <c r="B45" s="58">
        <f>B43+B36+B12+B13+B44</f>
        <v>818682261.88999987</v>
      </c>
      <c r="C45" s="58">
        <f t="shared" ref="C45:D45" si="3">C43+C36+C12+C13+C44</f>
        <v>839630820</v>
      </c>
      <c r="D45" s="58">
        <f t="shared" si="3"/>
        <v>850384791.5</v>
      </c>
      <c r="E45" s="59">
        <f>D45-C45</f>
        <v>10753971.5</v>
      </c>
      <c r="F45" s="106"/>
    </row>
    <row r="46" spans="1:6" s="3" customFormat="1" ht="45" thickTop="1">
      <c r="A46" s="13"/>
      <c r="B46" s="14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3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J25" sqref="J25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1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98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16" t="s">
        <v>97</v>
      </c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22161482</v>
      </c>
      <c r="C7" s="36">
        <v>23415297</v>
      </c>
      <c r="D7" s="36">
        <v>19081996</v>
      </c>
      <c r="E7" s="37">
        <v>-4333301</v>
      </c>
      <c r="F7" s="99"/>
    </row>
    <row r="8" spans="1:12" s="94" customFormat="1" ht="25.5">
      <c r="A8" s="38" t="s">
        <v>12</v>
      </c>
      <c r="B8" s="39">
        <v>1653940</v>
      </c>
      <c r="C8" s="39">
        <v>1146550</v>
      </c>
      <c r="D8" s="39">
        <v>3018989</v>
      </c>
      <c r="E8" s="40">
        <v>1872439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73561197</v>
      </c>
      <c r="C11" s="39">
        <v>78022432</v>
      </c>
      <c r="D11" s="39">
        <v>57162506</v>
      </c>
      <c r="E11" s="40">
        <v>-20859926</v>
      </c>
      <c r="F11" s="99"/>
    </row>
    <row r="12" spans="1:12" s="103" customFormat="1" ht="26.25">
      <c r="A12" s="43" t="s">
        <v>16</v>
      </c>
      <c r="B12" s="44">
        <v>97376619</v>
      </c>
      <c r="C12" s="44">
        <v>102584279</v>
      </c>
      <c r="D12" s="44">
        <v>79263491</v>
      </c>
      <c r="E12" s="45">
        <v>-23320788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 s="94" customFormat="1" ht="25.5">
      <c r="A30" s="49" t="s">
        <v>33</v>
      </c>
      <c r="B30" s="36">
        <v>4358111.43</v>
      </c>
      <c r="C30" s="36">
        <v>2799145</v>
      </c>
      <c r="D30" s="36">
        <v>2799145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33703.9</v>
      </c>
      <c r="C35" s="39">
        <v>0</v>
      </c>
      <c r="D35" s="39">
        <v>5951141</v>
      </c>
      <c r="E35" s="40">
        <v>5951141</v>
      </c>
      <c r="F35" s="99"/>
    </row>
    <row r="36" spans="1:6" s="103" customFormat="1" ht="26.25">
      <c r="A36" s="51" t="s">
        <v>39</v>
      </c>
      <c r="B36" s="52">
        <v>4391815.33</v>
      </c>
      <c r="C36" s="52">
        <v>2799145</v>
      </c>
      <c r="D36" s="52">
        <v>8750286</v>
      </c>
      <c r="E36" s="105">
        <v>5951141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7712040.3899999997</v>
      </c>
      <c r="C39" s="54">
        <v>8058474</v>
      </c>
      <c r="D39" s="54">
        <v>8058474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7712040.3899999997</v>
      </c>
      <c r="C43" s="44">
        <v>8058474</v>
      </c>
      <c r="D43" s="44">
        <v>8058474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109480474.72</v>
      </c>
      <c r="C45" s="58">
        <v>113441898</v>
      </c>
      <c r="D45" s="58">
        <v>96072251</v>
      </c>
      <c r="E45" s="59">
        <v>-17369647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M19" sqref="M19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100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16" t="s">
        <v>99</v>
      </c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7812788</v>
      </c>
      <c r="C7" s="36">
        <v>10271002</v>
      </c>
      <c r="D7" s="36">
        <v>5667722</v>
      </c>
      <c r="E7" s="37">
        <v>-4603280</v>
      </c>
      <c r="F7" s="99"/>
    </row>
    <row r="8" spans="1:12" s="94" customFormat="1" ht="25.5">
      <c r="A8" s="38" t="s">
        <v>12</v>
      </c>
      <c r="B8" s="39">
        <v>23297481.75</v>
      </c>
      <c r="C8" s="39">
        <v>24456787</v>
      </c>
      <c r="D8" s="39">
        <v>29325831</v>
      </c>
      <c r="E8" s="40">
        <v>4869044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2452247</v>
      </c>
      <c r="C11" s="39">
        <v>2488102</v>
      </c>
      <c r="D11" s="39">
        <v>405489</v>
      </c>
      <c r="E11" s="40">
        <v>-2082613</v>
      </c>
      <c r="F11" s="99"/>
    </row>
    <row r="12" spans="1:12" s="103" customFormat="1" ht="26.25">
      <c r="A12" s="43" t="s">
        <v>16</v>
      </c>
      <c r="B12" s="44">
        <v>33562516.75</v>
      </c>
      <c r="C12" s="44">
        <v>37215891</v>
      </c>
      <c r="D12" s="44">
        <v>35399042</v>
      </c>
      <c r="E12" s="45">
        <v>-1816849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 s="94" customFormat="1" ht="25.5">
      <c r="A30" s="49" t="s">
        <v>33</v>
      </c>
      <c r="B30" s="36">
        <v>1600673</v>
      </c>
      <c r="C30" s="36">
        <v>1918278</v>
      </c>
      <c r="D30" s="36">
        <v>1918278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17302.3</v>
      </c>
      <c r="C35" s="39">
        <v>0</v>
      </c>
      <c r="D35" s="39">
        <v>2645425</v>
      </c>
      <c r="E35" s="40">
        <v>2645425</v>
      </c>
      <c r="F35" s="99"/>
    </row>
    <row r="36" spans="1:6" s="103" customFormat="1" ht="26.25">
      <c r="A36" s="51" t="s">
        <v>39</v>
      </c>
      <c r="B36" s="52">
        <v>1617975.3</v>
      </c>
      <c r="C36" s="52">
        <v>1918278</v>
      </c>
      <c r="D36" s="52">
        <v>4563703</v>
      </c>
      <c r="E36" s="105">
        <v>2645425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3300190</v>
      </c>
      <c r="C39" s="54">
        <v>3782232</v>
      </c>
      <c r="D39" s="54">
        <v>3782232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3300190</v>
      </c>
      <c r="C43" s="44">
        <v>3782232</v>
      </c>
      <c r="D43" s="44">
        <v>3782232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38480682.049999997</v>
      </c>
      <c r="C45" s="58">
        <v>42916401</v>
      </c>
      <c r="D45" s="58">
        <v>43744977</v>
      </c>
      <c r="E45" s="59">
        <v>828576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sqref="A1:XFD3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85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100">
        <f>SUBOS!B7+SUBR!B7+SUNO!B7+SUSBO!B7+SUAG!B7+SULAW!B7</f>
        <v>0</v>
      </c>
      <c r="C7" s="100">
        <f>SUBOS!C7+SUBR!C7+SUNO!C7+SUSBO!C7+SUAG!C7+SULAW!C7</f>
        <v>0</v>
      </c>
      <c r="D7" s="100">
        <f>SUBOS!D7+SUBR!D7+SUNO!D7+SUSBO!D7+SUAG!D7+SULAW!D7</f>
        <v>0</v>
      </c>
      <c r="E7" s="37">
        <f t="shared" ref="E7:E12" si="0">D7-C7</f>
        <v>0</v>
      </c>
      <c r="F7" s="99"/>
    </row>
    <row r="8" spans="1:12" s="94" customFormat="1" ht="25.5">
      <c r="A8" s="38" t="s">
        <v>12</v>
      </c>
      <c r="B8" s="101">
        <f>SUBOS!B8+SUBR!B8+SUNO!B8+SUSBO!B8+SUAG!B8+SULAW!B8</f>
        <v>0</v>
      </c>
      <c r="C8" s="101">
        <f>SUBOS!C8+SUBR!C8+SUNO!C8+SUSBO!C8+SUAG!C8+SULAW!C8</f>
        <v>0</v>
      </c>
      <c r="D8" s="101">
        <f>SUBOS!D8+SUBR!D8+SUNO!D8+SUSBO!D8+SUAG!D8+SULAW!D8</f>
        <v>0</v>
      </c>
      <c r="E8" s="40">
        <f t="shared" si="0"/>
        <v>0</v>
      </c>
      <c r="F8" s="99"/>
    </row>
    <row r="9" spans="1:12" s="94" customFormat="1" ht="25.5">
      <c r="A9" s="41" t="s">
        <v>13</v>
      </c>
      <c r="B9" s="101">
        <f>SUBOS!B9+SUBR!B9+SUNO!B9+SUSBO!B9+SUAG!B9+SULAW!B9</f>
        <v>0</v>
      </c>
      <c r="C9" s="101">
        <f>SUBOS!C9+SUBR!C9+SUNO!C9+SUSBO!C9+SUAG!C9+SULAW!C9</f>
        <v>0</v>
      </c>
      <c r="D9" s="101">
        <f>SUBOS!D9+SUBR!D9+SUNO!D9+SUSBO!D9+SUAG!D9+SULAW!D9</f>
        <v>0</v>
      </c>
      <c r="E9" s="40">
        <f t="shared" si="0"/>
        <v>0</v>
      </c>
      <c r="F9" s="99"/>
    </row>
    <row r="10" spans="1:12" s="94" customFormat="1" ht="25.5">
      <c r="A10" s="42" t="s">
        <v>14</v>
      </c>
      <c r="B10" s="101">
        <f>SUBOS!B10+SUBR!B10+SUNO!B10+SUSBO!B10+SUAG!B10+SULAW!B10</f>
        <v>1401054</v>
      </c>
      <c r="C10" s="101">
        <f>SUBOS!C10+SUBR!C10+SUNO!C10+SUSBO!C10+SUAG!C10+SULAW!C10</f>
        <v>1567808</v>
      </c>
      <c r="D10" s="101">
        <f>SUBOS!D10+SUBR!D10+SUNO!D10+SUSBO!D10+SUAG!D10+SULAW!D10</f>
        <v>1668005</v>
      </c>
      <c r="E10" s="40">
        <f t="shared" si="0"/>
        <v>100197</v>
      </c>
      <c r="F10" s="99"/>
    </row>
    <row r="11" spans="1:12" s="94" customFormat="1" ht="25.5">
      <c r="A11" s="42" t="s">
        <v>15</v>
      </c>
      <c r="B11" s="36">
        <f>SUBOS!B11+SUBR!B11+SUNO!B11+SUSBO!B11+SUAG!B11+SULAW!B11</f>
        <v>0</v>
      </c>
      <c r="C11" s="36">
        <f>SUBOS!C11+SUBR!C11+SUNO!C11+SUSBO!C11+SUAG!C11+SULAW!C11</f>
        <v>0</v>
      </c>
      <c r="D11" s="36">
        <f>SUBOS!D11+SUBR!D11+SUNO!D11+SUSBO!D11+SUAG!D11+SULAW!D11</f>
        <v>0</v>
      </c>
      <c r="E11" s="40">
        <f t="shared" si="0"/>
        <v>0</v>
      </c>
      <c r="F11" s="99"/>
    </row>
    <row r="12" spans="1:12" s="103" customFormat="1" ht="26.25">
      <c r="A12" s="43" t="s">
        <v>16</v>
      </c>
      <c r="B12" s="52">
        <f>B10+B9+B8+B7+B11</f>
        <v>1401054</v>
      </c>
      <c r="C12" s="52">
        <f>C10+C9+C8+C7+C11</f>
        <v>1567808</v>
      </c>
      <c r="D12" s="52">
        <f>D10+D9+D8+D7+D11</f>
        <v>1668005</v>
      </c>
      <c r="E12" s="45">
        <f t="shared" si="0"/>
        <v>100197</v>
      </c>
      <c r="F12" s="102"/>
    </row>
    <row r="13" spans="1:12" s="103" customFormat="1" ht="26.25">
      <c r="A13" s="46" t="s">
        <v>17</v>
      </c>
      <c r="B13" s="104">
        <f>SUBOS!B13+SUBR!B13+SUNO!B13+SUSBO!B13+SUAG!B13+SULAW!B13</f>
        <v>4218629</v>
      </c>
      <c r="C13" s="104">
        <f>SUBOS!C13+SUBR!C13+SUNO!C13+SUSBO!C13+SUAG!C13+SULAW!C13</f>
        <v>5169846</v>
      </c>
      <c r="D13" s="104">
        <f>SUBOS!D13+SUBR!D13+SUNO!D13+SUSBO!D13+SUAG!D13+SULAW!D13</f>
        <v>0</v>
      </c>
      <c r="E13" s="45">
        <f>D13-C13</f>
        <v>-5169846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f>SUBOS!B16+SUBR!B16+SUNO!B16+SUSBO!B16+SUAG!B16+SULAW!B16</f>
        <v>44921383.450000003</v>
      </c>
      <c r="C16" s="36">
        <f>SUBOS!C16+SUBR!C16+SUNO!C16+SUSBO!C16+SUAG!C16+SULAW!C16</f>
        <v>45178097</v>
      </c>
      <c r="D16" s="36">
        <f>SUBOS!D16+SUBR!D16+SUNO!D16+SUSBO!D16+SUAG!D16+SULAW!D16</f>
        <v>47945412</v>
      </c>
      <c r="E16" s="36">
        <f>D16-C16</f>
        <v>2767315</v>
      </c>
      <c r="F16" s="93"/>
    </row>
    <row r="17" spans="1:6" s="94" customFormat="1" ht="25.5">
      <c r="A17" s="30" t="s">
        <v>21</v>
      </c>
      <c r="B17" s="36">
        <f>SUBOS!B17+SUBR!B17+SUNO!B17+SUSBO!B17+SUAG!B17+SULAW!B17</f>
        <v>6495964.4699999997</v>
      </c>
      <c r="C17" s="36">
        <f>SUBOS!C17+SUBR!C17+SUNO!C17+SUSBO!C17+SUAG!C17+SULAW!C17</f>
        <v>6618036</v>
      </c>
      <c r="D17" s="36">
        <f>SUBOS!D17+SUBR!D17+SUNO!D17+SUSBO!D17+SUAG!D17+SULAW!D17</f>
        <v>7013039</v>
      </c>
      <c r="E17" s="36">
        <f>D17-C17</f>
        <v>395003</v>
      </c>
      <c r="F17" s="93"/>
    </row>
    <row r="18" spans="1:6" s="94" customFormat="1" ht="25.5">
      <c r="A18" s="48" t="s">
        <v>22</v>
      </c>
      <c r="B18" s="36">
        <f>SUBOS!B18+SUBR!B18+SUNO!B18+SUSBO!B18+SUAG!B18+SULAW!B18</f>
        <v>2930498.79</v>
      </c>
      <c r="C18" s="36">
        <f>SUBOS!C18+SUBR!C18+SUNO!C18+SUSBO!C18+SUAG!C18+SULAW!C18</f>
        <v>3430030</v>
      </c>
      <c r="D18" s="36">
        <f>SUBOS!D18+SUBR!D18+SUNO!D18+SUSBO!D18+SUAG!D18+SULAW!D18</f>
        <v>2864786.5</v>
      </c>
      <c r="E18" s="36">
        <f>D18-C18</f>
        <v>-565243.5</v>
      </c>
      <c r="F18" s="93"/>
    </row>
    <row r="19" spans="1:6" s="94" customFormat="1" ht="25.5">
      <c r="A19" s="48" t="s">
        <v>23</v>
      </c>
      <c r="B19" s="36">
        <f>SUBOS!B19+SUBR!B19+SUNO!B19+SUSBO!B19+SUAG!B19+SULAW!B19</f>
        <v>1366484.98</v>
      </c>
      <c r="C19" s="36">
        <f>SUBOS!C19+SUBR!C19+SUNO!C19+SUSBO!C19+SUAG!C19+SULAW!C19</f>
        <v>1038798</v>
      </c>
      <c r="D19" s="36">
        <f>SUBOS!D19+SUBR!D19+SUNO!D19+SUSBO!D19+SUAG!D19+SULAW!D19</f>
        <v>994149</v>
      </c>
      <c r="E19" s="36">
        <f>D19-C19</f>
        <v>-44649</v>
      </c>
      <c r="F19" s="93"/>
    </row>
    <row r="20" spans="1:6" s="94" customFormat="1" ht="25.5">
      <c r="A20" s="48" t="s">
        <v>24</v>
      </c>
      <c r="B20" s="36">
        <f>SUBOS!B20+SUBR!B20+SUNO!B20+SUSBO!B20+SUAG!B20+SULAW!B20</f>
        <v>901094.91999999993</v>
      </c>
      <c r="C20" s="36">
        <f>SUBOS!C20+SUBR!C20+SUNO!C20+SUSBO!C20+SUAG!C20+SULAW!C20</f>
        <v>852162</v>
      </c>
      <c r="D20" s="36">
        <f>SUBOS!D20+SUBR!D20+SUNO!D20+SUSBO!D20+SUAG!D20+SULAW!D20</f>
        <v>1135000</v>
      </c>
      <c r="E20" s="36">
        <f t="shared" ref="E20:E27" si="1">D20-C20</f>
        <v>282838</v>
      </c>
      <c r="F20" s="93"/>
    </row>
    <row r="21" spans="1:6" s="94" customFormat="1" ht="25.5">
      <c r="A21" s="48" t="s">
        <v>25</v>
      </c>
      <c r="B21" s="36">
        <f>SUBOS!B21+SUBR!B21+SUNO!B21+SUSBO!B21+SUAG!B21+SULAW!B21</f>
        <v>0</v>
      </c>
      <c r="C21" s="36">
        <f>SUBOS!C21+SUBR!C21+SUNO!C21+SUSBO!C21+SUAG!C21+SULAW!C21</f>
        <v>100000</v>
      </c>
      <c r="D21" s="36">
        <f>SUBOS!D21+SUBR!D21+SUNO!D21+SUSBO!D21+SUAG!D21+SULAW!D21</f>
        <v>200000</v>
      </c>
      <c r="E21" s="36">
        <f t="shared" si="1"/>
        <v>100000</v>
      </c>
      <c r="F21" s="93"/>
    </row>
    <row r="22" spans="1:6" s="94" customFormat="1" ht="25.5">
      <c r="A22" s="48" t="s">
        <v>61</v>
      </c>
      <c r="B22" s="36">
        <f>SUBOS!B22+SUBR!B22+SUNO!B22+SUSBO!B22+SUAG!B22+SULAW!B22</f>
        <v>0</v>
      </c>
      <c r="C22" s="36">
        <f>SUBOS!C22+SUBR!C22+SUNO!C22+SUSBO!C22+SUAG!C22+SULAW!C22</f>
        <v>0</v>
      </c>
      <c r="D22" s="36">
        <f>SUBOS!D22+SUBR!D22+SUNO!D22+SUSBO!D22+SUAG!D22+SULAW!D22</f>
        <v>0</v>
      </c>
      <c r="E22" s="36">
        <f t="shared" si="1"/>
        <v>0</v>
      </c>
      <c r="F22" s="93"/>
    </row>
    <row r="23" spans="1:6" s="94" customFormat="1" ht="25.5">
      <c r="A23" s="48" t="s">
        <v>26</v>
      </c>
      <c r="B23" s="36">
        <f>SUBOS!B23+SUBR!B23+SUNO!B23+SUSBO!B23+SUAG!B23+SULAW!B23</f>
        <v>0</v>
      </c>
      <c r="C23" s="36">
        <f>SUBOS!C23+SUBR!C23+SUNO!C23+SUSBO!C23+SUAG!C23+SULAW!C23</f>
        <v>0</v>
      </c>
      <c r="D23" s="36">
        <f>SUBOS!D23+SUBR!D23+SUNO!D23+SUSBO!D23+SUAG!D23+SULAW!D23</f>
        <v>0</v>
      </c>
      <c r="E23" s="36">
        <f t="shared" si="1"/>
        <v>0</v>
      </c>
      <c r="F23" s="93"/>
    </row>
    <row r="24" spans="1:6" s="94" customFormat="1" ht="25.5">
      <c r="A24" s="48" t="s">
        <v>27</v>
      </c>
      <c r="B24" s="36">
        <f>SUBOS!B24+SUBR!B24+SUNO!B24+SUSBO!B24+SUAG!B24+SULAW!B24</f>
        <v>625417.71</v>
      </c>
      <c r="C24" s="36">
        <f>SUBOS!C24+SUBR!C24+SUNO!C24+SUSBO!C24+SUAG!C24+SULAW!C24</f>
        <v>1500000</v>
      </c>
      <c r="D24" s="36">
        <f>SUBOS!D24+SUBR!D24+SUNO!D24+SUSBO!D24+SUAG!D24+SULAW!D24</f>
        <v>2390000</v>
      </c>
      <c r="E24" s="36">
        <f t="shared" si="1"/>
        <v>890000</v>
      </c>
      <c r="F24" s="93"/>
    </row>
    <row r="25" spans="1:6" s="94" customFormat="1" ht="25.5">
      <c r="A25" s="48" t="s">
        <v>28</v>
      </c>
      <c r="B25" s="36">
        <f>SUBOS!B25+SUBR!B25+SUNO!B25+SUSBO!B25+SUAG!B25+SULAW!B25</f>
        <v>1578282.06</v>
      </c>
      <c r="C25" s="36">
        <f>SUBOS!C25+SUBR!C25+SUNO!C25+SUSBO!C25+SUAG!C25+SULAW!C25</f>
        <v>479791</v>
      </c>
      <c r="D25" s="36">
        <f>SUBOS!D25+SUBR!D25+SUNO!D25+SUSBO!D25+SUAG!D25+SULAW!D25</f>
        <v>455802</v>
      </c>
      <c r="E25" s="36">
        <f t="shared" si="1"/>
        <v>-23989</v>
      </c>
      <c r="F25" s="93"/>
    </row>
    <row r="26" spans="1:6" s="94" customFormat="1" ht="25.5">
      <c r="A26" s="48" t="s">
        <v>29</v>
      </c>
      <c r="B26" s="36">
        <f>SUBOS!B26+SUBR!B26+SUNO!B26+SUSBO!B26+SUAG!B26+SULAW!B26</f>
        <v>0</v>
      </c>
      <c r="C26" s="36">
        <f>SUBOS!C26+SUBR!C26+SUNO!C26+SUSBO!C26+SUAG!C26+SULAW!C26</f>
        <v>0</v>
      </c>
      <c r="D26" s="36">
        <f>SUBOS!D26+SUBR!D26+SUNO!D26+SUSBO!D26+SUAG!D26+SULAW!D26</f>
        <v>0</v>
      </c>
      <c r="E26" s="36">
        <f t="shared" si="1"/>
        <v>0</v>
      </c>
      <c r="F26" s="93"/>
    </row>
    <row r="27" spans="1:6" s="94" customFormat="1" ht="25.5">
      <c r="A27" s="48" t="s">
        <v>30</v>
      </c>
      <c r="B27" s="36">
        <f>SUBOS!B27+SUBR!B27+SUNO!B27+SUSBO!B27+SUAG!B27+SULAW!B27</f>
        <v>0</v>
      </c>
      <c r="C27" s="36">
        <f>SUBOS!C27+SUBR!C27+SUNO!C27+SUSBO!C27+SUAG!C27+SULAW!C27</f>
        <v>0</v>
      </c>
      <c r="D27" s="36">
        <f>SUBOS!D27+SUBR!D27+SUNO!D27+SUSBO!D27+SUAG!D27+SULAW!D27</f>
        <v>0</v>
      </c>
      <c r="E27" s="36">
        <f t="shared" si="1"/>
        <v>0</v>
      </c>
      <c r="F27" s="93"/>
    </row>
    <row r="28" spans="1:6" s="94" customFormat="1" ht="25.5">
      <c r="A28" s="48" t="s">
        <v>31</v>
      </c>
      <c r="B28" s="36">
        <f>SUBOS!B28+SUBR!B28+SUNO!B28+SUSBO!B28+SUAG!B28+SULAW!B28</f>
        <v>46485</v>
      </c>
      <c r="C28" s="36">
        <f>SUBOS!C28+SUBR!C28+SUNO!C28+SUSBO!C28+SUAG!C28+SULAW!C28</f>
        <v>175000</v>
      </c>
      <c r="D28" s="36">
        <f>SUBOS!D28+SUBR!D28+SUNO!D28+SUSBO!D28+SUAG!D28+SULAW!D28</f>
        <v>175000</v>
      </c>
      <c r="E28" s="36">
        <f>D28-C28</f>
        <v>0</v>
      </c>
      <c r="F28" s="93"/>
    </row>
    <row r="29" spans="1:6" s="103" customFormat="1" ht="26.25">
      <c r="A29" s="33" t="s">
        <v>32</v>
      </c>
      <c r="B29" s="44">
        <f>SUM(B16:B28)</f>
        <v>58865611.380000003</v>
      </c>
      <c r="C29" s="44">
        <f>SUM(C16:C28)</f>
        <v>59371914</v>
      </c>
      <c r="D29" s="44">
        <f>SUM(D16:D28)</f>
        <v>63173188.5</v>
      </c>
      <c r="E29" s="44">
        <f>SUM(E16:E28)</f>
        <v>3801274.5</v>
      </c>
      <c r="F29" s="102"/>
    </row>
    <row r="30" spans="1:6" s="94" customFormat="1" ht="25.5">
      <c r="A30" s="49" t="s">
        <v>33</v>
      </c>
      <c r="B30" s="100">
        <f>SUBOS!B30+SUBR!B30+SUNO!B30+SUSBO!B30+SUAG!B30+SULAW!B30</f>
        <v>0</v>
      </c>
      <c r="C30" s="100">
        <f>SUBOS!C30+SUBR!C30+SUNO!C30+SUSBO!C30+SUAG!C30+SULAW!C30</f>
        <v>0</v>
      </c>
      <c r="D30" s="100">
        <f>SUBOS!D30+SUBR!D30+SUNO!D30+SUSBO!D30+SUAG!D30+SULAW!D30</f>
        <v>0</v>
      </c>
      <c r="E30" s="37">
        <f t="shared" ref="E30:E35" si="2">D30-C30</f>
        <v>0</v>
      </c>
      <c r="F30" s="99"/>
    </row>
    <row r="31" spans="1:6" s="94" customFormat="1" ht="25.5">
      <c r="A31" s="48" t="s">
        <v>34</v>
      </c>
      <c r="B31" s="101">
        <f>SUBOS!B31+SUBR!B31+SUNO!B31+SUSBO!B31+SUAG!B31+SULAW!B31</f>
        <v>0</v>
      </c>
      <c r="C31" s="101">
        <f>SUBOS!C31+SUBR!C31+SUNO!C31+SUSBO!C31+SUAG!C31+SULAW!C31</f>
        <v>0</v>
      </c>
      <c r="D31" s="101">
        <f>SUBOS!D31+SUBR!D31+SUNO!D31+SUSBO!D31+SUAG!D31+SULAW!D31</f>
        <v>0</v>
      </c>
      <c r="E31" s="40">
        <f t="shared" si="2"/>
        <v>0</v>
      </c>
      <c r="F31" s="99"/>
    </row>
    <row r="32" spans="1:6" s="94" customFormat="1" ht="25.5">
      <c r="A32" s="50" t="s">
        <v>35</v>
      </c>
      <c r="B32" s="101">
        <f>SUBOS!B32+SUBR!B32+SUNO!B32+SUSBO!B32+SUAG!B32+SULAW!B32</f>
        <v>0</v>
      </c>
      <c r="C32" s="101">
        <f>SUBOS!C32+SUBR!C32+SUNO!C32+SUSBO!C32+SUAG!C32+SULAW!C32</f>
        <v>0</v>
      </c>
      <c r="D32" s="101">
        <f>SUBOS!D32+SUBR!D32+SUNO!D32+SUSBO!D32+SUAG!D32+SULAW!D32</f>
        <v>0</v>
      </c>
      <c r="E32" s="40">
        <f t="shared" si="2"/>
        <v>0</v>
      </c>
      <c r="F32" s="99"/>
    </row>
    <row r="33" spans="1:6" s="94" customFormat="1" ht="25.5">
      <c r="A33" s="41" t="s">
        <v>36</v>
      </c>
      <c r="B33" s="101">
        <f>SUBOS!B33+SUBR!B33+SUNO!B33+SUSBO!B33+SUAG!B33+SULAW!B33</f>
        <v>0</v>
      </c>
      <c r="C33" s="101">
        <f>SUBOS!C33+SUBR!C33+SUNO!C33+SUSBO!C33+SUAG!C33+SULAW!C33</f>
        <v>0</v>
      </c>
      <c r="D33" s="101">
        <f>SUBOS!D33+SUBR!D33+SUNO!D33+SUSBO!D33+SUAG!D33+SULAW!D33</f>
        <v>0</v>
      </c>
      <c r="E33" s="40">
        <f t="shared" si="2"/>
        <v>0</v>
      </c>
      <c r="F33" s="99"/>
    </row>
    <row r="34" spans="1:6" s="94" customFormat="1" ht="25.5">
      <c r="A34" s="48" t="s">
        <v>37</v>
      </c>
      <c r="B34" s="101">
        <f>SUBOS!B34+SUBR!B34+SUNO!B34+SUSBO!B34+SUAG!B34+SULAW!B34</f>
        <v>0</v>
      </c>
      <c r="C34" s="101">
        <f>SUBOS!C34+SUBR!C34+SUNO!C34+SUSBO!C34+SUAG!C34+SULAW!C34</f>
        <v>0</v>
      </c>
      <c r="D34" s="101">
        <f>SUBOS!D34+SUBR!D34+SUNO!D34+SUSBO!D34+SUAG!D34+SULAW!D34</f>
        <v>0</v>
      </c>
      <c r="E34" s="40">
        <f t="shared" si="2"/>
        <v>0</v>
      </c>
      <c r="F34" s="99"/>
    </row>
    <row r="35" spans="1:6" s="94" customFormat="1" ht="25.5">
      <c r="A35" s="50" t="s">
        <v>38</v>
      </c>
      <c r="B35" s="36">
        <f>SUBOS!B35+SUBR!B35+SUNO!B35+SUSBO!B35+SUAG!B35+SULAW!B35</f>
        <v>5162527.88</v>
      </c>
      <c r="C35" s="36">
        <f>SUBOS!C35+SUBR!C35+SUNO!C35+SUSBO!C35+SUAG!C35+SULAW!C35</f>
        <v>7740768</v>
      </c>
      <c r="D35" s="36">
        <f>SUBOS!D35+SUBR!D35+SUNO!D35+SUSBO!D35+SUAG!D35+SULAW!D35</f>
        <v>6605324</v>
      </c>
      <c r="E35" s="40">
        <f t="shared" si="2"/>
        <v>-1135444</v>
      </c>
      <c r="F35" s="99"/>
    </row>
    <row r="36" spans="1:6" s="103" customFormat="1" ht="26.25">
      <c r="A36" s="51" t="s">
        <v>39</v>
      </c>
      <c r="B36" s="52">
        <f>B35+B34+B33+B32+B31+B30+B29</f>
        <v>64028139.260000005</v>
      </c>
      <c r="C36" s="52">
        <f>C35+C34+C33+C32+C31+C30+C29</f>
        <v>67112682</v>
      </c>
      <c r="D36" s="52">
        <f>D35+D34+D33+D32+D31+D30+D29</f>
        <v>69778512.5</v>
      </c>
      <c r="E36" s="105">
        <f>E35+E34+E33+E32+E31+E30+E29</f>
        <v>2665830.5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100">
        <f>SUBOS!B38+SUBR!B38+SUNO!B38+SUSBO!B38+SUAG!B38+SULAW!B38</f>
        <v>3379752</v>
      </c>
      <c r="C38" s="100">
        <f>SUBOS!C38+SUBR!C38+SUNO!C38+SUSBO!C38+SUAG!C38+SULAW!C38</f>
        <v>3379752</v>
      </c>
      <c r="D38" s="100">
        <f>SUBOS!D38+SUBR!D38+SUNO!D38+SUSBO!D38+SUAG!D38+SULAW!D38</f>
        <v>3654209</v>
      </c>
      <c r="E38" s="37">
        <f>D38-C38</f>
        <v>274457</v>
      </c>
      <c r="F38" s="99"/>
    </row>
    <row r="39" spans="1:6" s="94" customFormat="1" ht="25.5">
      <c r="A39" s="38" t="s">
        <v>42</v>
      </c>
      <c r="B39" s="101">
        <f>SUBOS!B39+SUBR!B39+SUNO!B39+SUSBO!B39+SUAG!B39+SULAW!B39</f>
        <v>0</v>
      </c>
      <c r="C39" s="101">
        <f>SUBOS!C39+SUBR!C39+SUNO!C39+SUSBO!C39+SUAG!C39+SULAW!C39</f>
        <v>0</v>
      </c>
      <c r="D39" s="101">
        <f>SUBOS!D39+SUBR!D39+SUNO!D39+SUSBO!D39+SUAG!D39+SULAW!D39</f>
        <v>0</v>
      </c>
      <c r="E39" s="55">
        <f>D39-C39</f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100">
        <f>SUBOS!B41+SUBR!B41+SUNO!B41+SUSBO!B41+SUAG!B41+SULAW!B41</f>
        <v>0</v>
      </c>
      <c r="C41" s="100">
        <f>SUBOS!C41+SUBR!C41+SUNO!C41+SUSBO!C41+SUAG!C41+SULAW!C41</f>
        <v>0</v>
      </c>
      <c r="D41" s="100">
        <f>SUBOS!D41+SUBR!D41+SUNO!D41+SUSBO!D41+SUAG!D41+SULAW!D41</f>
        <v>0</v>
      </c>
      <c r="E41" s="37">
        <f>D41-C41</f>
        <v>0</v>
      </c>
      <c r="F41" s="99"/>
    </row>
    <row r="42" spans="1:6" s="94" customFormat="1" ht="25.5">
      <c r="A42" s="38" t="s">
        <v>45</v>
      </c>
      <c r="B42" s="36">
        <f>SUBOS!B42+SUBR!B42+SUNO!B42+SUSBO!B42+SUAG!B42+SULAW!B42</f>
        <v>0</v>
      </c>
      <c r="C42" s="36">
        <f>SUBOS!C42+SUBR!C42+SUNO!C42+SUSBO!C42+SUAG!C42+SULAW!C42</f>
        <v>0</v>
      </c>
      <c r="D42" s="36">
        <f>SUBOS!D42+SUBR!D42+SUNO!D42+SUSBO!D42+SUAG!D42+SULAW!D42</f>
        <v>0</v>
      </c>
      <c r="E42" s="40">
        <f>D42-C42</f>
        <v>0</v>
      </c>
      <c r="F42" s="99"/>
    </row>
    <row r="43" spans="1:6" s="103" customFormat="1" ht="26.25">
      <c r="A43" s="33" t="s">
        <v>46</v>
      </c>
      <c r="B43" s="52">
        <f>B42+B41+B39+B38</f>
        <v>3379752</v>
      </c>
      <c r="C43" s="52">
        <f>C42+C41+C39+C38</f>
        <v>3379752</v>
      </c>
      <c r="D43" s="52">
        <f>D42+D41+D39+D38</f>
        <v>3654209</v>
      </c>
      <c r="E43" s="45">
        <f>D43-C43</f>
        <v>274457</v>
      </c>
      <c r="F43" s="106"/>
    </row>
    <row r="44" spans="1:6" s="103" customFormat="1" ht="26.25">
      <c r="A44" s="33" t="s">
        <v>47</v>
      </c>
      <c r="B44" s="104">
        <f>SUBOS!B44+SUBR!B44+SUNO!B44+SUSBO!B44+SUAG!B44+SULAW!B44</f>
        <v>0</v>
      </c>
      <c r="C44" s="104">
        <f>SUBOS!C44+SUBR!C44+SUNO!C44+SUSBO!C44+SUAG!C44+SULAW!C44</f>
        <v>0</v>
      </c>
      <c r="D44" s="104">
        <f>SUBOS!D44+SUBR!D44+SUNO!D44+SUSBO!D44+SUAG!D44+SULAW!D44</f>
        <v>0</v>
      </c>
      <c r="E44" s="45">
        <f>D44-C44</f>
        <v>0</v>
      </c>
      <c r="F44" s="106"/>
    </row>
    <row r="45" spans="1:6" s="103" customFormat="1" ht="27" thickBot="1">
      <c r="A45" s="57" t="s">
        <v>48</v>
      </c>
      <c r="B45" s="58">
        <f>B43+B36+B12+B13+B44</f>
        <v>73027574.260000005</v>
      </c>
      <c r="C45" s="58">
        <f t="shared" ref="C45:D45" si="3">C43+C36+C12+C13+C44</f>
        <v>77230088</v>
      </c>
      <c r="D45" s="58">
        <f t="shared" si="3"/>
        <v>75100726.5</v>
      </c>
      <c r="E45" s="59">
        <f>D45-C45</f>
        <v>-2129361.5</v>
      </c>
      <c r="F45" s="106"/>
    </row>
    <row r="46" spans="1:6" s="3" customFormat="1" ht="45" thickTop="1">
      <c r="A46" s="13"/>
      <c r="B46" s="14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I28" sqref="I28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66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10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  <c r="J17" s="154" t="s">
        <v>49</v>
      </c>
    </row>
    <row r="18" spans="1:10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10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10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10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10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10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10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10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10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10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10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10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10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10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10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0</v>
      </c>
      <c r="C35" s="39">
        <v>0</v>
      </c>
      <c r="D35" s="39">
        <v>0</v>
      </c>
      <c r="E35" s="40">
        <v>0</v>
      </c>
      <c r="F35" s="99"/>
    </row>
    <row r="36" spans="1:6" s="103" customFormat="1" ht="26.25">
      <c r="A36" s="51" t="s">
        <v>39</v>
      </c>
      <c r="B36" s="52">
        <v>0</v>
      </c>
      <c r="C36" s="52">
        <v>0</v>
      </c>
      <c r="D36" s="52">
        <v>0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0</v>
      </c>
      <c r="C45" s="58">
        <v>0</v>
      </c>
      <c r="D45" s="58">
        <v>0</v>
      </c>
      <c r="E45" s="59">
        <v>0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I16" sqref="I16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45" customHeight="1">
      <c r="A1" s="107" t="s">
        <v>0</v>
      </c>
      <c r="B1" s="108"/>
      <c r="C1" s="109" t="s">
        <v>1</v>
      </c>
      <c r="D1" s="136" t="s">
        <v>101</v>
      </c>
      <c r="E1" s="71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16" t="s">
        <v>102</v>
      </c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1401054</v>
      </c>
      <c r="C10" s="39">
        <v>1567808</v>
      </c>
      <c r="D10" s="39">
        <v>1668005</v>
      </c>
      <c r="E10" s="40">
        <v>100197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1401054</v>
      </c>
      <c r="C12" s="44">
        <v>1567808</v>
      </c>
      <c r="D12" s="44">
        <v>1668005</v>
      </c>
      <c r="E12" s="45">
        <v>100197</v>
      </c>
      <c r="F12" s="102"/>
    </row>
    <row r="13" spans="1:12" s="103" customFormat="1" ht="26.25">
      <c r="A13" s="46" t="s">
        <v>17</v>
      </c>
      <c r="B13" s="44">
        <v>3573558</v>
      </c>
      <c r="C13" s="44">
        <v>3573558</v>
      </c>
      <c r="D13" s="44">
        <v>0</v>
      </c>
      <c r="E13" s="45">
        <v>-3573558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24252618.149999999</v>
      </c>
      <c r="C16" s="36">
        <v>23792465</v>
      </c>
      <c r="D16" s="36">
        <v>25599286</v>
      </c>
      <c r="E16" s="36">
        <v>1806821</v>
      </c>
      <c r="F16" s="93"/>
    </row>
    <row r="17" spans="1:6" s="94" customFormat="1" ht="25.5">
      <c r="A17" s="30" t="s">
        <v>21</v>
      </c>
      <c r="B17" s="36">
        <v>5101626.47</v>
      </c>
      <c r="C17" s="36">
        <v>5133239</v>
      </c>
      <c r="D17" s="36">
        <v>5396251</v>
      </c>
      <c r="E17" s="36">
        <v>263012</v>
      </c>
      <c r="F17" s="93"/>
    </row>
    <row r="18" spans="1:6" s="94" customFormat="1" ht="25.5">
      <c r="A18" s="48" t="s">
        <v>22</v>
      </c>
      <c r="B18" s="36">
        <v>1647021.29</v>
      </c>
      <c r="C18" s="36">
        <v>1629324</v>
      </c>
      <c r="D18" s="36">
        <v>1547857</v>
      </c>
      <c r="E18" s="36">
        <v>-81467</v>
      </c>
      <c r="F18" s="93"/>
    </row>
    <row r="19" spans="1:6" s="94" customFormat="1" ht="25.5">
      <c r="A19" s="48" t="s">
        <v>23</v>
      </c>
      <c r="B19" s="36">
        <v>850146.33</v>
      </c>
      <c r="C19" s="36">
        <v>870808</v>
      </c>
      <c r="D19" s="36">
        <v>827268</v>
      </c>
      <c r="E19" s="36">
        <v>-43540</v>
      </c>
      <c r="F19" s="93"/>
    </row>
    <row r="20" spans="1:6" s="94" customFormat="1" ht="25.5">
      <c r="A20" s="48" t="s">
        <v>24</v>
      </c>
      <c r="B20" s="36">
        <v>316103.62</v>
      </c>
      <c r="C20" s="36">
        <v>752162</v>
      </c>
      <c r="D20" s="36">
        <v>1035000</v>
      </c>
      <c r="E20" s="36">
        <v>282838</v>
      </c>
      <c r="F20" s="93"/>
    </row>
    <row r="21" spans="1:6" s="94" customFormat="1" ht="25.5">
      <c r="A21" s="48" t="s">
        <v>25</v>
      </c>
      <c r="B21" s="36">
        <v>0</v>
      </c>
      <c r="C21" s="36">
        <v>100000</v>
      </c>
      <c r="D21" s="36">
        <v>200000</v>
      </c>
      <c r="E21" s="36">
        <v>100000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625417.71</v>
      </c>
      <c r="C24" s="36">
        <v>1500000</v>
      </c>
      <c r="D24" s="36">
        <v>2390000</v>
      </c>
      <c r="E24" s="36">
        <v>890000</v>
      </c>
      <c r="F24" s="93"/>
    </row>
    <row r="25" spans="1:6" s="94" customFormat="1" ht="25.5">
      <c r="A25" s="48" t="s">
        <v>28</v>
      </c>
      <c r="B25" s="36">
        <v>353857.06</v>
      </c>
      <c r="C25" s="36">
        <v>479791</v>
      </c>
      <c r="D25" s="36">
        <v>455802</v>
      </c>
      <c r="E25" s="36">
        <v>-23989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33146790.629999995</v>
      </c>
      <c r="C29" s="44">
        <v>34257789</v>
      </c>
      <c r="D29" s="44">
        <v>37451464</v>
      </c>
      <c r="E29" s="44">
        <v>3193675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3997038.88</v>
      </c>
      <c r="C35" s="39">
        <v>6388144</v>
      </c>
      <c r="D35" s="39">
        <v>6363273</v>
      </c>
      <c r="E35" s="40">
        <v>-24871</v>
      </c>
      <c r="F35" s="99"/>
    </row>
    <row r="36" spans="1:6" s="103" customFormat="1" ht="26.25">
      <c r="A36" s="51" t="s">
        <v>39</v>
      </c>
      <c r="B36" s="52">
        <v>37143829.509999998</v>
      </c>
      <c r="C36" s="52">
        <v>40645933</v>
      </c>
      <c r="D36" s="52">
        <v>43814737</v>
      </c>
      <c r="E36" s="105">
        <v>-24871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42118441.509999998</v>
      </c>
      <c r="C45" s="58">
        <v>45787299</v>
      </c>
      <c r="D45" s="58">
        <v>45482742</v>
      </c>
      <c r="E45" s="59">
        <v>-304557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H16" sqref="H16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84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951217</v>
      </c>
      <c r="D13" s="44">
        <v>0</v>
      </c>
      <c r="E13" s="45">
        <v>-951217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8820949.3000000007</v>
      </c>
      <c r="C16" s="36">
        <v>9456342</v>
      </c>
      <c r="D16" s="36">
        <v>10144007</v>
      </c>
      <c r="E16" s="36">
        <v>687665</v>
      </c>
      <c r="F16" s="93"/>
    </row>
    <row r="17" spans="1:6" s="94" customFormat="1" ht="25.5">
      <c r="A17" s="30" t="s">
        <v>21</v>
      </c>
      <c r="B17" s="36">
        <v>224483</v>
      </c>
      <c r="C17" s="36">
        <v>100597</v>
      </c>
      <c r="D17" s="36">
        <v>224483</v>
      </c>
      <c r="E17" s="36">
        <v>123886</v>
      </c>
      <c r="F17" s="93"/>
    </row>
    <row r="18" spans="1:6" s="94" customFormat="1" ht="25.5">
      <c r="A18" s="48" t="s">
        <v>22</v>
      </c>
      <c r="B18" s="36">
        <v>728929.5</v>
      </c>
      <c r="C18" s="36">
        <v>1212706</v>
      </c>
      <c r="D18" s="36">
        <v>728929.5</v>
      </c>
      <c r="E18" s="36">
        <v>-483776.5</v>
      </c>
      <c r="F18" s="93"/>
    </row>
    <row r="19" spans="1:6" s="94" customFormat="1" ht="25.5">
      <c r="A19" s="48" t="s">
        <v>23</v>
      </c>
      <c r="B19" s="36">
        <v>346666.65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484991.3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1089425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46485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11741929.750000002</v>
      </c>
      <c r="C29" s="44">
        <v>10769645</v>
      </c>
      <c r="D29" s="44">
        <v>11097419.5</v>
      </c>
      <c r="E29" s="44">
        <v>327774.5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2992</v>
      </c>
      <c r="C35" s="39">
        <v>0</v>
      </c>
      <c r="D35" s="39">
        <v>0</v>
      </c>
      <c r="E35" s="40">
        <v>0</v>
      </c>
      <c r="F35" s="99"/>
    </row>
    <row r="36" spans="1:6" s="103" customFormat="1" ht="26.25">
      <c r="A36" s="51" t="s">
        <v>39</v>
      </c>
      <c r="B36" s="52">
        <v>11744921.750000002</v>
      </c>
      <c r="C36" s="52">
        <v>10769645</v>
      </c>
      <c r="D36" s="52">
        <v>11097419.5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11744921.750000002</v>
      </c>
      <c r="C45" s="58">
        <v>11720862</v>
      </c>
      <c r="D45" s="58">
        <v>11097419.5</v>
      </c>
      <c r="E45" s="59">
        <v>-623442.5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5.75">
      <c r="A48" s="16"/>
      <c r="B48" s="1"/>
      <c r="C48" s="1"/>
      <c r="D48" s="1"/>
      <c r="E48" s="91">
        <v>2</v>
      </c>
      <c r="F48" s="20"/>
    </row>
    <row r="49" spans="1:8" ht="44.25">
      <c r="A49" s="21"/>
      <c r="B49" s="1"/>
      <c r="C49" s="1"/>
      <c r="D49" s="1"/>
      <c r="E49" s="1"/>
      <c r="F49" s="20"/>
      <c r="H49" s="92"/>
    </row>
    <row r="50" spans="1:8" ht="20.25">
      <c r="A50" s="22"/>
      <c r="B50" s="23"/>
      <c r="C50" s="23"/>
      <c r="D50" s="23"/>
      <c r="E50" s="23"/>
    </row>
    <row r="51" spans="1:8" ht="20.25">
      <c r="A51" s="22" t="s">
        <v>49</v>
      </c>
      <c r="B51" s="24"/>
      <c r="C51" s="24"/>
      <c r="D51" s="24"/>
      <c r="E51" s="24"/>
    </row>
    <row r="52" spans="1:8" ht="20.25">
      <c r="A52" s="22" t="s">
        <v>49</v>
      </c>
      <c r="B52" s="23"/>
      <c r="C52" s="23"/>
      <c r="D52" s="23"/>
      <c r="E52" s="23"/>
    </row>
    <row r="54" spans="1:8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J16" sqref="J16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68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645071</v>
      </c>
      <c r="C13" s="44">
        <v>645071</v>
      </c>
      <c r="D13" s="44">
        <v>0</v>
      </c>
      <c r="E13" s="45">
        <v>-645071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5191294</v>
      </c>
      <c r="C16" s="36">
        <v>5261929</v>
      </c>
      <c r="D16" s="36">
        <v>5261929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5650</v>
      </c>
      <c r="D17" s="36">
        <v>6500</v>
      </c>
      <c r="E17" s="36">
        <v>850</v>
      </c>
      <c r="F17" s="93"/>
    </row>
    <row r="18" spans="1:6" s="94" customFormat="1" ht="25.5">
      <c r="A18" s="48" t="s">
        <v>22</v>
      </c>
      <c r="B18" s="36">
        <v>554548</v>
      </c>
      <c r="C18" s="36">
        <v>588000</v>
      </c>
      <c r="D18" s="36">
        <v>588000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100000</v>
      </c>
      <c r="C20" s="36">
        <v>100000</v>
      </c>
      <c r="D20" s="36">
        <v>100000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135000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175000</v>
      </c>
      <c r="D28" s="36">
        <v>175000</v>
      </c>
      <c r="E28" s="36">
        <v>0</v>
      </c>
      <c r="F28" s="93"/>
    </row>
    <row r="29" spans="1:6" s="103" customFormat="1" ht="26.25">
      <c r="A29" s="33" t="s">
        <v>32</v>
      </c>
      <c r="B29" s="44">
        <v>5980842</v>
      </c>
      <c r="C29" s="44">
        <v>6130579</v>
      </c>
      <c r="D29" s="44">
        <v>6131429</v>
      </c>
      <c r="E29" s="44">
        <v>850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150798</v>
      </c>
      <c r="C35" s="39">
        <v>341784</v>
      </c>
      <c r="D35" s="39">
        <v>197070</v>
      </c>
      <c r="E35" s="40">
        <v>-144714</v>
      </c>
      <c r="F35" s="99"/>
    </row>
    <row r="36" spans="1:6" s="103" customFormat="1" ht="26.25">
      <c r="A36" s="51" t="s">
        <v>39</v>
      </c>
      <c r="B36" s="52">
        <v>6131640</v>
      </c>
      <c r="C36" s="52">
        <v>6472363</v>
      </c>
      <c r="D36" s="52">
        <v>6328499</v>
      </c>
      <c r="E36" s="105">
        <v>-144714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6776711</v>
      </c>
      <c r="C45" s="58">
        <v>7117434</v>
      </c>
      <c r="D45" s="58">
        <v>6328499</v>
      </c>
      <c r="E45" s="59">
        <v>-788935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H15" sqref="H15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67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0</v>
      </c>
      <c r="C35" s="39">
        <v>0</v>
      </c>
      <c r="D35" s="39">
        <v>0</v>
      </c>
      <c r="E35" s="40">
        <v>0</v>
      </c>
      <c r="F35" s="99"/>
    </row>
    <row r="36" spans="1:6" s="103" customFormat="1" ht="26.25">
      <c r="A36" s="51" t="s">
        <v>39</v>
      </c>
      <c r="B36" s="52">
        <v>0</v>
      </c>
      <c r="C36" s="52">
        <v>0</v>
      </c>
      <c r="D36" s="52">
        <v>0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3379752</v>
      </c>
      <c r="C38" s="36">
        <v>3379752</v>
      </c>
      <c r="D38" s="36">
        <v>3654209</v>
      </c>
      <c r="E38" s="37">
        <v>274457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3379752</v>
      </c>
      <c r="C43" s="44">
        <v>3379752</v>
      </c>
      <c r="D43" s="44">
        <v>3654209</v>
      </c>
      <c r="E43" s="45">
        <v>274457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3379752</v>
      </c>
      <c r="C45" s="58">
        <v>3379752</v>
      </c>
      <c r="D45" s="58">
        <v>3654209</v>
      </c>
      <c r="E45" s="59">
        <v>274457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B7" sqref="B7:B45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103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6656522</v>
      </c>
      <c r="C16" s="36">
        <v>6667361</v>
      </c>
      <c r="D16" s="36">
        <v>6940190</v>
      </c>
      <c r="E16" s="36">
        <v>272829</v>
      </c>
      <c r="F16" s="93"/>
    </row>
    <row r="17" spans="1:6" s="94" customFormat="1" ht="25.5">
      <c r="A17" s="30" t="s">
        <v>21</v>
      </c>
      <c r="B17" s="36">
        <v>1169855</v>
      </c>
      <c r="C17" s="36">
        <v>1378550</v>
      </c>
      <c r="D17" s="36">
        <v>1385805</v>
      </c>
      <c r="E17" s="36">
        <v>7255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169672</v>
      </c>
      <c r="C19" s="36">
        <v>167990</v>
      </c>
      <c r="D19" s="36">
        <v>166881</v>
      </c>
      <c r="E19" s="36">
        <v>-1109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7996049</v>
      </c>
      <c r="C29" s="44">
        <v>8213901</v>
      </c>
      <c r="D29" s="44">
        <v>8492876</v>
      </c>
      <c r="E29" s="44">
        <v>278975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1011699</v>
      </c>
      <c r="C35" s="39">
        <v>1010840</v>
      </c>
      <c r="D35" s="39">
        <v>44981</v>
      </c>
      <c r="E35" s="40">
        <v>-965859</v>
      </c>
      <c r="F35" s="99"/>
    </row>
    <row r="36" spans="1:6" s="103" customFormat="1" ht="26.25">
      <c r="A36" s="51" t="s">
        <v>39</v>
      </c>
      <c r="B36" s="52">
        <v>9007748</v>
      </c>
      <c r="C36" s="52">
        <v>9224741</v>
      </c>
      <c r="D36" s="52">
        <v>8537857</v>
      </c>
      <c r="E36" s="105">
        <v>-965859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9007748</v>
      </c>
      <c r="C45" s="58">
        <v>9224741</v>
      </c>
      <c r="D45" s="58">
        <v>8537857</v>
      </c>
      <c r="E45" s="59">
        <v>-686884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3" zoomScale="60" zoomScaleNormal="60" workbookViewId="0">
      <selection activeCell="I24" sqref="I24"/>
    </sheetView>
  </sheetViews>
  <sheetFormatPr defaultColWidth="12.42578125" defaultRowHeight="15"/>
  <cols>
    <col min="1" max="1" width="106" style="6" customWidth="1"/>
    <col min="2" max="2" width="29.28515625" style="26" customWidth="1"/>
    <col min="3" max="3" width="30.85546875" style="26" customWidth="1"/>
    <col min="4" max="4" width="33.42578125" style="26" customWidth="1"/>
    <col min="5" max="5" width="34.4257812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86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100">
        <f>LCTCSBOS!B7+Online!B7+BRCC!B7+BPCC!B7+Delgado!B7+Fletcher!B7+Delta!B7+Nunez!B7+RPCC!B7+SLCC!B7+Sowela!B7+Northshore!B7+CentralLA!B7+LTC!B7</f>
        <v>0</v>
      </c>
      <c r="C7" s="100">
        <f>LCTCSBOS!C7+Online!C7+BRCC!C7+BPCC!C7+Delgado!C7+Fletcher!C7+Delta!C7+Nunez!C7+RPCC!C7+SLCC!C7+Sowela!C7+Northshore!C7+CentralLA!C7+LTC!C7</f>
        <v>0</v>
      </c>
      <c r="D7" s="100">
        <f>LCTCSBOS!D7+Online!D7+BRCC!D7+BPCC!D7+Delgado!D7+Fletcher!D7+Delta!D7+Nunez!D7+RPCC!D7+SLCC!D7+Sowela!D7+Northshore!D7+CentralLA!D7+LTC!D7</f>
        <v>0</v>
      </c>
      <c r="E7" s="37">
        <f t="shared" ref="E7:E12" si="0">D7-C7</f>
        <v>0</v>
      </c>
      <c r="F7" s="99"/>
    </row>
    <row r="8" spans="1:12" s="94" customFormat="1" ht="25.5">
      <c r="A8" s="38" t="s">
        <v>12</v>
      </c>
      <c r="B8" s="101">
        <f>LCTCSBOS!B8+Online!B8+BRCC!B8+BPCC!B8+Delgado!B8+Fletcher!B8+Delta!B8+Nunez!B8+RPCC!B8+SLCC!B8+Sowela!B8+Northshore!B8+CentralLA!B8+LTC!B8</f>
        <v>0</v>
      </c>
      <c r="C8" s="101">
        <f>LCTCSBOS!C8+Online!C8+BRCC!C8+BPCC!C8+Delgado!C8+Fletcher!C8+Delta!C8+Nunez!C8+RPCC!C8+SLCC!C8+Sowela!C8+Northshore!C8+CentralLA!C8+LTC!C8</f>
        <v>0</v>
      </c>
      <c r="D8" s="101">
        <f>LCTCSBOS!D8+Online!D8+BRCC!D8+BPCC!D8+Delgado!D8+Fletcher!D8+Delta!D8+Nunez!D8+RPCC!D8+SLCC!D8+Sowela!D8+Northshore!D8+CentralLA!D8+LTC!D8</f>
        <v>0</v>
      </c>
      <c r="E8" s="40">
        <f t="shared" si="0"/>
        <v>0</v>
      </c>
      <c r="F8" s="99"/>
    </row>
    <row r="9" spans="1:12" s="94" customFormat="1" ht="25.5">
      <c r="A9" s="41" t="s">
        <v>13</v>
      </c>
      <c r="B9" s="101">
        <f>LCTCSBOS!B9+Online!B9+BRCC!B9+BPCC!B9+Delgado!B9+Fletcher!B9+Delta!B9+Nunez!B9+RPCC!B9+SLCC!B9+Sowela!B9+Northshore!B9+CentralLA!B9+LTC!B9</f>
        <v>0</v>
      </c>
      <c r="C9" s="101">
        <f>LCTCSBOS!C9+Online!C9+BRCC!C9+BPCC!C9+Delgado!C9+Fletcher!C9+Delta!C9+Nunez!C9+RPCC!C9+SLCC!C9+Sowela!C9+Northshore!C9+CentralLA!C9+LTC!C9</f>
        <v>0</v>
      </c>
      <c r="D9" s="101">
        <f>LCTCSBOS!D9+Online!D9+BRCC!D9+BPCC!D9+Delgado!D9+Fletcher!D9+Delta!D9+Nunez!D9+RPCC!D9+SLCC!D9+Sowela!D9+Northshore!D9+CentralLA!D9+LTC!D9</f>
        <v>0</v>
      </c>
      <c r="E9" s="40">
        <f t="shared" si="0"/>
        <v>0</v>
      </c>
      <c r="F9" s="99"/>
    </row>
    <row r="10" spans="1:12" s="94" customFormat="1" ht="25.5">
      <c r="A10" s="42" t="s">
        <v>14</v>
      </c>
      <c r="B10" s="101">
        <f>LCTCSBOS!B10+Online!B10+BRCC!B10+BPCC!B10+Delgado!B10+Fletcher!B10+Delta!B10+Nunez!B10+RPCC!B10+SLCC!B10+Sowela!B10+Northshore!B10+CentralLA!B10+LTC!B10</f>
        <v>0</v>
      </c>
      <c r="C10" s="101">
        <f>LCTCSBOS!C10+Online!C10+BRCC!C10+BPCC!C10+Delgado!C10+Fletcher!C10+Delta!C10+Nunez!C10+RPCC!C10+SLCC!C10+Sowela!C10+Northshore!C10+CentralLA!C10+LTC!C10</f>
        <v>0</v>
      </c>
      <c r="D10" s="101">
        <f>LCTCSBOS!D10+Online!D10+BRCC!D10+BPCC!D10+Delgado!D10+Fletcher!D10+Delta!D10+Nunez!D10+RPCC!D10+SLCC!D10+Sowela!D10+Northshore!D10+CentralLA!D10+LTC!D10</f>
        <v>0</v>
      </c>
      <c r="E10" s="40">
        <f t="shared" si="0"/>
        <v>0</v>
      </c>
      <c r="F10" s="99"/>
    </row>
    <row r="11" spans="1:12" s="94" customFormat="1" ht="25.5">
      <c r="A11" s="42" t="s">
        <v>15</v>
      </c>
      <c r="B11" s="36">
        <f>LCTCSBOS!B11+Online!B11+BRCC!B11+BPCC!B11+Delgado!B11+Fletcher!B11+Delta!B11+Nunez!B11+RPCC!B11+SLCC!B11+Sowela!B11+Northshore!B11+CentralLA!B11+LTC!B11</f>
        <v>0</v>
      </c>
      <c r="C11" s="36">
        <f>LCTCSBOS!C11+Online!C11+BRCC!C11+BPCC!C11+Delgado!C11+Fletcher!C11+Delta!C11+Nunez!C11+RPCC!C11+SLCC!C11+Sowela!C11+Northshore!C11+CentralLA!C11+LTC!C11</f>
        <v>0</v>
      </c>
      <c r="D11" s="36">
        <f>LCTCSBOS!D11+Online!D11+BRCC!D11+BPCC!D11+Delgado!D11+Fletcher!D11+Delta!D11+Nunez!D11+RPCC!D11+SLCC!D11+Sowela!D11+Northshore!D11+CentralLA!D11+LTC!D11</f>
        <v>0</v>
      </c>
      <c r="E11" s="40">
        <f t="shared" si="0"/>
        <v>0</v>
      </c>
      <c r="F11" s="99"/>
    </row>
    <row r="12" spans="1:12" s="103" customFormat="1" ht="26.25">
      <c r="A12" s="43" t="s">
        <v>16</v>
      </c>
      <c r="B12" s="52">
        <f>B10+B9+B8+B7+B11</f>
        <v>0</v>
      </c>
      <c r="C12" s="52">
        <f>C10+C9+C8+C7+C11</f>
        <v>0</v>
      </c>
      <c r="D12" s="52">
        <f>D10+D9+D8+D7+D11</f>
        <v>0</v>
      </c>
      <c r="E12" s="45">
        <f t="shared" si="0"/>
        <v>0</v>
      </c>
      <c r="F12" s="102"/>
    </row>
    <row r="13" spans="1:12" s="103" customFormat="1" ht="26.25">
      <c r="A13" s="46" t="s">
        <v>17</v>
      </c>
      <c r="B13" s="104">
        <f>LCTCSBOS!B13+Online!B13+BRCC!B13+BPCC!B13+Delgado!B13+Fletcher!B13+Delta!B13+Nunez!B13+RPCC!B13+SLCC!B13+Sowela!B13+Northshore!B13+CentralLA!B13+LTC!B13</f>
        <v>10510816.27</v>
      </c>
      <c r="C13" s="104">
        <f>LCTCSBOS!C13+Online!C13+BRCC!C13+BPCC!C13+Delgado!C13+Fletcher!C13+Delta!C13+Nunez!C13+RPCC!C13+SLCC!C13+Sowela!C13+Northshore!C13+CentralLA!C13+LTC!C13</f>
        <v>3479470</v>
      </c>
      <c r="D13" s="104">
        <f>LCTCSBOS!D13+Online!D13+BRCC!D13+BPCC!D13+Delgado!D13+Fletcher!D13+Delta!D13+Nunez!D13+RPCC!D13+SLCC!D13+Sowela!D13+Northshore!D13+CentralLA!D13+LTC!D13</f>
        <v>0</v>
      </c>
      <c r="E13" s="45">
        <f>D13-C13</f>
        <v>-3479470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f>LCTCSBOS!B16+Online!B16+BRCC!B16+BPCC!B16+Delgado!B16+Fletcher!B16+Delta!B16+Nunez!B16+RPCC!B16+SLCC!B16+Sowela!B16+Northshore!B16+CentralLA!B16+LTC!B16</f>
        <v>114529008.78999999</v>
      </c>
      <c r="C16" s="36">
        <f>LCTCSBOS!C16+Online!C16+BRCC!C16+BPCC!C16+Delgado!C16+Fletcher!C16+Delta!C16+Nunez!C16+RPCC!C16+SLCC!C16+Sowela!C16+Northshore!C16+CentralLA!C16+LTC!C16</f>
        <v>128329110.66</v>
      </c>
      <c r="D16" s="36">
        <f>LCTCSBOS!D16+Online!D16+BRCC!D16+BPCC!D16+Delgado!D16+Fletcher!D16+Delta!D16+Nunez!D16+RPCC!D16+SLCC!D16+Sowela!D16+Northshore!D16+CentralLA!D16+LTC!D16</f>
        <v>136725268.31999999</v>
      </c>
      <c r="E16" s="36">
        <f>D16-C16</f>
        <v>8396157.6599999964</v>
      </c>
      <c r="F16" s="93"/>
    </row>
    <row r="17" spans="1:6" s="94" customFormat="1" ht="25.5">
      <c r="A17" s="30" t="s">
        <v>21</v>
      </c>
      <c r="B17" s="36">
        <f>LCTCSBOS!B17+Online!B17+BRCC!B17+BPCC!B17+Delgado!B17+Fletcher!B17+Delta!B17+Nunez!B17+RPCC!B17+SLCC!B17+Sowela!B17+Northshore!B17+CentralLA!B17+LTC!B17</f>
        <v>5404767.7899999991</v>
      </c>
      <c r="C17" s="36">
        <f>LCTCSBOS!C17+Online!C17+BRCC!C17+BPCC!C17+Delgado!C17+Fletcher!C17+Delta!C17+Nunez!C17+RPCC!C17+SLCC!C17+Sowela!C17+Northshore!C17+CentralLA!C17+LTC!C17</f>
        <v>4643315</v>
      </c>
      <c r="D17" s="36">
        <f>LCTCSBOS!D17+Online!D17+BRCC!D17+BPCC!D17+Delgado!D17+Fletcher!D17+Delta!D17+Nunez!D17+RPCC!D17+SLCC!D17+Sowela!D17+Northshore!D17+CentralLA!D17+LTC!D17</f>
        <v>4721026</v>
      </c>
      <c r="E17" s="36">
        <f>D17-C17</f>
        <v>77711</v>
      </c>
      <c r="F17" s="93"/>
    </row>
    <row r="18" spans="1:6" s="94" customFormat="1" ht="25.5">
      <c r="A18" s="48" t="s">
        <v>22</v>
      </c>
      <c r="B18" s="36">
        <f>LCTCSBOS!B18+Online!B18+BRCC!B18+BPCC!B18+Delgado!B18+Fletcher!B18+Delta!B18+Nunez!B18+RPCC!B18+SLCC!B18+Sowela!B18+Northshore!B18+CentralLA!B18+LTC!B18</f>
        <v>2449</v>
      </c>
      <c r="C18" s="36">
        <f>LCTCSBOS!C18+Online!C18+BRCC!C18+BPCC!C18+Delgado!C18+Fletcher!C18+Delta!C18+Nunez!C18+RPCC!C18+SLCC!C18+Sowela!C18+Northshore!C18+CentralLA!C18+LTC!C18</f>
        <v>2449</v>
      </c>
      <c r="D18" s="36">
        <f>LCTCSBOS!D18+Online!D18+BRCC!D18+BPCC!D18+Delgado!D18+Fletcher!D18+Delta!D18+Nunez!D18+RPCC!D18+SLCC!D18+Sowela!D18+Northshore!D18+CentralLA!D18+LTC!D18</f>
        <v>2449</v>
      </c>
      <c r="E18" s="36">
        <f>D18-C18</f>
        <v>0</v>
      </c>
      <c r="F18" s="93"/>
    </row>
    <row r="19" spans="1:6" s="94" customFormat="1" ht="25.5">
      <c r="A19" s="48" t="s">
        <v>23</v>
      </c>
      <c r="B19" s="36">
        <f>LCTCSBOS!B19+Online!B19+BRCC!B19+BPCC!B19+Delgado!B19+Fletcher!B19+Delta!B19+Nunez!B19+RPCC!B19+SLCC!B19+Sowela!B19+Northshore!B19+CentralLA!B19+LTC!B19</f>
        <v>3226432.25</v>
      </c>
      <c r="C19" s="36">
        <f>LCTCSBOS!C19+Online!C19+BRCC!C19+BPCC!C19+Delgado!C19+Fletcher!C19+Delta!C19+Nunez!C19+RPCC!C19+SLCC!C19+Sowela!C19+Northshore!C19+CentralLA!C19+LTC!C19</f>
        <v>2777404</v>
      </c>
      <c r="D19" s="36">
        <f>LCTCSBOS!D19+Online!D19+BRCC!D19+BPCC!D19+Delgado!D19+Fletcher!D19+Delta!D19+Nunez!D19+RPCC!D19+SLCC!D19+Sowela!D19+Northshore!D19+CentralLA!D19+LTC!D19</f>
        <v>3341030.5</v>
      </c>
      <c r="E19" s="36">
        <f>D19-C19</f>
        <v>563626.5</v>
      </c>
      <c r="F19" s="93"/>
    </row>
    <row r="20" spans="1:6" s="94" customFormat="1" ht="25.5">
      <c r="A20" s="48" t="s">
        <v>24</v>
      </c>
      <c r="B20" s="36">
        <f>LCTCSBOS!B20+Online!B20+BRCC!B20+BPCC!B20+Delgado!B20+Fletcher!B20+Delta!B20+Nunez!B20+RPCC!B20+SLCC!B20+Sowela!B20+Northshore!B20+CentralLA!B20+LTC!B20</f>
        <v>0</v>
      </c>
      <c r="C20" s="36">
        <f>LCTCSBOS!C20+Online!C20+BRCC!C20+BPCC!C20+Delgado!C20+Fletcher!C20+Delta!C20+Nunez!C20+RPCC!C20+SLCC!C20+Sowela!C20+Northshore!C20+CentralLA!C20+LTC!C20</f>
        <v>0</v>
      </c>
      <c r="D20" s="36">
        <f>LCTCSBOS!D20+Online!D20+BRCC!D20+BPCC!D20+Delgado!D20+Fletcher!D20+Delta!D20+Nunez!D20+RPCC!D20+SLCC!D20+Sowela!D20+Northshore!D20+CentralLA!D20+LTC!D20</f>
        <v>0</v>
      </c>
      <c r="E20" s="36">
        <f t="shared" ref="E20:E27" si="1">D20-C20</f>
        <v>0</v>
      </c>
      <c r="F20" s="93"/>
    </row>
    <row r="21" spans="1:6" s="94" customFormat="1" ht="25.5">
      <c r="A21" s="48" t="s">
        <v>25</v>
      </c>
      <c r="B21" s="36">
        <f>LCTCSBOS!B21+Online!B21+BRCC!B21+BPCC!B21+Delgado!B21+Fletcher!B21+Delta!B21+Nunez!B21+RPCC!B21+SLCC!B21+Sowela!B21+Northshore!B21+CentralLA!B21+LTC!B21</f>
        <v>0</v>
      </c>
      <c r="C21" s="36">
        <f>LCTCSBOS!C21+Online!C21+BRCC!C21+BPCC!C21+Delgado!C21+Fletcher!C21+Delta!C21+Nunez!C21+RPCC!C21+SLCC!C21+Sowela!C21+Northshore!C21+CentralLA!C21+LTC!C21</f>
        <v>0</v>
      </c>
      <c r="D21" s="36">
        <f>LCTCSBOS!D21+Online!D21+BRCC!D21+BPCC!D21+Delgado!D21+Fletcher!D21+Delta!D21+Nunez!D21+RPCC!D21+SLCC!D21+Sowela!D21+Northshore!D21+CentralLA!D21+LTC!D21</f>
        <v>0</v>
      </c>
      <c r="E21" s="36">
        <f t="shared" si="1"/>
        <v>0</v>
      </c>
      <c r="F21" s="93"/>
    </row>
    <row r="22" spans="1:6" s="94" customFormat="1" ht="25.5">
      <c r="A22" s="48" t="s">
        <v>61</v>
      </c>
      <c r="B22" s="36">
        <f>LCTCSBOS!B22+Online!B22+BRCC!B22+BPCC!B22+Delgado!B22+Fletcher!B22+Delta!B22+Nunez!B22+RPCC!B22+SLCC!B22+Sowela!B22+Northshore!B22+CentralLA!B22+LTC!B22</f>
        <v>2137243.58</v>
      </c>
      <c r="C22" s="36">
        <f>LCTCSBOS!C22+Online!C22+BRCC!C22+BPCC!C22+Delgado!C22+Fletcher!C22+Delta!C22+Nunez!C22+RPCC!C22+SLCC!C22+Sowela!C22+Northshore!C22+CentralLA!C22+LTC!C22</f>
        <v>1884925.75</v>
      </c>
      <c r="D22" s="36">
        <f>LCTCSBOS!D22+Online!D22+BRCC!D22+BPCC!D22+Delgado!D22+Fletcher!D22+Delta!D22+Nunez!D22+RPCC!D22+SLCC!D22+Sowela!D22+Northshore!D22+CentralLA!D22+LTC!D22</f>
        <v>2594453</v>
      </c>
      <c r="E22" s="36">
        <f t="shared" si="1"/>
        <v>709527.25</v>
      </c>
      <c r="F22" s="93"/>
    </row>
    <row r="23" spans="1:6" s="94" customFormat="1" ht="25.5">
      <c r="A23" s="48" t="s">
        <v>26</v>
      </c>
      <c r="B23" s="36">
        <f>LCTCSBOS!B23+Online!B23+BRCC!B23+BPCC!B23+Delgado!B23+Fletcher!B23+Delta!B23+Nunez!B23+RPCC!B23+SLCC!B23+Sowela!B23+Northshore!B23+CentralLA!B23+LTC!B23</f>
        <v>0</v>
      </c>
      <c r="C23" s="36">
        <f>LCTCSBOS!C23+Online!C23+BRCC!C23+BPCC!C23+Delgado!C23+Fletcher!C23+Delta!C23+Nunez!C23+RPCC!C23+SLCC!C23+Sowela!C23+Northshore!C23+CentralLA!C23+LTC!C23</f>
        <v>0</v>
      </c>
      <c r="D23" s="36">
        <f>LCTCSBOS!D23+Online!D23+BRCC!D23+BPCC!D23+Delgado!D23+Fletcher!D23+Delta!D23+Nunez!D23+RPCC!D23+SLCC!D23+Sowela!D23+Northshore!D23+CentralLA!D23+LTC!D23</f>
        <v>0</v>
      </c>
      <c r="E23" s="36">
        <f t="shared" si="1"/>
        <v>0</v>
      </c>
      <c r="F23" s="93"/>
    </row>
    <row r="24" spans="1:6" s="94" customFormat="1" ht="25.5">
      <c r="A24" s="48" t="s">
        <v>27</v>
      </c>
      <c r="B24" s="36">
        <f>LCTCSBOS!B24+Online!B24+BRCC!B24+BPCC!B24+Delgado!B24+Fletcher!B24+Delta!B24+Nunez!B24+RPCC!B24+SLCC!B24+Sowela!B24+Northshore!B24+CentralLA!B24+LTC!B24</f>
        <v>0</v>
      </c>
      <c r="C24" s="36">
        <f>LCTCSBOS!C24+Online!C24+BRCC!C24+BPCC!C24+Delgado!C24+Fletcher!C24+Delta!C24+Nunez!C24+RPCC!C24+SLCC!C24+Sowela!C24+Northshore!C24+CentralLA!C24+LTC!C24</f>
        <v>0</v>
      </c>
      <c r="D24" s="36">
        <f>LCTCSBOS!D24+Online!D24+BRCC!D24+BPCC!D24+Delgado!D24+Fletcher!D24+Delta!D24+Nunez!D24+RPCC!D24+SLCC!D24+Sowela!D24+Northshore!D24+CentralLA!D24+LTC!D24</f>
        <v>0</v>
      </c>
      <c r="E24" s="36">
        <f t="shared" si="1"/>
        <v>0</v>
      </c>
      <c r="F24" s="93"/>
    </row>
    <row r="25" spans="1:6" s="94" customFormat="1" ht="25.5">
      <c r="A25" s="48" t="s">
        <v>28</v>
      </c>
      <c r="B25" s="36">
        <f>LCTCSBOS!B25+Online!B25+BRCC!B25+BPCC!B25+Delgado!B25+Fletcher!B25+Delta!B25+Nunez!B25+RPCC!B25+SLCC!B25+Sowela!B25+Northshore!B25+CentralLA!B25+LTC!B25</f>
        <v>653486</v>
      </c>
      <c r="C25" s="36">
        <f>LCTCSBOS!C25+Online!C25+BRCC!C25+BPCC!C25+Delgado!C25+Fletcher!C25+Delta!C25+Nunez!C25+RPCC!C25+SLCC!C25+Sowela!C25+Northshore!C25+CentralLA!C25+LTC!C25</f>
        <v>676691.2</v>
      </c>
      <c r="D25" s="36">
        <f>LCTCSBOS!D25+Online!D25+BRCC!D25+BPCC!D25+Delgado!D25+Fletcher!D25+Delta!D25+Nunez!D25+RPCC!D25+SLCC!D25+Sowela!D25+Northshore!D25+CentralLA!D25+LTC!D25</f>
        <v>543400</v>
      </c>
      <c r="E25" s="36">
        <f t="shared" si="1"/>
        <v>-133291.19999999995</v>
      </c>
      <c r="F25" s="93"/>
    </row>
    <row r="26" spans="1:6" s="94" customFormat="1" ht="25.5">
      <c r="A26" s="48" t="s">
        <v>29</v>
      </c>
      <c r="B26" s="36">
        <f>LCTCSBOS!B26+Online!B26+BRCC!B26+BPCC!B26+Delgado!B26+Fletcher!B26+Delta!B26+Nunez!B26+RPCC!B26+SLCC!B26+Sowela!B26+Northshore!B26+CentralLA!B26+LTC!B26</f>
        <v>379477</v>
      </c>
      <c r="C26" s="36">
        <f>LCTCSBOS!C26+Online!C26+BRCC!C26+BPCC!C26+Delgado!C26+Fletcher!C26+Delta!C26+Nunez!C26+RPCC!C26+SLCC!C26+Sowela!C26+Northshore!C26+CentralLA!C26+LTC!C26</f>
        <v>258500.5</v>
      </c>
      <c r="D26" s="36">
        <f>LCTCSBOS!D26+Online!D26+BRCC!D26+BPCC!D26+Delgado!D26+Fletcher!D26+Delta!D26+Nunez!D26+RPCC!D26+SLCC!D26+Sowela!D26+Northshore!D26+CentralLA!D26+LTC!D26</f>
        <v>148949</v>
      </c>
      <c r="E26" s="36">
        <f t="shared" si="1"/>
        <v>-109551.5</v>
      </c>
      <c r="F26" s="93"/>
    </row>
    <row r="27" spans="1:6" s="94" customFormat="1" ht="25.5">
      <c r="A27" s="48" t="s">
        <v>30</v>
      </c>
      <c r="B27" s="36">
        <f>LCTCSBOS!B27+Online!B27+BRCC!B27+BPCC!B27+Delgado!B27+Fletcher!B27+Delta!B27+Nunez!B27+RPCC!B27+SLCC!B27+Sowela!B27+Northshore!B27+CentralLA!B27+LTC!B27</f>
        <v>1235788.8700000001</v>
      </c>
      <c r="C27" s="36">
        <f>LCTCSBOS!C27+Online!C27+BRCC!C27+BPCC!C27+Delgado!C27+Fletcher!C27+Delta!C27+Nunez!C27+RPCC!C27+SLCC!C27+Sowela!C27+Northshore!C27+CentralLA!C27+LTC!C27</f>
        <v>1222281</v>
      </c>
      <c r="D27" s="36">
        <f>LCTCSBOS!D27+Online!D27+BRCC!D27+BPCC!D27+Delgado!D27+Fletcher!D27+Delta!D27+Nunez!D27+RPCC!D27+SLCC!D27+Sowela!D27+Northshore!D27+CentralLA!D27+LTC!D27</f>
        <v>1254600</v>
      </c>
      <c r="E27" s="36">
        <f t="shared" si="1"/>
        <v>32319</v>
      </c>
      <c r="F27" s="93"/>
    </row>
    <row r="28" spans="1:6" s="94" customFormat="1" ht="25.5">
      <c r="A28" s="48" t="s">
        <v>31</v>
      </c>
      <c r="B28" s="36">
        <f>LCTCSBOS!B28+Online!B28+BRCC!B28+BPCC!B28+Delgado!B28+Fletcher!B28+Delta!B28+Nunez!B28+RPCC!B28+SLCC!B28+Sowela!B28+Northshore!B28+CentralLA!B28+LTC!B28</f>
        <v>2385476.54</v>
      </c>
      <c r="C28" s="36">
        <f>LCTCSBOS!C28+Online!C28+BRCC!C28+BPCC!C28+Delgado!C28+Fletcher!C28+Delta!C28+Nunez!C28+RPCC!C28+SLCC!C28+Sowela!C28+Northshore!C28+CentralLA!C28+LTC!C28</f>
        <v>3303590.98</v>
      </c>
      <c r="D28" s="36">
        <f>LCTCSBOS!D28+Online!D28+BRCC!D28+BPCC!D28+Delgado!D28+Fletcher!D28+Delta!D28+Nunez!D28+RPCC!D28+SLCC!D28+Sowela!D28+Northshore!D28+CentralLA!D28+LTC!D28</f>
        <v>3403741.71</v>
      </c>
      <c r="E28" s="36">
        <f>D28-C28</f>
        <v>100150.72999999998</v>
      </c>
      <c r="F28" s="93"/>
    </row>
    <row r="29" spans="1:6" s="103" customFormat="1" ht="26.25">
      <c r="A29" s="33" t="s">
        <v>32</v>
      </c>
      <c r="B29" s="44">
        <f>SUM(B16:B28)</f>
        <v>129954129.81999999</v>
      </c>
      <c r="C29" s="44">
        <f>SUM(C16:C28)</f>
        <v>143098268.08999997</v>
      </c>
      <c r="D29" s="44">
        <f>SUM(D16:D28)</f>
        <v>152734917.53</v>
      </c>
      <c r="E29" s="44">
        <f>SUM(E16:E28)</f>
        <v>9636649.4399999976</v>
      </c>
      <c r="F29" s="102"/>
    </row>
    <row r="30" spans="1:6" s="94" customFormat="1" ht="25.5">
      <c r="A30" s="49" t="s">
        <v>33</v>
      </c>
      <c r="B30" s="100">
        <f>LCTCSBOS!B30+Online!B30+BRCC!B30+BPCC!B30+Delgado!B30+Fletcher!B30+Delta!B30+Nunez!B30+RPCC!B30+SLCC!B30+Sowela!B30+Northshore!B30+CentralLA!B30+LTC!B30</f>
        <v>0</v>
      </c>
      <c r="C30" s="100">
        <f>LCTCSBOS!C30+Online!C30+BRCC!C30+BPCC!C30+Delgado!C30+Fletcher!C30+Delta!C30+Nunez!C30+RPCC!C30+SLCC!C30+Sowela!C30+Northshore!C30+CentralLA!C30+LTC!C30</f>
        <v>0</v>
      </c>
      <c r="D30" s="100">
        <f>LCTCSBOS!D30+Online!D30+BRCC!D30+BPCC!D30+Delgado!D30+Fletcher!D30+Delta!D30+Nunez!D30+RPCC!D30+SLCC!D30+Sowela!D30+Northshore!D30+CentralLA!D30+LTC!D30</f>
        <v>0</v>
      </c>
      <c r="E30" s="37">
        <f t="shared" ref="E30:E35" si="2">D30-C30</f>
        <v>0</v>
      </c>
      <c r="F30" s="99"/>
    </row>
    <row r="31" spans="1:6" s="94" customFormat="1" ht="25.5">
      <c r="A31" s="48" t="s">
        <v>34</v>
      </c>
      <c r="B31" s="101">
        <f>LCTCSBOS!B31+Online!B31+BRCC!B31+BPCC!B31+Delgado!B31+Fletcher!B31+Delta!B31+Nunez!B31+RPCC!B31+SLCC!B31+Sowela!B31+Northshore!B31+CentralLA!B31+LTC!B31</f>
        <v>164693</v>
      </c>
      <c r="C31" s="101">
        <f>LCTCSBOS!C31+Online!C31+BRCC!C31+BPCC!C31+Delgado!C31+Fletcher!C31+Delta!C31+Nunez!C31+RPCC!C31+SLCC!C31+Sowela!C31+Northshore!C31+CentralLA!C31+LTC!C31</f>
        <v>185252</v>
      </c>
      <c r="D31" s="101">
        <f>LCTCSBOS!D31+Online!D31+BRCC!D31+BPCC!D31+Delgado!D31+Fletcher!D31+Delta!D31+Nunez!D31+RPCC!D31+SLCC!D31+Sowela!D31+Northshore!D31+CentralLA!D31+LTC!D31</f>
        <v>200965</v>
      </c>
      <c r="E31" s="40">
        <f t="shared" si="2"/>
        <v>15713</v>
      </c>
      <c r="F31" s="99"/>
    </row>
    <row r="32" spans="1:6" s="94" customFormat="1" ht="25.5">
      <c r="A32" s="50" t="s">
        <v>35</v>
      </c>
      <c r="B32" s="101">
        <f>LCTCSBOS!B32+Online!B32+BRCC!B32+BPCC!B32+Delgado!B32+Fletcher!B32+Delta!B32+Nunez!B32+RPCC!B32+SLCC!B32+Sowela!B32+Northshore!B32+CentralLA!B32+LTC!B32</f>
        <v>0</v>
      </c>
      <c r="C32" s="101">
        <f>LCTCSBOS!C32+Online!C32+BRCC!C32+BPCC!C32+Delgado!C32+Fletcher!C32+Delta!C32+Nunez!C32+RPCC!C32+SLCC!C32+Sowela!C32+Northshore!C32+CentralLA!C32+LTC!C32</f>
        <v>0</v>
      </c>
      <c r="D32" s="101">
        <f>LCTCSBOS!D32+Online!D32+BRCC!D32+BPCC!D32+Delgado!D32+Fletcher!D32+Delta!D32+Nunez!D32+RPCC!D32+SLCC!D32+Sowela!D32+Northshore!D32+CentralLA!D32+LTC!D32</f>
        <v>0</v>
      </c>
      <c r="E32" s="40">
        <f t="shared" si="2"/>
        <v>0</v>
      </c>
      <c r="F32" s="99"/>
    </row>
    <row r="33" spans="1:6" s="94" customFormat="1" ht="25.5">
      <c r="A33" s="41" t="s">
        <v>36</v>
      </c>
      <c r="B33" s="101">
        <f>LCTCSBOS!B33+Online!B33+BRCC!B33+BPCC!B33+Delgado!B33+Fletcher!B33+Delta!B33+Nunez!B33+RPCC!B33+SLCC!B33+Sowela!B33+Northshore!B33+CentralLA!B33+LTC!B33</f>
        <v>0</v>
      </c>
      <c r="C33" s="101">
        <f>LCTCSBOS!C33+Online!C33+BRCC!C33+BPCC!C33+Delgado!C33+Fletcher!C33+Delta!C33+Nunez!C33+RPCC!C33+SLCC!C33+Sowela!C33+Northshore!C33+CentralLA!C33+LTC!C33</f>
        <v>0</v>
      </c>
      <c r="D33" s="101">
        <f>LCTCSBOS!D33+Online!D33+BRCC!D33+BPCC!D33+Delgado!D33+Fletcher!D33+Delta!D33+Nunez!D33+RPCC!D33+SLCC!D33+Sowela!D33+Northshore!D33+CentralLA!D33+LTC!D33</f>
        <v>0</v>
      </c>
      <c r="E33" s="40">
        <f t="shared" si="2"/>
        <v>0</v>
      </c>
      <c r="F33" s="99"/>
    </row>
    <row r="34" spans="1:6" s="94" customFormat="1" ht="25.5">
      <c r="A34" s="48" t="s">
        <v>37</v>
      </c>
      <c r="B34" s="101">
        <f>LCTCSBOS!B34+Online!B34+BRCC!B34+BPCC!B34+Delgado!B34+Fletcher!B34+Delta!B34+Nunez!B34+RPCC!B34+SLCC!B34+Sowela!B34+Northshore!B34+CentralLA!B34+LTC!B34</f>
        <v>0</v>
      </c>
      <c r="C34" s="101">
        <f>LCTCSBOS!C34+Online!C34+BRCC!C34+BPCC!C34+Delgado!C34+Fletcher!C34+Delta!C34+Nunez!C34+RPCC!C34+SLCC!C34+Sowela!C34+Northshore!C34+CentralLA!C34+LTC!C34</f>
        <v>0</v>
      </c>
      <c r="D34" s="101">
        <f>LCTCSBOS!D34+Online!D34+BRCC!D34+BPCC!D34+Delgado!D34+Fletcher!D34+Delta!D34+Nunez!D34+RPCC!D34+SLCC!D34+Sowela!D34+Northshore!D34+CentralLA!D34+LTC!D34</f>
        <v>0</v>
      </c>
      <c r="E34" s="40">
        <f t="shared" si="2"/>
        <v>0</v>
      </c>
      <c r="F34" s="99"/>
    </row>
    <row r="35" spans="1:6" s="94" customFormat="1" ht="25.5">
      <c r="A35" s="50" t="s">
        <v>38</v>
      </c>
      <c r="B35" s="36">
        <f>LCTCSBOS!B35+Online!B35+BRCC!B35+BPCC!B35+Delgado!B35+Fletcher!B35+Delta!B35+Nunez!B35+RPCC!B35+SLCC!B35+Sowela!B35+Northshore!B35+CentralLA!B35+LTC!B35</f>
        <v>1831916.8</v>
      </c>
      <c r="C35" s="36">
        <f>LCTCSBOS!C35+Online!C35+BRCC!C35+BPCC!C35+Delgado!C35+Fletcher!C35+Delta!C35+Nunez!C35+RPCC!C35+SLCC!C35+Sowela!C35+Northshore!C35+CentralLA!C35+LTC!C35</f>
        <v>2461341</v>
      </c>
      <c r="D35" s="36">
        <f>LCTCSBOS!D35+Online!D35+BRCC!D35+BPCC!D35+Delgado!D35+Fletcher!D35+Delta!D35+Nunez!D35+RPCC!D35+SLCC!D35+Sowela!D35+Northshore!D35+CentralLA!D35+LTC!D35</f>
        <v>2042421</v>
      </c>
      <c r="E35" s="40">
        <f t="shared" si="2"/>
        <v>-418920</v>
      </c>
      <c r="F35" s="99"/>
    </row>
    <row r="36" spans="1:6" s="103" customFormat="1" ht="26.25">
      <c r="A36" s="51" t="s">
        <v>39</v>
      </c>
      <c r="B36" s="52">
        <f>B35+B34+B33+B32+B31+B30+B29</f>
        <v>131950739.61999999</v>
      </c>
      <c r="C36" s="52">
        <f>C35+C34+C33+C32+C31+C30+C29</f>
        <v>145744861.08999997</v>
      </c>
      <c r="D36" s="52">
        <f>D35+D34+D33+D32+D31+D30+D29</f>
        <v>154978303.53</v>
      </c>
      <c r="E36" s="105">
        <f>E35+E34+E33+E32+E31+E30+E29</f>
        <v>9233442.4399999976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100">
        <f>LCTCSBOS!B38+Online!B38+BRCC!B38+BPCC!B38+Delgado!B38+Fletcher!B38+Delta!B38+Nunez!B38+RPCC!B38+SLCC!B38+Sowela!B38+Northshore!B38+CentralLA!B38+LTC!B38</f>
        <v>0</v>
      </c>
      <c r="C38" s="100">
        <f>LCTCSBOS!C38+Online!C38+BRCC!C38+BPCC!C38+Delgado!C38+Fletcher!C38+Delta!C38+Nunez!C38+RPCC!C38+SLCC!C38+Sowela!C38+Northshore!C38+CentralLA!C38+LTC!C38</f>
        <v>0</v>
      </c>
      <c r="D38" s="100">
        <f>LCTCSBOS!D38+Online!D38+BRCC!D38+BPCC!D38+Delgado!D38+Fletcher!D38+Delta!D38+Nunez!D38+RPCC!D38+SLCC!D38+Sowela!D38+Northshore!D38+CentralLA!D38+LTC!D38</f>
        <v>0</v>
      </c>
      <c r="E38" s="37">
        <f>D38-C38</f>
        <v>0</v>
      </c>
      <c r="F38" s="99"/>
    </row>
    <row r="39" spans="1:6" s="94" customFormat="1" ht="25.5">
      <c r="A39" s="38" t="s">
        <v>42</v>
      </c>
      <c r="B39" s="101">
        <f>LCTCSBOS!B39+Online!B39+BRCC!B39+BPCC!B39+Delgado!B39+Fletcher!B39+Delta!B39+Nunez!B39+RPCC!B39+SLCC!B39+Sowela!B39+Northshore!B39+CentralLA!B39+LTC!B39</f>
        <v>0</v>
      </c>
      <c r="C39" s="101">
        <f>LCTCSBOS!C39+Online!C39+BRCC!C39+BPCC!C39+Delgado!C39+Fletcher!C39+Delta!C39+Nunez!C39+RPCC!C39+SLCC!C39+Sowela!C39+Northshore!C39+CentralLA!C39+LTC!C39</f>
        <v>0</v>
      </c>
      <c r="D39" s="101">
        <f>LCTCSBOS!D39+Online!D39+BRCC!D39+BPCC!D39+Delgado!D39+Fletcher!D39+Delta!D39+Nunez!D39+RPCC!D39+SLCC!D39+Sowela!D39+Northshore!D39+CentralLA!D39+LTC!D39</f>
        <v>0</v>
      </c>
      <c r="E39" s="55">
        <f>D39-C39</f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100">
        <f>LCTCSBOS!B41+Online!B41+BRCC!B41+BPCC!B41+Delgado!B41+Fletcher!B41+Delta!B41+Nunez!B41+RPCC!B41+SLCC!B41+Sowela!B41+Northshore!B41+CentralLA!B41+LTC!B41</f>
        <v>0</v>
      </c>
      <c r="C41" s="100">
        <f>LCTCSBOS!C41+Online!C41+BRCC!C41+BPCC!C41+Delgado!C41+Fletcher!C41+Delta!C41+Nunez!C41+RPCC!C41+SLCC!C41+Sowela!C41+Northshore!C41+CentralLA!C41+LTC!C41</f>
        <v>0</v>
      </c>
      <c r="D41" s="100">
        <f>LCTCSBOS!D41+Online!D41+BRCC!D41+BPCC!D41+Delgado!D41+Fletcher!D41+Delta!D41+Nunez!D41+RPCC!D41+SLCC!D41+Sowela!D41+Northshore!D41+CentralLA!D41+LTC!D41</f>
        <v>0</v>
      </c>
      <c r="E41" s="37">
        <f>D41-C41</f>
        <v>0</v>
      </c>
      <c r="F41" s="99"/>
    </row>
    <row r="42" spans="1:6" s="94" customFormat="1" ht="25.5">
      <c r="A42" s="38" t="s">
        <v>45</v>
      </c>
      <c r="B42" s="36">
        <f>LCTCSBOS!B42+Online!B42+BRCC!B42+BPCC!B42+Delgado!B42+Fletcher!B42+Delta!B42+Nunez!B42+RPCC!B42+SLCC!B42+Sowela!B42+Northshore!B42+CentralLA!B42+LTC!B42</f>
        <v>0</v>
      </c>
      <c r="C42" s="36">
        <f>LCTCSBOS!C42+Online!C42+BRCC!C42+BPCC!C42+Delgado!C42+Fletcher!C42+Delta!C42+Nunez!C42+RPCC!C42+SLCC!C42+Sowela!C42+Northshore!C42+CentralLA!C42+LTC!C42</f>
        <v>0</v>
      </c>
      <c r="D42" s="36">
        <f>LCTCSBOS!D42+Online!D42+BRCC!D42+BPCC!D42+Delgado!D42+Fletcher!D42+Delta!D42+Nunez!D42+RPCC!D42+SLCC!D42+Sowela!D42+Northshore!D42+CentralLA!D42+LTC!D42</f>
        <v>0</v>
      </c>
      <c r="E42" s="40">
        <f>D42-C42</f>
        <v>0</v>
      </c>
      <c r="F42" s="99"/>
    </row>
    <row r="43" spans="1:6" s="103" customFormat="1" ht="26.25">
      <c r="A43" s="33" t="s">
        <v>46</v>
      </c>
      <c r="B43" s="52">
        <f>B42+B41+B39+B38</f>
        <v>0</v>
      </c>
      <c r="C43" s="52">
        <f>C42+C41+C39+C38</f>
        <v>0</v>
      </c>
      <c r="D43" s="52">
        <f>D42+D41+D39+D38</f>
        <v>0</v>
      </c>
      <c r="E43" s="45">
        <f>D43-C43</f>
        <v>0</v>
      </c>
      <c r="F43" s="106"/>
    </row>
    <row r="44" spans="1:6" s="103" customFormat="1" ht="26.25">
      <c r="A44" s="33" t="s">
        <v>47</v>
      </c>
      <c r="B44" s="104">
        <f>LCTCSBOS!B44+Online!B44+BRCC!B44+BPCC!B44+Delgado!B44+Fletcher!B44+Delta!B44+Nunez!B44+RPCC!B44+SLCC!B44+Sowela!B44+Northshore!B44+CentralLA!B44+LTC!B44</f>
        <v>0</v>
      </c>
      <c r="C44" s="104">
        <f>LCTCSBOS!C44+Online!C44+BRCC!C44+BPCC!C44+Delgado!C44+Fletcher!C44+Delta!C44+Nunez!C44+RPCC!C44+SLCC!C44+Sowela!C44+Northshore!C44+CentralLA!C44+LTC!C44</f>
        <v>0</v>
      </c>
      <c r="D44" s="104">
        <f>LCTCSBOS!D44+Online!D44+BRCC!D44+BPCC!D44+Delgado!D44+Fletcher!D44+Delta!D44+Nunez!D44+RPCC!D44+SLCC!D44+Sowela!D44+Northshore!D44+CentralLA!D44+LTC!D44</f>
        <v>0</v>
      </c>
      <c r="E44" s="45">
        <f>D44-C44</f>
        <v>0</v>
      </c>
      <c r="F44" s="106"/>
    </row>
    <row r="45" spans="1:6" s="103" customFormat="1" ht="27" thickBot="1">
      <c r="A45" s="57" t="s">
        <v>48</v>
      </c>
      <c r="B45" s="58">
        <f>B43+B36+B12+B13+B44</f>
        <v>142461555.88999999</v>
      </c>
      <c r="C45" s="58">
        <f t="shared" ref="C45:D45" si="3">C43+C36+C12+C13+C44</f>
        <v>149224331.08999997</v>
      </c>
      <c r="D45" s="58">
        <f t="shared" si="3"/>
        <v>154978303.53</v>
      </c>
      <c r="E45" s="59">
        <f>D45-C45</f>
        <v>5753972.4400000274</v>
      </c>
      <c r="F45" s="106"/>
    </row>
    <row r="46" spans="1:6" s="3" customFormat="1" ht="45" thickTop="1">
      <c r="A46" s="13"/>
      <c r="B46" s="14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21" zoomScale="60" zoomScaleNormal="60" workbookViewId="0">
      <selection activeCell="A22" sqref="A22"/>
    </sheetView>
  </sheetViews>
  <sheetFormatPr defaultColWidth="12.42578125" defaultRowHeight="15"/>
  <cols>
    <col min="1" max="1" width="102.85546875" style="6" customWidth="1"/>
    <col min="2" max="2" width="30.85546875" style="26" customWidth="1"/>
    <col min="3" max="3" width="33.28515625" style="26" customWidth="1"/>
    <col min="4" max="4" width="33.85546875" style="26" customWidth="1"/>
    <col min="5" max="5" width="36.2851562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91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100">
        <f>'2Year'!B7+'4Year'!B7</f>
        <v>0</v>
      </c>
      <c r="C7" s="100">
        <f>'2Year'!C7+'4Year'!C7</f>
        <v>0</v>
      </c>
      <c r="D7" s="100">
        <f>'2Year'!D7+'4Year'!D7</f>
        <v>0</v>
      </c>
      <c r="E7" s="37">
        <f t="shared" ref="E7:E12" si="0">D7-C7</f>
        <v>0</v>
      </c>
      <c r="F7" s="99"/>
    </row>
    <row r="8" spans="1:12" s="94" customFormat="1" ht="25.5">
      <c r="A8" s="38" t="s">
        <v>12</v>
      </c>
      <c r="B8" s="101">
        <f>'2Year'!B8+'4Year'!B8</f>
        <v>0</v>
      </c>
      <c r="C8" s="101">
        <f>'2Year'!C8+'4Year'!C8</f>
        <v>0</v>
      </c>
      <c r="D8" s="101">
        <f>'2Year'!D8+'4Year'!D8</f>
        <v>0</v>
      </c>
      <c r="E8" s="40">
        <f t="shared" si="0"/>
        <v>0</v>
      </c>
      <c r="F8" s="99"/>
    </row>
    <row r="9" spans="1:12" s="94" customFormat="1" ht="25.5">
      <c r="A9" s="41" t="s">
        <v>13</v>
      </c>
      <c r="B9" s="101">
        <f>'2Year'!B9+'4Year'!B9</f>
        <v>0</v>
      </c>
      <c r="C9" s="101">
        <f>'2Year'!C9+'4Year'!C9</f>
        <v>0</v>
      </c>
      <c r="D9" s="101">
        <f>'2Year'!D9+'4Year'!D9</f>
        <v>0</v>
      </c>
      <c r="E9" s="40">
        <f t="shared" si="0"/>
        <v>0</v>
      </c>
      <c r="F9" s="99"/>
    </row>
    <row r="10" spans="1:12" s="94" customFormat="1" ht="25.5">
      <c r="A10" s="42" t="s">
        <v>14</v>
      </c>
      <c r="B10" s="101">
        <f>'2Year'!B10+'4Year'!B10</f>
        <v>8120966</v>
      </c>
      <c r="C10" s="101">
        <f>'2Year'!C10+'4Year'!C10</f>
        <v>8291760</v>
      </c>
      <c r="D10" s="101">
        <f>'2Year'!D10+'4Year'!D10</f>
        <v>8356247</v>
      </c>
      <c r="E10" s="40">
        <f t="shared" si="0"/>
        <v>64487</v>
      </c>
      <c r="F10" s="99"/>
    </row>
    <row r="11" spans="1:12" s="94" customFormat="1" ht="25.5">
      <c r="A11" s="42" t="s">
        <v>15</v>
      </c>
      <c r="B11" s="36">
        <f>'2Year'!B11+'4Year'!B11</f>
        <v>74923</v>
      </c>
      <c r="C11" s="36">
        <f>'2Year'!C11+'4Year'!C11</f>
        <v>74923</v>
      </c>
      <c r="D11" s="36">
        <f>'2Year'!D11+'4Year'!D11</f>
        <v>74923</v>
      </c>
      <c r="E11" s="40">
        <f t="shared" si="0"/>
        <v>0</v>
      </c>
      <c r="F11" s="99"/>
    </row>
    <row r="12" spans="1:12" s="103" customFormat="1" ht="26.25">
      <c r="A12" s="43" t="s">
        <v>16</v>
      </c>
      <c r="B12" s="52">
        <f>B10+B9+B8+B7+B11</f>
        <v>8195889</v>
      </c>
      <c r="C12" s="52">
        <f>C10+C9+C8+C7+C11</f>
        <v>8366683</v>
      </c>
      <c r="D12" s="52">
        <f>D10+D9+D8+D7+D11</f>
        <v>8431170</v>
      </c>
      <c r="E12" s="45">
        <f t="shared" si="0"/>
        <v>64487</v>
      </c>
      <c r="F12" s="102"/>
    </row>
    <row r="13" spans="1:12" s="103" customFormat="1" ht="26.25">
      <c r="A13" s="46" t="s">
        <v>17</v>
      </c>
      <c r="B13" s="104">
        <f>'2Year'!B13+'4Year'!B13</f>
        <v>71207057.269999996</v>
      </c>
      <c r="C13" s="104">
        <f>'2Year'!C13+'4Year'!C13</f>
        <v>61565972</v>
      </c>
      <c r="D13" s="104">
        <f>'2Year'!D13+'4Year'!D13</f>
        <v>0</v>
      </c>
      <c r="E13" s="45">
        <f>D13-C13</f>
        <v>-61565972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f>'2Year'!B16+'4Year'!B16</f>
        <v>622243547.62</v>
      </c>
      <c r="C16" s="36">
        <f>'2Year'!C16+'4Year'!C16</f>
        <v>642017125.65999997</v>
      </c>
      <c r="D16" s="36">
        <f>'2Year'!D16+'4Year'!D16</f>
        <v>711714763.31999993</v>
      </c>
      <c r="E16" s="36">
        <f>D16-C16</f>
        <v>69697637.659999967</v>
      </c>
      <c r="F16" s="93"/>
    </row>
    <row r="17" spans="1:6" s="94" customFormat="1" ht="25.5">
      <c r="A17" s="30" t="s">
        <v>21</v>
      </c>
      <c r="B17" s="36">
        <f>'2Year'!B17+'4Year'!B17</f>
        <v>124440629.79999998</v>
      </c>
      <c r="C17" s="36">
        <f>'2Year'!C17+'4Year'!C17</f>
        <v>124321958</v>
      </c>
      <c r="D17" s="36">
        <f>'2Year'!D17+'4Year'!D17</f>
        <v>138300377</v>
      </c>
      <c r="E17" s="36">
        <f>D17-C17</f>
        <v>13978419</v>
      </c>
      <c r="F17" s="93"/>
    </row>
    <row r="18" spans="1:6" s="94" customFormat="1" ht="25.5">
      <c r="A18" s="48" t="s">
        <v>22</v>
      </c>
      <c r="B18" s="36">
        <f>'2Year'!B18+'4Year'!B18</f>
        <v>38069979.549999997</v>
      </c>
      <c r="C18" s="36">
        <f>'2Year'!C18+'4Year'!C18</f>
        <v>39425695</v>
      </c>
      <c r="D18" s="36">
        <f>'2Year'!D18+'4Year'!D18</f>
        <v>38469587.5</v>
      </c>
      <c r="E18" s="36">
        <f>D18-C18</f>
        <v>-956107.5</v>
      </c>
      <c r="F18" s="93"/>
    </row>
    <row r="19" spans="1:6" s="94" customFormat="1" ht="25.5">
      <c r="A19" s="48" t="s">
        <v>23</v>
      </c>
      <c r="B19" s="36">
        <f>'2Year'!B19+'4Year'!B19</f>
        <v>20252767.050000001</v>
      </c>
      <c r="C19" s="36">
        <f>'2Year'!C19+'4Year'!C19</f>
        <v>19401386</v>
      </c>
      <c r="D19" s="36">
        <f>'2Year'!D19+'4Year'!D19</f>
        <v>19698376.5</v>
      </c>
      <c r="E19" s="36">
        <f>D19-C19</f>
        <v>296990.5</v>
      </c>
      <c r="F19" s="93"/>
    </row>
    <row r="20" spans="1:6" s="94" customFormat="1" ht="25.5">
      <c r="A20" s="48" t="s">
        <v>24</v>
      </c>
      <c r="B20" s="36">
        <f>'2Year'!B20+'4Year'!B20</f>
        <v>901094.91999999993</v>
      </c>
      <c r="C20" s="36">
        <f>'2Year'!C20+'4Year'!C20</f>
        <v>1038562</v>
      </c>
      <c r="D20" s="36">
        <f>'2Year'!D20+'4Year'!D20</f>
        <v>1868630</v>
      </c>
      <c r="E20" s="36">
        <f t="shared" ref="E20:E27" si="1">D20-C20</f>
        <v>830068</v>
      </c>
      <c r="F20" s="93"/>
    </row>
    <row r="21" spans="1:6" s="94" customFormat="1" ht="25.5">
      <c r="A21" s="48" t="s">
        <v>25</v>
      </c>
      <c r="B21" s="36">
        <f>'2Year'!B21+'4Year'!B21</f>
        <v>0</v>
      </c>
      <c r="C21" s="36">
        <f>'2Year'!C21+'4Year'!C21</f>
        <v>100000</v>
      </c>
      <c r="D21" s="36">
        <f>'2Year'!D21+'4Year'!D21</f>
        <v>200000</v>
      </c>
      <c r="E21" s="36">
        <f t="shared" si="1"/>
        <v>100000</v>
      </c>
      <c r="F21" s="93"/>
    </row>
    <row r="22" spans="1:6" s="94" customFormat="1" ht="25.5">
      <c r="A22" s="48" t="s">
        <v>61</v>
      </c>
      <c r="B22" s="36">
        <f>'2Year'!B22+'4Year'!B22</f>
        <v>2137243.58</v>
      </c>
      <c r="C22" s="36">
        <f>'2Year'!C22+'4Year'!C22</f>
        <v>1884925.75</v>
      </c>
      <c r="D22" s="36">
        <f>'2Year'!D22+'4Year'!D22</f>
        <v>2594453</v>
      </c>
      <c r="E22" s="36">
        <f t="shared" si="1"/>
        <v>709527.25</v>
      </c>
      <c r="F22" s="93"/>
    </row>
    <row r="23" spans="1:6" s="94" customFormat="1" ht="25.5">
      <c r="A23" s="48" t="s">
        <v>26</v>
      </c>
      <c r="B23" s="36">
        <f>'2Year'!B23+'4Year'!B23</f>
        <v>0</v>
      </c>
      <c r="C23" s="36">
        <f>'2Year'!C23+'4Year'!C23</f>
        <v>0</v>
      </c>
      <c r="D23" s="36">
        <f>'2Year'!D23+'4Year'!D23</f>
        <v>0</v>
      </c>
      <c r="E23" s="36">
        <f t="shared" si="1"/>
        <v>0</v>
      </c>
      <c r="F23" s="93"/>
    </row>
    <row r="24" spans="1:6" s="94" customFormat="1" ht="25.5">
      <c r="A24" s="48" t="s">
        <v>27</v>
      </c>
      <c r="B24" s="36">
        <f>'2Year'!B24+'4Year'!B24</f>
        <v>625417.71</v>
      </c>
      <c r="C24" s="36">
        <f>'2Year'!C24+'4Year'!C24</f>
        <v>1500000</v>
      </c>
      <c r="D24" s="36">
        <f>'2Year'!D24+'4Year'!D24</f>
        <v>2390000</v>
      </c>
      <c r="E24" s="36">
        <f t="shared" si="1"/>
        <v>890000</v>
      </c>
      <c r="F24" s="93"/>
    </row>
    <row r="25" spans="1:6" s="94" customFormat="1" ht="25.5">
      <c r="A25" s="48" t="s">
        <v>28</v>
      </c>
      <c r="B25" s="36">
        <f>'2Year'!B25+'4Year'!B25</f>
        <v>5153040.26</v>
      </c>
      <c r="C25" s="36">
        <f>'2Year'!C25+'4Year'!C25</f>
        <v>4206069.2</v>
      </c>
      <c r="D25" s="36">
        <f>'2Year'!D25+'4Year'!D25</f>
        <v>4173658</v>
      </c>
      <c r="E25" s="36">
        <f t="shared" si="1"/>
        <v>-32411.200000000186</v>
      </c>
      <c r="F25" s="93"/>
    </row>
    <row r="26" spans="1:6" s="94" customFormat="1" ht="25.5">
      <c r="A26" s="48" t="s">
        <v>29</v>
      </c>
      <c r="B26" s="36">
        <f>'2Year'!B26+'4Year'!B26</f>
        <v>379477</v>
      </c>
      <c r="C26" s="36">
        <f>'2Year'!C26+'4Year'!C26</f>
        <v>258500.5</v>
      </c>
      <c r="D26" s="36">
        <f>'2Year'!D26+'4Year'!D26</f>
        <v>148949</v>
      </c>
      <c r="E26" s="36">
        <f t="shared" si="1"/>
        <v>-109551.5</v>
      </c>
      <c r="F26" s="93"/>
    </row>
    <row r="27" spans="1:6" s="94" customFormat="1" ht="25.5">
      <c r="A27" s="48" t="s">
        <v>30</v>
      </c>
      <c r="B27" s="36">
        <f>'2Year'!B27+'4Year'!B27</f>
        <v>8514149.870000001</v>
      </c>
      <c r="C27" s="36">
        <f>'2Year'!C27+'4Year'!C27</f>
        <v>8472792</v>
      </c>
      <c r="D27" s="36">
        <f>'2Year'!D27+'4Year'!D27</f>
        <v>8441067</v>
      </c>
      <c r="E27" s="36">
        <f t="shared" si="1"/>
        <v>-31725</v>
      </c>
      <c r="F27" s="93"/>
    </row>
    <row r="28" spans="1:6" s="94" customFormat="1" ht="25.5">
      <c r="A28" s="48" t="s">
        <v>31</v>
      </c>
      <c r="B28" s="36">
        <f>'2Year'!B28+'4Year'!B28</f>
        <v>22984753.02</v>
      </c>
      <c r="C28" s="36">
        <f>'2Year'!C28+'4Year'!C28</f>
        <v>22371382.98</v>
      </c>
      <c r="D28" s="36">
        <f>'2Year'!D28+'4Year'!D28</f>
        <v>23702556.710000001</v>
      </c>
      <c r="E28" s="36">
        <f>D28-C28</f>
        <v>1331173.7300000004</v>
      </c>
      <c r="F28" s="93"/>
    </row>
    <row r="29" spans="1:6" s="103" customFormat="1" ht="26.25">
      <c r="A29" s="33" t="s">
        <v>32</v>
      </c>
      <c r="B29" s="44">
        <f>SUM(B16:B28)</f>
        <v>845702100.37999988</v>
      </c>
      <c r="C29" s="44">
        <f>SUM(C16:C28)</f>
        <v>864998397.09000003</v>
      </c>
      <c r="D29" s="44">
        <f>SUM(D16:D28)</f>
        <v>951702418.02999997</v>
      </c>
      <c r="E29" s="44">
        <f>SUM(E16:E28)</f>
        <v>86704020.939999968</v>
      </c>
      <c r="F29" s="102"/>
    </row>
    <row r="30" spans="1:6" s="94" customFormat="1" ht="25.5">
      <c r="A30" s="49" t="s">
        <v>33</v>
      </c>
      <c r="B30" s="100">
        <f>'2Year'!B30+'4Year'!B30</f>
        <v>0</v>
      </c>
      <c r="C30" s="100">
        <f>'2Year'!C30+'4Year'!C30</f>
        <v>0</v>
      </c>
      <c r="D30" s="100">
        <f>'2Year'!D30+'4Year'!D30</f>
        <v>0</v>
      </c>
      <c r="E30" s="37">
        <f t="shared" ref="E30:E35" si="2">D30-C30</f>
        <v>0</v>
      </c>
      <c r="F30" s="99"/>
    </row>
    <row r="31" spans="1:6" s="94" customFormat="1" ht="25.5">
      <c r="A31" s="48" t="s">
        <v>34</v>
      </c>
      <c r="B31" s="101">
        <f>'2Year'!B31+'4Year'!B31</f>
        <v>13094516.460000001</v>
      </c>
      <c r="C31" s="101">
        <f>'2Year'!C31+'4Year'!C31</f>
        <v>12583023</v>
      </c>
      <c r="D31" s="101">
        <f>'2Year'!D31+'4Year'!D31</f>
        <v>11815203</v>
      </c>
      <c r="E31" s="40">
        <f t="shared" si="2"/>
        <v>-767820</v>
      </c>
      <c r="F31" s="99"/>
    </row>
    <row r="32" spans="1:6" s="94" customFormat="1" ht="25.5">
      <c r="A32" s="50" t="s">
        <v>35</v>
      </c>
      <c r="B32" s="101">
        <f>'2Year'!B32+'4Year'!B32</f>
        <v>1401580</v>
      </c>
      <c r="C32" s="101">
        <f>'2Year'!C32+'4Year'!C32</f>
        <v>1325000</v>
      </c>
      <c r="D32" s="101">
        <f>'2Year'!D32+'4Year'!D32</f>
        <v>1258200</v>
      </c>
      <c r="E32" s="40">
        <f t="shared" si="2"/>
        <v>-66800</v>
      </c>
      <c r="F32" s="99"/>
    </row>
    <row r="33" spans="1:6" s="94" customFormat="1" ht="25.5">
      <c r="A33" s="41" t="s">
        <v>36</v>
      </c>
      <c r="B33" s="101">
        <f>'2Year'!B33+'4Year'!B33</f>
        <v>307505</v>
      </c>
      <c r="C33" s="101">
        <f>'2Year'!C33+'4Year'!C33</f>
        <v>169000</v>
      </c>
      <c r="D33" s="101">
        <f>'2Year'!D33+'4Year'!D33</f>
        <v>77000</v>
      </c>
      <c r="E33" s="40">
        <f t="shared" si="2"/>
        <v>-92000</v>
      </c>
      <c r="F33" s="99"/>
    </row>
    <row r="34" spans="1:6" s="94" customFormat="1" ht="25.5">
      <c r="A34" s="48" t="s">
        <v>37</v>
      </c>
      <c r="B34" s="100">
        <f>'2Year'!B34+'4Year'!B34</f>
        <v>0</v>
      </c>
      <c r="C34" s="100">
        <f>'2Year'!C34+'4Year'!C34</f>
        <v>0</v>
      </c>
      <c r="D34" s="100">
        <f>'2Year'!D34+'4Year'!D34</f>
        <v>0</v>
      </c>
      <c r="E34" s="40">
        <f t="shared" si="2"/>
        <v>0</v>
      </c>
      <c r="F34" s="99"/>
    </row>
    <row r="35" spans="1:6" s="94" customFormat="1" ht="25.5">
      <c r="A35" s="50" t="s">
        <v>38</v>
      </c>
      <c r="B35" s="36">
        <f>'2Year'!B35+'4Year'!B35</f>
        <v>35130724.670000002</v>
      </c>
      <c r="C35" s="36">
        <f>'2Year'!C35+'4Year'!C35</f>
        <v>54157410</v>
      </c>
      <c r="D35" s="36">
        <f>'2Year'!D35+'4Year'!D35</f>
        <v>45937440</v>
      </c>
      <c r="E35" s="40">
        <f t="shared" si="2"/>
        <v>-8219970</v>
      </c>
      <c r="F35" s="99"/>
    </row>
    <row r="36" spans="1:6" s="103" customFormat="1" ht="26.25">
      <c r="A36" s="51" t="s">
        <v>39</v>
      </c>
      <c r="B36" s="52">
        <f>B35+B34+B33+B32+B31+B30+B29</f>
        <v>895636426.50999987</v>
      </c>
      <c r="C36" s="52">
        <f>C35+C34+C33+C32+C31+C30+C29</f>
        <v>933232830.09000003</v>
      </c>
      <c r="D36" s="52">
        <f>D35+D34+D33+D32+D31+D30+D29</f>
        <v>1010790261.03</v>
      </c>
      <c r="E36" s="105">
        <f>E35+E34+E33+E32+E31+E30+E29</f>
        <v>77557430.939999968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100">
        <f>'2Year'!B38+'4Year'!B38</f>
        <v>0</v>
      </c>
      <c r="C38" s="100">
        <f>'2Year'!C38+'4Year'!C38</f>
        <v>0</v>
      </c>
      <c r="D38" s="100">
        <f>'2Year'!D38+'4Year'!D38</f>
        <v>0</v>
      </c>
      <c r="E38" s="37">
        <f>D38-C38</f>
        <v>0</v>
      </c>
      <c r="F38" s="99"/>
    </row>
    <row r="39" spans="1:6" s="94" customFormat="1" ht="25.5">
      <c r="A39" s="38" t="s">
        <v>42</v>
      </c>
      <c r="B39" s="100">
        <f>'2Year'!B39+'4Year'!B39</f>
        <v>0</v>
      </c>
      <c r="C39" s="100">
        <f>'2Year'!C39+'4Year'!C39</f>
        <v>0</v>
      </c>
      <c r="D39" s="100">
        <f>'2Year'!D39+'4Year'!D39</f>
        <v>0</v>
      </c>
      <c r="E39" s="55">
        <f>D39-C39</f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100">
        <f>'2Year'!B41+'4Year'!B41</f>
        <v>0</v>
      </c>
      <c r="C41" s="100">
        <f>'2Year'!C41+'4Year'!C41</f>
        <v>0</v>
      </c>
      <c r="D41" s="100">
        <f>'2Year'!D41+'4Year'!D41</f>
        <v>0</v>
      </c>
      <c r="E41" s="37">
        <f>D41-C41</f>
        <v>0</v>
      </c>
      <c r="F41" s="99"/>
    </row>
    <row r="42" spans="1:6" s="94" customFormat="1" ht="25.5">
      <c r="A42" s="38" t="s">
        <v>45</v>
      </c>
      <c r="B42" s="36">
        <f>'2Year'!B42+'4Year'!B42</f>
        <v>0</v>
      </c>
      <c r="C42" s="36">
        <f>'2Year'!C42+'4Year'!C42</f>
        <v>0</v>
      </c>
      <c r="D42" s="36">
        <f>'2Year'!D42+'4Year'!D42</f>
        <v>0</v>
      </c>
      <c r="E42" s="40">
        <f>D42-C42</f>
        <v>0</v>
      </c>
      <c r="F42" s="99"/>
    </row>
    <row r="43" spans="1:6" s="103" customFormat="1" ht="26.25">
      <c r="A43" s="33" t="s">
        <v>46</v>
      </c>
      <c r="B43" s="52">
        <f>B42+B41+B39+B38</f>
        <v>0</v>
      </c>
      <c r="C43" s="52">
        <f>C42+C41+C39+C38</f>
        <v>0</v>
      </c>
      <c r="D43" s="52">
        <f>D42+D41+D39+D38</f>
        <v>0</v>
      </c>
      <c r="E43" s="45">
        <f>D43-C43</f>
        <v>0</v>
      </c>
      <c r="F43" s="106"/>
    </row>
    <row r="44" spans="1:6" s="103" customFormat="1" ht="26.25">
      <c r="A44" s="33" t="s">
        <v>47</v>
      </c>
      <c r="B44" s="104">
        <f>'2Year'!B44+'4Year'!B44</f>
        <v>0</v>
      </c>
      <c r="C44" s="104">
        <f>'2Year'!C44+'4Year'!C44</f>
        <v>0</v>
      </c>
      <c r="D44" s="104">
        <f>'2Year'!D44+'4Year'!D44</f>
        <v>0</v>
      </c>
      <c r="E44" s="45">
        <f>D44-C44</f>
        <v>0</v>
      </c>
      <c r="F44" s="106"/>
    </row>
    <row r="45" spans="1:6" s="103" customFormat="1" ht="27" thickBot="1">
      <c r="A45" s="57" t="s">
        <v>48</v>
      </c>
      <c r="B45" s="58">
        <f>B43+B36+B12+B13+B44</f>
        <v>975039372.77999985</v>
      </c>
      <c r="C45" s="58">
        <f t="shared" ref="C45:D45" si="3">C43+C36+C12+C13+C44</f>
        <v>1003165485.09</v>
      </c>
      <c r="D45" s="58">
        <f t="shared" si="3"/>
        <v>1019221431.03</v>
      </c>
      <c r="E45" s="59">
        <f>D45-C45</f>
        <v>16055945.939999938</v>
      </c>
      <c r="F45" s="106"/>
    </row>
    <row r="46" spans="1:6" s="3" customFormat="1" ht="45" thickTop="1">
      <c r="A46" s="13"/>
      <c r="B46" s="14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39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J33" sqref="J33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73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0</v>
      </c>
      <c r="C35" s="39">
        <v>0</v>
      </c>
      <c r="D35" s="39">
        <v>0</v>
      </c>
      <c r="E35" s="40">
        <v>0</v>
      </c>
      <c r="F35" s="99"/>
    </row>
    <row r="36" spans="1:6" s="103" customFormat="1" ht="26.25">
      <c r="A36" s="51" t="s">
        <v>39</v>
      </c>
      <c r="B36" s="52">
        <v>0</v>
      </c>
      <c r="C36" s="52">
        <v>0</v>
      </c>
      <c r="D36" s="52">
        <v>0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0</v>
      </c>
      <c r="C45" s="58">
        <v>0</v>
      </c>
      <c r="D45" s="58">
        <v>0</v>
      </c>
      <c r="E45" s="59">
        <v>0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J27" sqref="J27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74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0</v>
      </c>
      <c r="C35" s="39">
        <v>0</v>
      </c>
      <c r="D35" s="39">
        <v>0</v>
      </c>
      <c r="E35" s="40">
        <v>0</v>
      </c>
      <c r="F35" s="99"/>
    </row>
    <row r="36" spans="1:6" s="103" customFormat="1" ht="26.25">
      <c r="A36" s="51" t="s">
        <v>39</v>
      </c>
      <c r="B36" s="52">
        <v>0</v>
      </c>
      <c r="C36" s="52">
        <v>0</v>
      </c>
      <c r="D36" s="52">
        <v>0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0</v>
      </c>
      <c r="C45" s="58">
        <v>0</v>
      </c>
      <c r="D45" s="58">
        <v>0</v>
      </c>
      <c r="E45" s="59">
        <v>0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I25" sqref="I25"/>
    </sheetView>
  </sheetViews>
  <sheetFormatPr defaultColWidth="12.42578125" defaultRowHeight="15"/>
  <cols>
    <col min="1" max="1" width="101.85546875" style="6" customWidth="1"/>
    <col min="2" max="2" width="28.140625" style="156" customWidth="1"/>
    <col min="3" max="3" width="30.7109375" style="156" customWidth="1"/>
    <col min="4" max="4" width="29.5703125" style="156" customWidth="1"/>
    <col min="5" max="5" width="31.85546875" style="15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57"/>
      <c r="C1" s="158" t="s">
        <v>1</v>
      </c>
      <c r="D1" s="159" t="s">
        <v>65</v>
      </c>
      <c r="E1" s="16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57"/>
      <c r="C2" s="157"/>
      <c r="D2" s="157"/>
      <c r="E2" s="157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61"/>
      <c r="C3" s="161"/>
      <c r="D3" s="161"/>
      <c r="E3" s="161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162" t="s">
        <v>5</v>
      </c>
      <c r="C4" s="162" t="s">
        <v>6</v>
      </c>
      <c r="D4" s="162" t="s">
        <v>6</v>
      </c>
      <c r="E4" s="163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164" t="s">
        <v>8</v>
      </c>
      <c r="C5" s="164" t="s">
        <v>8</v>
      </c>
      <c r="D5" s="164" t="s">
        <v>9</v>
      </c>
      <c r="E5" s="165" t="s">
        <v>8</v>
      </c>
      <c r="F5" s="99"/>
    </row>
    <row r="6" spans="1:12" s="94" customFormat="1" ht="26.25">
      <c r="A6" s="33" t="s">
        <v>10</v>
      </c>
      <c r="B6" s="166"/>
      <c r="C6" s="166"/>
      <c r="D6" s="166"/>
      <c r="E6" s="167"/>
      <c r="F6" s="99"/>
    </row>
    <row r="7" spans="1:12" s="94" customFormat="1" ht="25.5">
      <c r="A7" s="30" t="s">
        <v>11</v>
      </c>
      <c r="B7" s="168">
        <v>0</v>
      </c>
      <c r="C7" s="168">
        <v>0</v>
      </c>
      <c r="D7" s="168">
        <v>0</v>
      </c>
      <c r="E7" s="169">
        <v>0</v>
      </c>
      <c r="F7" s="99"/>
    </row>
    <row r="8" spans="1:12" s="94" customFormat="1" ht="25.5">
      <c r="A8" s="38" t="s">
        <v>12</v>
      </c>
      <c r="B8" s="170">
        <v>0</v>
      </c>
      <c r="C8" s="170">
        <v>0</v>
      </c>
      <c r="D8" s="170">
        <v>0</v>
      </c>
      <c r="E8" s="171">
        <v>0</v>
      </c>
      <c r="F8" s="99"/>
    </row>
    <row r="9" spans="1:12" s="94" customFormat="1" ht="25.5">
      <c r="A9" s="41" t="s">
        <v>13</v>
      </c>
      <c r="B9" s="170">
        <v>0</v>
      </c>
      <c r="C9" s="170">
        <v>0</v>
      </c>
      <c r="D9" s="170">
        <v>0</v>
      </c>
      <c r="E9" s="171">
        <v>0</v>
      </c>
      <c r="F9" s="99"/>
    </row>
    <row r="10" spans="1:12" s="94" customFormat="1" ht="25.5">
      <c r="A10" s="42" t="s">
        <v>14</v>
      </c>
      <c r="B10" s="170">
        <v>0</v>
      </c>
      <c r="C10" s="170">
        <v>0</v>
      </c>
      <c r="D10" s="170">
        <v>0</v>
      </c>
      <c r="E10" s="171">
        <v>0</v>
      </c>
      <c r="F10" s="99"/>
    </row>
    <row r="11" spans="1:12" s="94" customFormat="1" ht="25.5">
      <c r="A11" s="42" t="s">
        <v>15</v>
      </c>
      <c r="B11" s="170">
        <v>0</v>
      </c>
      <c r="C11" s="170">
        <v>0</v>
      </c>
      <c r="D11" s="170">
        <v>0</v>
      </c>
      <c r="E11" s="171">
        <v>0</v>
      </c>
      <c r="F11" s="99"/>
    </row>
    <row r="12" spans="1:12" s="103" customFormat="1" ht="26.25">
      <c r="A12" s="43" t="s">
        <v>16</v>
      </c>
      <c r="B12" s="172">
        <v>0</v>
      </c>
      <c r="C12" s="172">
        <v>0</v>
      </c>
      <c r="D12" s="172">
        <v>0</v>
      </c>
      <c r="E12" s="173">
        <v>0</v>
      </c>
      <c r="F12" s="102"/>
    </row>
    <row r="13" spans="1:12" s="103" customFormat="1" ht="26.25">
      <c r="A13" s="46" t="s">
        <v>17</v>
      </c>
      <c r="B13" s="172">
        <v>1211852</v>
      </c>
      <c r="C13" s="172">
        <v>0</v>
      </c>
      <c r="D13" s="172">
        <v>0</v>
      </c>
      <c r="E13" s="173">
        <v>0</v>
      </c>
      <c r="F13" s="102"/>
    </row>
    <row r="14" spans="1:12" s="94" customFormat="1" ht="26.25">
      <c r="A14" s="33" t="s">
        <v>18</v>
      </c>
      <c r="B14" s="170"/>
      <c r="C14" s="170"/>
      <c r="D14" s="170"/>
      <c r="E14" s="171"/>
      <c r="F14" s="93"/>
    </row>
    <row r="15" spans="1:12" s="94" customFormat="1" ht="26.25">
      <c r="A15" s="47" t="s">
        <v>19</v>
      </c>
      <c r="B15" s="168"/>
      <c r="C15" s="168"/>
      <c r="D15" s="168"/>
      <c r="E15" s="169"/>
      <c r="F15" s="93"/>
    </row>
    <row r="16" spans="1:12" s="94" customFormat="1" ht="25.5">
      <c r="A16" s="30" t="s">
        <v>20</v>
      </c>
      <c r="B16" s="168">
        <v>15617399</v>
      </c>
      <c r="C16" s="168">
        <v>16461000</v>
      </c>
      <c r="D16" s="168">
        <v>15790065</v>
      </c>
      <c r="E16" s="168">
        <v>-670935</v>
      </c>
      <c r="F16" s="93"/>
    </row>
    <row r="17" spans="1:6" s="94" customFormat="1" ht="25.5">
      <c r="A17" s="30" t="s">
        <v>21</v>
      </c>
      <c r="B17" s="168">
        <v>640916</v>
      </c>
      <c r="C17" s="168">
        <v>887544</v>
      </c>
      <c r="D17" s="168">
        <v>632546</v>
      </c>
      <c r="E17" s="168">
        <v>-254998</v>
      </c>
      <c r="F17" s="93"/>
    </row>
    <row r="18" spans="1:6" s="94" customFormat="1" ht="25.5">
      <c r="A18" s="48" t="s">
        <v>22</v>
      </c>
      <c r="B18" s="168">
        <v>0</v>
      </c>
      <c r="C18" s="168">
        <v>0</v>
      </c>
      <c r="D18" s="168">
        <v>0</v>
      </c>
      <c r="E18" s="168">
        <v>0</v>
      </c>
      <c r="F18" s="93"/>
    </row>
    <row r="19" spans="1:6" s="94" customFormat="1" ht="25.5">
      <c r="A19" s="48" t="s">
        <v>23</v>
      </c>
      <c r="B19" s="168">
        <v>0</v>
      </c>
      <c r="C19" s="168">
        <v>0</v>
      </c>
      <c r="D19" s="168">
        <v>0</v>
      </c>
      <c r="E19" s="168">
        <v>0</v>
      </c>
      <c r="F19" s="93"/>
    </row>
    <row r="20" spans="1:6" s="94" customFormat="1" ht="25.5">
      <c r="A20" s="48" t="s">
        <v>24</v>
      </c>
      <c r="B20" s="168">
        <v>0</v>
      </c>
      <c r="C20" s="168">
        <v>0</v>
      </c>
      <c r="D20" s="168">
        <v>0</v>
      </c>
      <c r="E20" s="168">
        <v>0</v>
      </c>
      <c r="F20" s="93"/>
    </row>
    <row r="21" spans="1:6" s="94" customFormat="1" ht="25.5">
      <c r="A21" s="48" t="s">
        <v>25</v>
      </c>
      <c r="B21" s="168">
        <v>0</v>
      </c>
      <c r="C21" s="168">
        <v>0</v>
      </c>
      <c r="D21" s="168">
        <v>0</v>
      </c>
      <c r="E21" s="168">
        <v>0</v>
      </c>
      <c r="F21" s="93"/>
    </row>
    <row r="22" spans="1:6" s="94" customFormat="1" ht="25.5">
      <c r="A22" s="48" t="s">
        <v>61</v>
      </c>
      <c r="B22" s="168">
        <v>303449</v>
      </c>
      <c r="C22" s="168">
        <v>0</v>
      </c>
      <c r="D22" s="168">
        <v>330018</v>
      </c>
      <c r="E22" s="168">
        <v>330018</v>
      </c>
      <c r="F22" s="93"/>
    </row>
    <row r="23" spans="1:6" s="94" customFormat="1" ht="25.5">
      <c r="A23" s="48" t="s">
        <v>26</v>
      </c>
      <c r="B23" s="168">
        <v>0</v>
      </c>
      <c r="C23" s="168">
        <v>0</v>
      </c>
      <c r="D23" s="168">
        <v>0</v>
      </c>
      <c r="E23" s="168">
        <v>0</v>
      </c>
      <c r="F23" s="93"/>
    </row>
    <row r="24" spans="1:6" s="94" customFormat="1" ht="25.5">
      <c r="A24" s="48" t="s">
        <v>27</v>
      </c>
      <c r="B24" s="168">
        <v>0</v>
      </c>
      <c r="C24" s="168">
        <v>0</v>
      </c>
      <c r="D24" s="168">
        <v>0</v>
      </c>
      <c r="E24" s="168">
        <v>0</v>
      </c>
      <c r="F24" s="93"/>
    </row>
    <row r="25" spans="1:6" s="94" customFormat="1" ht="25.5">
      <c r="A25" s="48" t="s">
        <v>28</v>
      </c>
      <c r="B25" s="168">
        <v>0</v>
      </c>
      <c r="C25" s="168">
        <v>0</v>
      </c>
      <c r="D25" s="168">
        <v>0</v>
      </c>
      <c r="E25" s="168">
        <v>0</v>
      </c>
      <c r="F25" s="93"/>
    </row>
    <row r="26" spans="1:6" s="94" customFormat="1" ht="25.5">
      <c r="A26" s="48" t="s">
        <v>29</v>
      </c>
      <c r="B26" s="168">
        <v>0</v>
      </c>
      <c r="C26" s="168">
        <v>0</v>
      </c>
      <c r="D26" s="168">
        <v>0</v>
      </c>
      <c r="E26" s="168">
        <v>0</v>
      </c>
      <c r="F26" s="93"/>
    </row>
    <row r="27" spans="1:6" s="94" customFormat="1" ht="25.5">
      <c r="A27" s="48" t="s">
        <v>30</v>
      </c>
      <c r="B27" s="168">
        <v>0</v>
      </c>
      <c r="C27" s="168">
        <v>0</v>
      </c>
      <c r="D27" s="168">
        <v>0</v>
      </c>
      <c r="E27" s="168">
        <v>0</v>
      </c>
      <c r="F27" s="93"/>
    </row>
    <row r="28" spans="1:6" s="94" customFormat="1" ht="25.5">
      <c r="A28" s="48" t="s">
        <v>31</v>
      </c>
      <c r="B28" s="168">
        <v>206359</v>
      </c>
      <c r="C28" s="168">
        <v>189327</v>
      </c>
      <c r="D28" s="168">
        <v>217585</v>
      </c>
      <c r="E28" s="168">
        <v>28258</v>
      </c>
      <c r="F28" s="93"/>
    </row>
    <row r="29" spans="1:6" s="103" customFormat="1" ht="26.25">
      <c r="A29" s="33" t="s">
        <v>32</v>
      </c>
      <c r="B29" s="172">
        <v>16768123</v>
      </c>
      <c r="C29" s="172">
        <v>17537871</v>
      </c>
      <c r="D29" s="172">
        <v>16970214</v>
      </c>
      <c r="E29" s="172">
        <v>-567657</v>
      </c>
      <c r="F29" s="102"/>
    </row>
    <row r="30" spans="1:6" s="94" customFormat="1" ht="25.5">
      <c r="A30" s="49" t="s">
        <v>33</v>
      </c>
      <c r="B30" s="168">
        <v>0</v>
      </c>
      <c r="C30" s="168">
        <v>0</v>
      </c>
      <c r="D30" s="168">
        <v>0</v>
      </c>
      <c r="E30" s="169">
        <v>0</v>
      </c>
      <c r="F30" s="99"/>
    </row>
    <row r="31" spans="1:6" s="94" customFormat="1" ht="25.5">
      <c r="A31" s="48" t="s">
        <v>34</v>
      </c>
      <c r="B31" s="170">
        <v>0</v>
      </c>
      <c r="C31" s="170">
        <v>0</v>
      </c>
      <c r="D31" s="170">
        <v>0</v>
      </c>
      <c r="E31" s="171">
        <v>0</v>
      </c>
      <c r="F31" s="99"/>
    </row>
    <row r="32" spans="1:6" s="94" customFormat="1" ht="25.5">
      <c r="A32" s="50" t="s">
        <v>35</v>
      </c>
      <c r="B32" s="170">
        <v>0</v>
      </c>
      <c r="C32" s="170">
        <v>0</v>
      </c>
      <c r="D32" s="170">
        <v>0</v>
      </c>
      <c r="E32" s="171">
        <v>0</v>
      </c>
      <c r="F32" s="99"/>
    </row>
    <row r="33" spans="1:6" s="94" customFormat="1" ht="25.5">
      <c r="A33" s="41" t="s">
        <v>36</v>
      </c>
      <c r="B33" s="170">
        <v>0</v>
      </c>
      <c r="C33" s="170">
        <v>0</v>
      </c>
      <c r="D33" s="170">
        <v>0</v>
      </c>
      <c r="E33" s="171">
        <v>0</v>
      </c>
      <c r="F33" s="99"/>
    </row>
    <row r="34" spans="1:6" s="94" customFormat="1" ht="25.5">
      <c r="A34" s="48" t="s">
        <v>37</v>
      </c>
      <c r="B34" s="170">
        <v>0</v>
      </c>
      <c r="C34" s="170">
        <v>0</v>
      </c>
      <c r="D34" s="170">
        <v>0</v>
      </c>
      <c r="E34" s="171">
        <v>0</v>
      </c>
      <c r="F34" s="99"/>
    </row>
    <row r="35" spans="1:6" s="94" customFormat="1" ht="25.5">
      <c r="A35" s="50" t="s">
        <v>38</v>
      </c>
      <c r="B35" s="170">
        <v>204875</v>
      </c>
      <c r="C35" s="170">
        <v>104600</v>
      </c>
      <c r="D35" s="170">
        <v>150405</v>
      </c>
      <c r="E35" s="171">
        <v>45805</v>
      </c>
      <c r="F35" s="99"/>
    </row>
    <row r="36" spans="1:6" s="103" customFormat="1" ht="26.25">
      <c r="A36" s="51" t="s">
        <v>39</v>
      </c>
      <c r="B36" s="174">
        <v>16972998</v>
      </c>
      <c r="C36" s="174">
        <v>17642471</v>
      </c>
      <c r="D36" s="174">
        <v>17120619</v>
      </c>
      <c r="E36" s="175">
        <v>45805</v>
      </c>
      <c r="F36" s="102"/>
    </row>
    <row r="37" spans="1:6" s="94" customFormat="1" ht="26.25">
      <c r="A37" s="47" t="s">
        <v>40</v>
      </c>
      <c r="B37" s="168"/>
      <c r="C37" s="168"/>
      <c r="D37" s="168"/>
      <c r="E37" s="169"/>
      <c r="F37" s="99"/>
    </row>
    <row r="38" spans="1:6" s="94" customFormat="1" ht="25.5">
      <c r="A38" s="53" t="s">
        <v>41</v>
      </c>
      <c r="B38" s="168">
        <v>0</v>
      </c>
      <c r="C38" s="168">
        <v>0</v>
      </c>
      <c r="D38" s="168">
        <v>0</v>
      </c>
      <c r="E38" s="169">
        <v>0</v>
      </c>
      <c r="F38" s="99"/>
    </row>
    <row r="39" spans="1:6" s="94" customFormat="1" ht="25.5">
      <c r="A39" s="38" t="s">
        <v>42</v>
      </c>
      <c r="B39" s="176">
        <v>0</v>
      </c>
      <c r="C39" s="176">
        <v>0</v>
      </c>
      <c r="D39" s="176">
        <v>0</v>
      </c>
      <c r="E39" s="177">
        <v>0</v>
      </c>
      <c r="F39" s="99"/>
    </row>
    <row r="40" spans="1:6" s="94" customFormat="1" ht="26.25">
      <c r="A40" s="56" t="s">
        <v>43</v>
      </c>
      <c r="B40" s="168"/>
      <c r="C40" s="168"/>
      <c r="D40" s="168"/>
      <c r="E40" s="168"/>
      <c r="F40" s="99"/>
    </row>
    <row r="41" spans="1:6" s="94" customFormat="1" ht="25.5">
      <c r="A41" s="48" t="s">
        <v>44</v>
      </c>
      <c r="B41" s="168">
        <v>0</v>
      </c>
      <c r="C41" s="168">
        <v>0</v>
      </c>
      <c r="D41" s="168">
        <v>0</v>
      </c>
      <c r="E41" s="169">
        <v>0</v>
      </c>
      <c r="F41" s="99"/>
    </row>
    <row r="42" spans="1:6" s="94" customFormat="1" ht="25.5">
      <c r="A42" s="38" t="s">
        <v>45</v>
      </c>
      <c r="B42" s="170">
        <v>0</v>
      </c>
      <c r="C42" s="170">
        <v>0</v>
      </c>
      <c r="D42" s="170">
        <v>0</v>
      </c>
      <c r="E42" s="171">
        <v>0</v>
      </c>
      <c r="F42" s="99"/>
    </row>
    <row r="43" spans="1:6" s="103" customFormat="1" ht="26.25">
      <c r="A43" s="33" t="s">
        <v>46</v>
      </c>
      <c r="B43" s="172">
        <v>0</v>
      </c>
      <c r="C43" s="172">
        <v>0</v>
      </c>
      <c r="D43" s="172">
        <v>0</v>
      </c>
      <c r="E43" s="173">
        <v>0</v>
      </c>
      <c r="F43" s="106"/>
    </row>
    <row r="44" spans="1:6" s="103" customFormat="1" ht="26.25">
      <c r="A44" s="33" t="s">
        <v>47</v>
      </c>
      <c r="B44" s="172">
        <v>0</v>
      </c>
      <c r="C44" s="172">
        <v>0</v>
      </c>
      <c r="D44" s="172">
        <v>0</v>
      </c>
      <c r="E44" s="173">
        <v>0</v>
      </c>
      <c r="F44" s="106"/>
    </row>
    <row r="45" spans="1:6" s="103" customFormat="1" ht="27" thickBot="1">
      <c r="A45" s="57" t="s">
        <v>48</v>
      </c>
      <c r="B45" s="178">
        <v>18184850</v>
      </c>
      <c r="C45" s="178">
        <v>17642471</v>
      </c>
      <c r="D45" s="178">
        <v>17120619</v>
      </c>
      <c r="E45" s="179">
        <v>-521852</v>
      </c>
      <c r="F45" s="106"/>
    </row>
    <row r="46" spans="1:6" s="3" customFormat="1" ht="45" thickTop="1">
      <c r="A46" s="13"/>
      <c r="B46" s="180"/>
      <c r="C46" s="180"/>
      <c r="D46" s="180"/>
      <c r="E46" s="180"/>
      <c r="F46" s="16"/>
    </row>
    <row r="47" spans="1:6" ht="45">
      <c r="A47" s="17"/>
      <c r="B47" s="181"/>
      <c r="C47" s="181"/>
      <c r="D47" s="181"/>
      <c r="E47" s="181"/>
      <c r="F47" s="19"/>
    </row>
    <row r="48" spans="1:6" ht="44.25">
      <c r="A48" s="16"/>
      <c r="B48" s="155"/>
      <c r="C48" s="155"/>
      <c r="D48" s="155"/>
      <c r="E48" s="155"/>
      <c r="F48" s="20"/>
    </row>
    <row r="49" spans="1:6" ht="44.25">
      <c r="A49" s="21"/>
      <c r="B49" s="155"/>
      <c r="C49" s="155"/>
      <c r="D49" s="155"/>
      <c r="E49" s="155"/>
      <c r="F49" s="20"/>
    </row>
    <row r="50" spans="1:6" ht="20.25">
      <c r="A50" s="22"/>
      <c r="B50" s="182"/>
      <c r="C50" s="182"/>
      <c r="D50" s="182"/>
      <c r="E50" s="182"/>
    </row>
    <row r="51" spans="1:6" ht="20.25">
      <c r="A51" s="22" t="s">
        <v>49</v>
      </c>
      <c r="B51" s="183"/>
      <c r="C51" s="183"/>
      <c r="D51" s="183"/>
      <c r="E51" s="183"/>
    </row>
    <row r="52" spans="1:6" ht="20.25">
      <c r="A52" s="22" t="s">
        <v>49</v>
      </c>
      <c r="B52" s="182"/>
      <c r="C52" s="182"/>
      <c r="D52" s="182"/>
      <c r="E52" s="182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K23" sqref="K23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64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935515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15118513</v>
      </c>
      <c r="C16" s="36">
        <v>14900475.66</v>
      </c>
      <c r="D16" s="36">
        <v>16308956.32</v>
      </c>
      <c r="E16" s="36">
        <v>1408480.6600000001</v>
      </c>
      <c r="F16" s="93"/>
    </row>
    <row r="17" spans="1:6" s="94" customFormat="1" ht="25.5">
      <c r="A17" s="30" t="s">
        <v>21</v>
      </c>
      <c r="B17" s="36">
        <v>525318</v>
      </c>
      <c r="C17" s="36">
        <v>400000</v>
      </c>
      <c r="D17" s="36">
        <v>525300</v>
      </c>
      <c r="E17" s="36">
        <v>125300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453560.02</v>
      </c>
      <c r="C19" s="36">
        <v>380000</v>
      </c>
      <c r="D19" s="36">
        <v>453500</v>
      </c>
      <c r="E19" s="36">
        <v>73500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189000</v>
      </c>
      <c r="D22" s="36">
        <v>230600</v>
      </c>
      <c r="E22" s="36">
        <v>41600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379477</v>
      </c>
      <c r="C26" s="36">
        <v>258500.5</v>
      </c>
      <c r="D26" s="36">
        <v>148949</v>
      </c>
      <c r="E26" s="36">
        <v>-109551.5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16476868.02</v>
      </c>
      <c r="C29" s="44">
        <v>16127976.16</v>
      </c>
      <c r="D29" s="44">
        <v>17667305.32</v>
      </c>
      <c r="E29" s="44">
        <v>1539329.1600000001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42608</v>
      </c>
      <c r="C35" s="39">
        <v>391500</v>
      </c>
      <c r="D35" s="39">
        <v>42600</v>
      </c>
      <c r="E35" s="40">
        <v>-348900</v>
      </c>
      <c r="F35" s="99"/>
    </row>
    <row r="36" spans="1:6" s="103" customFormat="1" ht="26.25">
      <c r="A36" s="51" t="s">
        <v>39</v>
      </c>
      <c r="B36" s="52">
        <v>16519476.02</v>
      </c>
      <c r="C36" s="52">
        <v>16519476.16</v>
      </c>
      <c r="D36" s="52">
        <v>17709905.32</v>
      </c>
      <c r="E36" s="105">
        <v>-348900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17454991.02</v>
      </c>
      <c r="C45" s="58">
        <v>16519476.16</v>
      </c>
      <c r="D45" s="58">
        <v>17709905.32</v>
      </c>
      <c r="E45" s="59">
        <v>1190429.1600000001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9" zoomScale="50" zoomScaleNormal="50" workbookViewId="0">
      <selection activeCell="G19" sqref="G19"/>
    </sheetView>
  </sheetViews>
  <sheetFormatPr defaultColWidth="12.42578125" defaultRowHeight="15.75"/>
  <cols>
    <col min="1" max="1" width="101.85546875" style="9" customWidth="1"/>
    <col min="2" max="2" width="28.140625" style="82" customWidth="1"/>
    <col min="3" max="3" width="30.7109375" style="82" customWidth="1"/>
    <col min="4" max="4" width="29.5703125" style="82" customWidth="1"/>
    <col min="5" max="5" width="31.85546875" style="82" customWidth="1"/>
    <col min="6" max="6" width="21.5703125" style="9" customWidth="1"/>
    <col min="7" max="7" width="30.7109375" style="9" customWidth="1"/>
    <col min="8" max="256" width="12.42578125" style="9"/>
    <col min="257" max="257" width="171.71093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71.71093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71.71093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71.71093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71.71093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71.71093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71.71093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71.71093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71.71093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71.71093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71.71093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71.71093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71.71093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71.71093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71.71093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71.71093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71.71093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71.71093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71.71093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71.71093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71.71093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71.71093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71.71093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71.71093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71.71093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71.71093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71.71093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71.71093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71.71093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71.71093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71.71093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71.71093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71.71093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71.71093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71.71093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71.71093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71.71093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71.71093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71.71093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71.71093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71.71093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71.71093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71.71093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71.71093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71.71093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71.71093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71.71093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71.71093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71.71093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71.71093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71.71093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71.71093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71.71093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71.71093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71.71093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71.71093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71.71093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71.71093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71.71093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71.71093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71.71093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71.71093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71.71093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s="97" customFormat="1" ht="30">
      <c r="A1" s="107" t="s">
        <v>0</v>
      </c>
      <c r="B1" s="148"/>
      <c r="C1" s="109" t="s">
        <v>1</v>
      </c>
      <c r="D1" s="71" t="s">
        <v>62</v>
      </c>
      <c r="E1" s="149"/>
      <c r="F1" s="150"/>
      <c r="G1" s="151"/>
      <c r="H1" s="151"/>
      <c r="I1" s="151"/>
      <c r="J1" s="151"/>
      <c r="K1" s="151"/>
      <c r="L1" s="151"/>
    </row>
    <row r="2" spans="1:12" s="97" customFormat="1" ht="30">
      <c r="A2" s="107" t="s">
        <v>2</v>
      </c>
      <c r="B2" s="148"/>
      <c r="C2" s="148"/>
      <c r="D2" s="148"/>
      <c r="E2" s="148"/>
      <c r="F2" s="107"/>
      <c r="G2" s="107"/>
      <c r="H2" s="107"/>
      <c r="I2" s="107"/>
      <c r="J2" s="107"/>
      <c r="K2" s="107"/>
      <c r="L2" s="107"/>
    </row>
    <row r="3" spans="1:12" s="97" customFormat="1" ht="30.75" thickBot="1">
      <c r="A3" s="113" t="s">
        <v>3</v>
      </c>
      <c r="B3" s="152"/>
      <c r="C3" s="152"/>
      <c r="D3" s="152"/>
      <c r="E3" s="152"/>
      <c r="F3" s="151"/>
      <c r="G3" s="151"/>
      <c r="H3" s="151"/>
      <c r="I3" s="151"/>
      <c r="J3" s="151"/>
      <c r="K3" s="151"/>
      <c r="L3" s="151"/>
    </row>
    <row r="4" spans="1:12" s="103" customFormat="1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137"/>
      <c r="G4" s="117"/>
      <c r="H4" s="117"/>
      <c r="I4" s="117"/>
      <c r="J4" s="117"/>
      <c r="K4" s="117"/>
      <c r="L4" s="117"/>
    </row>
    <row r="5" spans="1:12" s="103" customFormat="1" ht="26.25">
      <c r="A5" s="47"/>
      <c r="B5" s="31" t="s">
        <v>8</v>
      </c>
      <c r="C5" s="31" t="s">
        <v>8</v>
      </c>
      <c r="D5" s="31" t="s">
        <v>9</v>
      </c>
      <c r="E5" s="32" t="s">
        <v>8</v>
      </c>
      <c r="F5" s="102"/>
    </row>
    <row r="6" spans="1:12" s="103" customFormat="1" ht="26.25">
      <c r="A6" s="33" t="s">
        <v>10</v>
      </c>
      <c r="B6" s="138"/>
      <c r="C6" s="138"/>
      <c r="D6" s="138"/>
      <c r="E6" s="139"/>
      <c r="F6" s="102"/>
    </row>
    <row r="7" spans="1:12" s="103" customFormat="1" ht="26.25">
      <c r="A7" s="47" t="s">
        <v>11</v>
      </c>
      <c r="B7" s="104">
        <v>0</v>
      </c>
      <c r="C7" s="104">
        <v>0</v>
      </c>
      <c r="D7" s="104">
        <v>0</v>
      </c>
      <c r="E7" s="140">
        <v>0</v>
      </c>
      <c r="F7" s="102"/>
    </row>
    <row r="8" spans="1:12" s="103" customFormat="1" ht="26.25">
      <c r="A8" s="33" t="s">
        <v>12</v>
      </c>
      <c r="B8" s="44">
        <v>0</v>
      </c>
      <c r="C8" s="44">
        <v>0</v>
      </c>
      <c r="D8" s="44">
        <v>0</v>
      </c>
      <c r="E8" s="45">
        <v>0</v>
      </c>
      <c r="F8" s="102"/>
    </row>
    <row r="9" spans="1:12" s="103" customFormat="1" ht="26.25">
      <c r="A9" s="51" t="s">
        <v>13</v>
      </c>
      <c r="B9" s="44">
        <v>0</v>
      </c>
      <c r="C9" s="44">
        <v>0</v>
      </c>
      <c r="D9" s="44">
        <v>0</v>
      </c>
      <c r="E9" s="45">
        <v>0</v>
      </c>
      <c r="F9" s="102"/>
    </row>
    <row r="10" spans="1:12" s="103" customFormat="1" ht="26.25">
      <c r="A10" s="46" t="s">
        <v>14</v>
      </c>
      <c r="B10" s="44">
        <v>0</v>
      </c>
      <c r="C10" s="44">
        <v>0</v>
      </c>
      <c r="D10" s="44">
        <v>0</v>
      </c>
      <c r="E10" s="45">
        <v>0</v>
      </c>
      <c r="F10" s="102"/>
    </row>
    <row r="11" spans="1:12" s="103" customFormat="1" ht="26.25">
      <c r="A11" s="46" t="s">
        <v>15</v>
      </c>
      <c r="B11" s="44">
        <v>0</v>
      </c>
      <c r="C11" s="44">
        <v>0</v>
      </c>
      <c r="D11" s="44">
        <v>0</v>
      </c>
      <c r="E11" s="45">
        <v>0</v>
      </c>
      <c r="F11" s="102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1366531.27</v>
      </c>
      <c r="C13" s="44">
        <v>0</v>
      </c>
      <c r="D13" s="44">
        <v>0</v>
      </c>
      <c r="E13" s="45">
        <v>0</v>
      </c>
      <c r="F13" s="102"/>
    </row>
    <row r="14" spans="1:12" s="103" customFormat="1" ht="26.25">
      <c r="A14" s="33" t="s">
        <v>18</v>
      </c>
      <c r="B14" s="44"/>
      <c r="C14" s="44"/>
      <c r="D14" s="44"/>
      <c r="E14" s="45"/>
      <c r="F14" s="117"/>
      <c r="G14" s="141" t="s">
        <v>49</v>
      </c>
    </row>
    <row r="15" spans="1:12" s="103" customFormat="1" ht="26.25">
      <c r="A15" s="47" t="s">
        <v>19</v>
      </c>
      <c r="B15" s="104"/>
      <c r="C15" s="104"/>
      <c r="D15" s="104"/>
      <c r="E15" s="140"/>
      <c r="F15" s="117"/>
    </row>
    <row r="16" spans="1:12" s="103" customFormat="1" ht="26.25">
      <c r="A16" s="47" t="s">
        <v>20</v>
      </c>
      <c r="B16" s="104">
        <v>41812856.859999999</v>
      </c>
      <c r="C16" s="104">
        <v>47697476</v>
      </c>
      <c r="D16" s="142">
        <v>51153415</v>
      </c>
      <c r="E16" s="104">
        <v>3455939</v>
      </c>
      <c r="F16" s="117"/>
      <c r="G16" s="141"/>
    </row>
    <row r="17" spans="1:7" s="103" customFormat="1" ht="26.25">
      <c r="A17" s="47" t="s">
        <v>21</v>
      </c>
      <c r="B17" s="104">
        <v>3704277.11</v>
      </c>
      <c r="C17" s="104">
        <v>2750000</v>
      </c>
      <c r="D17" s="142">
        <v>2800000</v>
      </c>
      <c r="E17" s="104">
        <v>50000</v>
      </c>
      <c r="F17" s="117"/>
      <c r="G17" s="141"/>
    </row>
    <row r="18" spans="1:7" s="103" customFormat="1" ht="26.25">
      <c r="A18" s="43" t="s">
        <v>22</v>
      </c>
      <c r="B18" s="104">
        <v>0</v>
      </c>
      <c r="C18" s="104">
        <v>0</v>
      </c>
      <c r="D18" s="142">
        <v>0</v>
      </c>
      <c r="E18" s="104">
        <v>0</v>
      </c>
      <c r="F18" s="117"/>
      <c r="G18" s="141"/>
    </row>
    <row r="19" spans="1:7" s="103" customFormat="1" ht="26.25">
      <c r="A19" s="43" t="s">
        <v>23</v>
      </c>
      <c r="B19" s="104">
        <v>1261510.98</v>
      </c>
      <c r="C19" s="104">
        <v>1000000</v>
      </c>
      <c r="D19" s="142">
        <v>1100000</v>
      </c>
      <c r="E19" s="104">
        <v>100000</v>
      </c>
      <c r="F19" s="117"/>
      <c r="G19" s="141"/>
    </row>
    <row r="20" spans="1:7" s="103" customFormat="1" ht="26.25">
      <c r="A20" s="43" t="s">
        <v>24</v>
      </c>
      <c r="B20" s="104">
        <v>0</v>
      </c>
      <c r="C20" s="104">
        <v>0</v>
      </c>
      <c r="D20" s="142">
        <v>0</v>
      </c>
      <c r="E20" s="104">
        <v>0</v>
      </c>
      <c r="F20" s="117"/>
      <c r="G20" s="141"/>
    </row>
    <row r="21" spans="1:7" s="103" customFormat="1" ht="26.25">
      <c r="A21" s="43" t="s">
        <v>25</v>
      </c>
      <c r="B21" s="104">
        <v>0</v>
      </c>
      <c r="C21" s="104">
        <v>0</v>
      </c>
      <c r="D21" s="104">
        <v>0</v>
      </c>
      <c r="E21" s="104">
        <v>0</v>
      </c>
      <c r="F21" s="117"/>
    </row>
    <row r="22" spans="1:7" s="103" customFormat="1" ht="26.25">
      <c r="A22" s="43" t="s">
        <v>61</v>
      </c>
      <c r="B22" s="104">
        <v>816794.66</v>
      </c>
      <c r="C22" s="104">
        <v>717000</v>
      </c>
      <c r="D22" s="142">
        <v>750000</v>
      </c>
      <c r="E22" s="104">
        <v>33000</v>
      </c>
      <c r="F22" s="117"/>
      <c r="G22" s="141"/>
    </row>
    <row r="23" spans="1:7" s="103" customFormat="1" ht="26.25">
      <c r="A23" s="43" t="s">
        <v>26</v>
      </c>
      <c r="B23" s="104">
        <v>0</v>
      </c>
      <c r="C23" s="104">
        <v>0</v>
      </c>
      <c r="D23" s="142">
        <v>0</v>
      </c>
      <c r="E23" s="104">
        <v>0</v>
      </c>
      <c r="F23" s="117"/>
      <c r="G23" s="141"/>
    </row>
    <row r="24" spans="1:7" s="103" customFormat="1" ht="26.25">
      <c r="A24" s="43" t="s">
        <v>27</v>
      </c>
      <c r="B24" s="104">
        <v>0</v>
      </c>
      <c r="C24" s="104">
        <v>0</v>
      </c>
      <c r="D24" s="142">
        <v>0</v>
      </c>
      <c r="E24" s="104">
        <v>0</v>
      </c>
      <c r="F24" s="117"/>
    </row>
    <row r="25" spans="1:7" s="103" customFormat="1" ht="26.25">
      <c r="A25" s="43" t="s">
        <v>28</v>
      </c>
      <c r="B25" s="104">
        <v>0</v>
      </c>
      <c r="C25" s="104">
        <v>0</v>
      </c>
      <c r="D25" s="104">
        <v>0</v>
      </c>
      <c r="E25" s="104">
        <v>0</v>
      </c>
      <c r="F25" s="117"/>
    </row>
    <row r="26" spans="1:7" s="103" customFormat="1" ht="26.25">
      <c r="A26" s="43" t="s">
        <v>29</v>
      </c>
      <c r="B26" s="104">
        <v>0</v>
      </c>
      <c r="C26" s="104">
        <v>0</v>
      </c>
      <c r="D26" s="104">
        <v>0</v>
      </c>
      <c r="E26" s="104">
        <v>0</v>
      </c>
      <c r="F26" s="117"/>
    </row>
    <row r="27" spans="1:7" s="103" customFormat="1" ht="26.25">
      <c r="A27" s="43" t="s">
        <v>30</v>
      </c>
      <c r="B27" s="104">
        <v>791320.87</v>
      </c>
      <c r="C27" s="104">
        <v>750000</v>
      </c>
      <c r="D27" s="142">
        <v>775000</v>
      </c>
      <c r="E27" s="104">
        <v>25000</v>
      </c>
      <c r="F27" s="117"/>
      <c r="G27" s="143"/>
    </row>
    <row r="28" spans="1:7" s="103" customFormat="1" ht="26.25">
      <c r="A28" s="43" t="s">
        <v>31</v>
      </c>
      <c r="B28" s="104">
        <v>1033489.1</v>
      </c>
      <c r="C28" s="104">
        <v>1900000</v>
      </c>
      <c r="D28" s="104">
        <v>2000000</v>
      </c>
      <c r="E28" s="104">
        <v>100000</v>
      </c>
      <c r="F28" s="117"/>
    </row>
    <row r="29" spans="1:7" s="103" customFormat="1" ht="26.25">
      <c r="A29" s="33" t="s">
        <v>32</v>
      </c>
      <c r="B29" s="44">
        <v>49420249.579999991</v>
      </c>
      <c r="C29" s="44">
        <v>54814476</v>
      </c>
      <c r="D29" s="44">
        <v>58578415</v>
      </c>
      <c r="E29" s="44">
        <v>3763939</v>
      </c>
      <c r="F29" s="102"/>
    </row>
    <row r="30" spans="1:7" s="103" customFormat="1" ht="26.25">
      <c r="A30" s="144" t="s">
        <v>33</v>
      </c>
      <c r="B30" s="104">
        <v>0</v>
      </c>
      <c r="C30" s="104">
        <v>0</v>
      </c>
      <c r="D30" s="104">
        <v>0</v>
      </c>
      <c r="E30" s="140">
        <v>0</v>
      </c>
      <c r="F30" s="102"/>
    </row>
    <row r="31" spans="1:7" s="103" customFormat="1" ht="26.25">
      <c r="A31" s="43" t="s">
        <v>34</v>
      </c>
      <c r="B31" s="44">
        <v>0</v>
      </c>
      <c r="C31" s="44">
        <v>0</v>
      </c>
      <c r="D31" s="44">
        <v>0</v>
      </c>
      <c r="E31" s="45">
        <v>0</v>
      </c>
      <c r="F31" s="102"/>
    </row>
    <row r="32" spans="1:7" s="103" customFormat="1" ht="26.25">
      <c r="A32" s="145" t="s">
        <v>35</v>
      </c>
      <c r="B32" s="44">
        <v>0</v>
      </c>
      <c r="C32" s="44">
        <v>0</v>
      </c>
      <c r="D32" s="44">
        <v>0</v>
      </c>
      <c r="E32" s="45">
        <v>0</v>
      </c>
      <c r="F32" s="102"/>
    </row>
    <row r="33" spans="1:7" s="103" customFormat="1" ht="26.25">
      <c r="A33" s="51" t="s">
        <v>36</v>
      </c>
      <c r="B33" s="44">
        <v>0</v>
      </c>
      <c r="C33" s="44">
        <v>0</v>
      </c>
      <c r="D33" s="44">
        <v>0</v>
      </c>
      <c r="E33" s="45">
        <v>0</v>
      </c>
      <c r="F33" s="102"/>
    </row>
    <row r="34" spans="1:7" s="103" customFormat="1" ht="26.25">
      <c r="A34" s="43" t="s">
        <v>37</v>
      </c>
      <c r="B34" s="44">
        <v>0</v>
      </c>
      <c r="C34" s="44">
        <v>0</v>
      </c>
      <c r="D34" s="44">
        <v>0</v>
      </c>
      <c r="E34" s="45">
        <v>0</v>
      </c>
      <c r="F34" s="102"/>
    </row>
    <row r="35" spans="1:7" s="103" customFormat="1" ht="26.25">
      <c r="A35" s="145" t="s">
        <v>38</v>
      </c>
      <c r="B35" s="44">
        <v>788899.8</v>
      </c>
      <c r="C35" s="44">
        <v>1100000</v>
      </c>
      <c r="D35" s="44">
        <v>1100000</v>
      </c>
      <c r="E35" s="45">
        <v>0</v>
      </c>
      <c r="F35" s="102"/>
    </row>
    <row r="36" spans="1:7" s="103" customFormat="1" ht="26.25">
      <c r="A36" s="51" t="s">
        <v>39</v>
      </c>
      <c r="B36" s="52">
        <v>50209149.379999988</v>
      </c>
      <c r="C36" s="52">
        <v>55914476</v>
      </c>
      <c r="D36" s="52">
        <v>59678415</v>
      </c>
      <c r="E36" s="105">
        <v>0</v>
      </c>
      <c r="F36" s="102"/>
    </row>
    <row r="37" spans="1:7" s="103" customFormat="1" ht="26.25">
      <c r="A37" s="47" t="s">
        <v>40</v>
      </c>
      <c r="B37" s="104"/>
      <c r="C37" s="104"/>
      <c r="D37" s="104"/>
      <c r="E37" s="140"/>
      <c r="F37" s="102"/>
      <c r="G37" s="141"/>
    </row>
    <row r="38" spans="1:7" s="103" customFormat="1" ht="26.25">
      <c r="A38" s="146" t="s">
        <v>41</v>
      </c>
      <c r="B38" s="104">
        <v>0</v>
      </c>
      <c r="C38" s="104">
        <v>0</v>
      </c>
      <c r="D38" s="104">
        <v>0</v>
      </c>
      <c r="E38" s="140">
        <v>0</v>
      </c>
      <c r="F38" s="102"/>
    </row>
    <row r="39" spans="1:7" s="103" customFormat="1" ht="26.25">
      <c r="A39" s="33" t="s">
        <v>42</v>
      </c>
      <c r="B39" s="52">
        <v>0</v>
      </c>
      <c r="C39" s="52">
        <v>0</v>
      </c>
      <c r="D39" s="52">
        <v>0</v>
      </c>
      <c r="E39" s="147">
        <v>0</v>
      </c>
      <c r="F39" s="102"/>
    </row>
    <row r="40" spans="1:7" s="103" customFormat="1" ht="26.25">
      <c r="A40" s="56" t="s">
        <v>43</v>
      </c>
      <c r="B40" s="104"/>
      <c r="C40" s="104"/>
      <c r="D40" s="104"/>
      <c r="E40" s="104"/>
      <c r="F40" s="102"/>
    </row>
    <row r="41" spans="1:7" s="103" customFormat="1" ht="26.25">
      <c r="A41" s="43" t="s">
        <v>44</v>
      </c>
      <c r="B41" s="104">
        <v>0</v>
      </c>
      <c r="C41" s="104">
        <v>0</v>
      </c>
      <c r="D41" s="104">
        <v>0</v>
      </c>
      <c r="E41" s="140">
        <v>0</v>
      </c>
      <c r="F41" s="102"/>
    </row>
    <row r="42" spans="1:7" s="103" customFormat="1" ht="26.25">
      <c r="A42" s="33" t="s">
        <v>45</v>
      </c>
      <c r="B42" s="44">
        <v>0</v>
      </c>
      <c r="C42" s="44">
        <v>0</v>
      </c>
      <c r="D42" s="44">
        <v>0</v>
      </c>
      <c r="E42" s="45">
        <v>0</v>
      </c>
      <c r="F42" s="102"/>
    </row>
    <row r="43" spans="1:7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7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7" s="103" customFormat="1" ht="27" thickBot="1">
      <c r="A45" s="57" t="s">
        <v>48</v>
      </c>
      <c r="B45" s="58">
        <v>51575680.649999991</v>
      </c>
      <c r="C45" s="58">
        <v>55914476</v>
      </c>
      <c r="D45" s="58">
        <v>59678415</v>
      </c>
      <c r="E45" s="59">
        <v>3763939</v>
      </c>
      <c r="F45" s="106"/>
    </row>
    <row r="46" spans="1:7" s="12" customFormat="1" ht="45.75" thickTop="1">
      <c r="A46" s="13"/>
      <c r="B46" s="73"/>
      <c r="C46" s="73"/>
      <c r="D46" s="73"/>
      <c r="E46" s="73"/>
      <c r="F46" s="11"/>
    </row>
    <row r="47" spans="1:7" ht="45">
      <c r="A47" s="17"/>
      <c r="B47" s="74" t="s">
        <v>49</v>
      </c>
      <c r="C47" s="74"/>
      <c r="D47" s="74"/>
      <c r="E47" s="74"/>
      <c r="F47" s="75"/>
    </row>
    <row r="48" spans="1:7" ht="45">
      <c r="A48" s="11"/>
      <c r="B48" s="70"/>
      <c r="C48" s="70"/>
      <c r="D48" s="70"/>
      <c r="E48" s="70"/>
      <c r="F48" s="76"/>
    </row>
    <row r="49" spans="1:6" ht="45">
      <c r="A49" s="77"/>
      <c r="B49" s="70"/>
      <c r="C49" s="70"/>
      <c r="D49" s="70"/>
      <c r="E49" s="70"/>
      <c r="F49" s="76"/>
    </row>
    <row r="50" spans="1:6" ht="20.25">
      <c r="A50" s="78"/>
      <c r="B50" s="79"/>
      <c r="C50" s="79"/>
      <c r="D50" s="79"/>
      <c r="E50" s="79"/>
    </row>
    <row r="51" spans="1:6" ht="20.25">
      <c r="A51" s="78" t="s">
        <v>49</v>
      </c>
      <c r="B51" s="80"/>
      <c r="C51" s="80"/>
      <c r="D51" s="80"/>
      <c r="E51" s="80"/>
    </row>
    <row r="52" spans="1:6" ht="20.25">
      <c r="A52" s="78" t="s">
        <v>49</v>
      </c>
      <c r="B52" s="79"/>
      <c r="C52" s="79"/>
      <c r="D52" s="79"/>
      <c r="E52" s="79"/>
    </row>
    <row r="54" spans="1:6">
      <c r="A54" s="81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F23" sqref="F23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69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310232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4251225</v>
      </c>
      <c r="C16" s="36">
        <v>4372260</v>
      </c>
      <c r="D16" s="36">
        <v>4858138</v>
      </c>
      <c r="E16" s="36">
        <v>485878</v>
      </c>
      <c r="F16" s="93"/>
    </row>
    <row r="17" spans="1:6" s="94" customFormat="1" ht="25.5">
      <c r="A17" s="30" t="s">
        <v>21</v>
      </c>
      <c r="B17" s="36">
        <v>111954</v>
      </c>
      <c r="C17" s="36">
        <v>84551</v>
      </c>
      <c r="D17" s="36">
        <v>90000</v>
      </c>
      <c r="E17" s="36">
        <v>5449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127214</v>
      </c>
      <c r="C19" s="36">
        <v>44591</v>
      </c>
      <c r="D19" s="36">
        <v>130000</v>
      </c>
      <c r="E19" s="36">
        <v>85409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116185</v>
      </c>
      <c r="C22" s="36">
        <v>48000</v>
      </c>
      <c r="D22" s="36">
        <v>120000</v>
      </c>
      <c r="E22" s="36">
        <v>72000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56129</v>
      </c>
      <c r="C25" s="36">
        <v>78185</v>
      </c>
      <c r="D25" s="36">
        <v>60000</v>
      </c>
      <c r="E25" s="36">
        <v>-18185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4662707</v>
      </c>
      <c r="C29" s="44">
        <v>4627587</v>
      </c>
      <c r="D29" s="44">
        <v>5258138</v>
      </c>
      <c r="E29" s="44">
        <v>630551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5676</v>
      </c>
      <c r="C35" s="39">
        <v>12783</v>
      </c>
      <c r="D35" s="39">
        <v>12000</v>
      </c>
      <c r="E35" s="40">
        <v>-783</v>
      </c>
      <c r="F35" s="99"/>
    </row>
    <row r="36" spans="1:6" s="103" customFormat="1" ht="26.25">
      <c r="A36" s="51" t="s">
        <v>39</v>
      </c>
      <c r="B36" s="52">
        <v>4668383</v>
      </c>
      <c r="C36" s="52">
        <v>4640370</v>
      </c>
      <c r="D36" s="52">
        <v>5270138</v>
      </c>
      <c r="E36" s="105">
        <v>-783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4978615</v>
      </c>
      <c r="C45" s="58">
        <v>4640370</v>
      </c>
      <c r="D45" s="58">
        <v>5270138</v>
      </c>
      <c r="E45" s="59">
        <v>629768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J14" sqref="J14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104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16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949570</v>
      </c>
      <c r="C13" s="44">
        <v>949570</v>
      </c>
      <c r="D13" s="44">
        <v>0</v>
      </c>
      <c r="E13" s="45">
        <v>-949570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6540245.8799999999</v>
      </c>
      <c r="C16" s="36">
        <v>7691429</v>
      </c>
      <c r="D16" s="36">
        <v>8690114</v>
      </c>
      <c r="E16" s="36">
        <v>998685</v>
      </c>
      <c r="F16" s="93"/>
    </row>
    <row r="17" spans="1:6" s="94" customFormat="1" ht="25.5">
      <c r="A17" s="30" t="s">
        <v>21</v>
      </c>
      <c r="B17" s="36">
        <v>133319.67999999999</v>
      </c>
      <c r="C17" s="36">
        <v>41217</v>
      </c>
      <c r="D17" s="36">
        <v>158400</v>
      </c>
      <c r="E17" s="36">
        <v>117183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261365.25</v>
      </c>
      <c r="C19" s="36">
        <v>215326</v>
      </c>
      <c r="D19" s="36">
        <v>277917.5</v>
      </c>
      <c r="E19" s="36">
        <v>62591.5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167388.91999999998</v>
      </c>
      <c r="C22" s="36">
        <v>108840</v>
      </c>
      <c r="D22" s="36">
        <v>165000</v>
      </c>
      <c r="E22" s="36">
        <v>56160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199117.96000000002</v>
      </c>
      <c r="C28" s="36">
        <v>216830</v>
      </c>
      <c r="D28" s="36">
        <v>202000</v>
      </c>
      <c r="E28" s="36">
        <v>-14830</v>
      </c>
      <c r="F28" s="93"/>
    </row>
    <row r="29" spans="1:6" s="103" customFormat="1" ht="26.25">
      <c r="A29" s="33" t="s">
        <v>32</v>
      </c>
      <c r="B29" s="44">
        <v>7301437.6899999995</v>
      </c>
      <c r="C29" s="44">
        <v>8273642</v>
      </c>
      <c r="D29" s="44">
        <v>9493431.5</v>
      </c>
      <c r="E29" s="44">
        <v>1219789.5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34129</v>
      </c>
      <c r="C35" s="39">
        <v>0</v>
      </c>
      <c r="D35" s="39">
        <v>14000</v>
      </c>
      <c r="E35" s="40">
        <v>14000</v>
      </c>
      <c r="F35" s="99"/>
    </row>
    <row r="36" spans="1:6" s="103" customFormat="1" ht="26.25">
      <c r="A36" s="51" t="s">
        <v>39</v>
      </c>
      <c r="B36" s="52">
        <v>7335566.6899999995</v>
      </c>
      <c r="C36" s="52">
        <v>8273642</v>
      </c>
      <c r="D36" s="52">
        <v>9507431.5</v>
      </c>
      <c r="E36" s="105">
        <v>14000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8285136.6899999995</v>
      </c>
      <c r="C45" s="58">
        <v>9223212</v>
      </c>
      <c r="D45" s="58">
        <v>9507431.5</v>
      </c>
      <c r="E45" s="59">
        <v>284219.5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H13" sqref="H13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79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343369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3259481</v>
      </c>
      <c r="C16" s="36">
        <v>3565943</v>
      </c>
      <c r="D16" s="36">
        <v>3364322</v>
      </c>
      <c r="E16" s="36">
        <v>-201621</v>
      </c>
      <c r="F16" s="93"/>
    </row>
    <row r="17" spans="1:6" s="94" customFormat="1" ht="25.5">
      <c r="A17" s="30" t="s">
        <v>21</v>
      </c>
      <c r="B17" s="36">
        <v>18028</v>
      </c>
      <c r="C17" s="36">
        <v>21000</v>
      </c>
      <c r="D17" s="36">
        <v>22000</v>
      </c>
      <c r="E17" s="36">
        <v>1000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122379</v>
      </c>
      <c r="C19" s="36">
        <v>135000</v>
      </c>
      <c r="D19" s="36">
        <v>350352</v>
      </c>
      <c r="E19" s="36">
        <v>215352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78</v>
      </c>
      <c r="B22" s="36">
        <v>83787</v>
      </c>
      <c r="C22" s="36">
        <v>90000</v>
      </c>
      <c r="D22" s="36">
        <v>233607</v>
      </c>
      <c r="E22" s="36">
        <v>143607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197828</v>
      </c>
      <c r="C27" s="36">
        <v>225120</v>
      </c>
      <c r="D27" s="36">
        <v>229600</v>
      </c>
      <c r="E27" s="36">
        <v>4480</v>
      </c>
      <c r="F27" s="93"/>
    </row>
    <row r="28" spans="1:6" s="94" customFormat="1" ht="25.5">
      <c r="A28" s="48" t="s">
        <v>31</v>
      </c>
      <c r="B28" s="36">
        <v>556</v>
      </c>
      <c r="C28" s="36">
        <v>735</v>
      </c>
      <c r="D28" s="36">
        <v>700</v>
      </c>
      <c r="E28" s="36">
        <v>-35</v>
      </c>
      <c r="F28" s="93"/>
    </row>
    <row r="29" spans="1:6" s="103" customFormat="1" ht="26.25">
      <c r="A29" s="33" t="s">
        <v>32</v>
      </c>
      <c r="B29" s="44">
        <v>3682059</v>
      </c>
      <c r="C29" s="44">
        <v>4037798</v>
      </c>
      <c r="D29" s="44">
        <v>4200581</v>
      </c>
      <c r="E29" s="44">
        <v>162783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17414</v>
      </c>
      <c r="C31" s="39">
        <v>32963</v>
      </c>
      <c r="D31" s="39">
        <v>19850</v>
      </c>
      <c r="E31" s="40">
        <v>-13113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21680</v>
      </c>
      <c r="C35" s="39">
        <v>29239</v>
      </c>
      <c r="D35" s="39">
        <v>21200</v>
      </c>
      <c r="E35" s="40">
        <v>-8039</v>
      </c>
      <c r="F35" s="99"/>
    </row>
    <row r="36" spans="1:6" s="103" customFormat="1" ht="26.25">
      <c r="A36" s="51" t="s">
        <v>39</v>
      </c>
      <c r="B36" s="52">
        <v>3721153</v>
      </c>
      <c r="C36" s="52">
        <v>4100000</v>
      </c>
      <c r="D36" s="52">
        <v>4241631</v>
      </c>
      <c r="E36" s="105">
        <v>-21152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4064522</v>
      </c>
      <c r="C45" s="58">
        <v>4100000</v>
      </c>
      <c r="D45" s="58">
        <v>4241631</v>
      </c>
      <c r="E45" s="59">
        <v>141631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3" zoomScale="50" zoomScaleNormal="50" workbookViewId="0">
      <selection activeCell="B46" sqref="B46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81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184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294314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4023346.0500000007</v>
      </c>
      <c r="C16" s="36">
        <v>4276268</v>
      </c>
      <c r="D16" s="36">
        <v>4575686</v>
      </c>
      <c r="E16" s="36">
        <v>299418</v>
      </c>
      <c r="F16" s="118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109047</v>
      </c>
      <c r="C19" s="36">
        <v>109047</v>
      </c>
      <c r="D19" s="36">
        <v>100000</v>
      </c>
      <c r="E19" s="36">
        <v>-9047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153" t="s">
        <v>61</v>
      </c>
      <c r="B22" s="36">
        <v>57889</v>
      </c>
      <c r="C22" s="36">
        <v>57888.75</v>
      </c>
      <c r="D22" s="36">
        <v>60000</v>
      </c>
      <c r="E22" s="36">
        <v>2111.25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276210</v>
      </c>
      <c r="C25" s="36">
        <v>276210.2</v>
      </c>
      <c r="D25" s="36">
        <v>150000</v>
      </c>
      <c r="E25" s="36">
        <v>-126210.20000000001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4466492.0500000007</v>
      </c>
      <c r="C29" s="44">
        <v>4719413.95</v>
      </c>
      <c r="D29" s="44">
        <v>4885686</v>
      </c>
      <c r="E29" s="44">
        <v>166272.04999999999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30586</v>
      </c>
      <c r="C35" s="39">
        <v>30586</v>
      </c>
      <c r="D35" s="39">
        <v>0</v>
      </c>
      <c r="E35" s="40">
        <v>-30586</v>
      </c>
      <c r="F35" s="99"/>
    </row>
    <row r="36" spans="1:6" s="103" customFormat="1" ht="26.25">
      <c r="A36" s="51" t="s">
        <v>39</v>
      </c>
      <c r="B36" s="52">
        <v>4497078.0500000007</v>
      </c>
      <c r="C36" s="52">
        <v>4749999.95</v>
      </c>
      <c r="D36" s="52">
        <v>4885686</v>
      </c>
      <c r="E36" s="105">
        <v>-30586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4791392</v>
      </c>
      <c r="C45" s="58">
        <v>4749999.95</v>
      </c>
      <c r="D45" s="58">
        <v>4885686</v>
      </c>
      <c r="E45" s="59">
        <v>135686.04999999981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H21" sqref="H21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82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f>[2]Revenue!H78</f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f>[2]Revenue!H79</f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f>[2]Revenue!H80</f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f>[2]Revenue!H81</f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f>[2]Revenue!H83</f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f>C10+C9+C8+C7+C11</f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1561125</v>
      </c>
      <c r="C13" s="44">
        <f>[2]Revenue!H100</f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9665787</v>
      </c>
      <c r="C16" s="36">
        <f>[2]Revenue!H7</f>
        <v>12799629</v>
      </c>
      <c r="D16" s="36">
        <v>12396830</v>
      </c>
      <c r="E16" s="36">
        <v>-402799</v>
      </c>
      <c r="F16" s="93"/>
    </row>
    <row r="17" spans="1:6" s="94" customFormat="1" ht="25.5">
      <c r="A17" s="30" t="s">
        <v>21</v>
      </c>
      <c r="B17" s="36">
        <v>0</v>
      </c>
      <c r="C17" s="36">
        <f>[2]Revenue!H17</f>
        <v>190000</v>
      </c>
      <c r="D17" s="36">
        <v>190000</v>
      </c>
      <c r="E17" s="36">
        <v>0</v>
      </c>
      <c r="F17" s="93"/>
    </row>
    <row r="18" spans="1:6" s="94" customFormat="1" ht="25.5">
      <c r="A18" s="48" t="s">
        <v>22</v>
      </c>
      <c r="B18" s="36">
        <v>2449</v>
      </c>
      <c r="C18" s="36">
        <f>[2]Revenue!H9</f>
        <v>2449</v>
      </c>
      <c r="D18" s="36">
        <v>2449</v>
      </c>
      <c r="E18" s="36">
        <v>0</v>
      </c>
      <c r="F18" s="93"/>
    </row>
    <row r="19" spans="1:6" s="94" customFormat="1" ht="25.5">
      <c r="A19" s="48" t="s">
        <v>23</v>
      </c>
      <c r="B19" s="36">
        <v>221762</v>
      </c>
      <c r="C19" s="36">
        <f>[2]Revenue!H10</f>
        <v>221762</v>
      </c>
      <c r="D19" s="36">
        <v>221762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f>[2]Revenue!H11</f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144543</v>
      </c>
      <c r="C22" s="36">
        <f>[2]Revenue!H12</f>
        <v>223461</v>
      </c>
      <c r="D22" s="36">
        <v>223461</v>
      </c>
      <c r="E22" s="36">
        <v>0</v>
      </c>
      <c r="F22" s="93"/>
    </row>
    <row r="23" spans="1:6" s="94" customFormat="1" ht="25.5">
      <c r="A23" s="48" t="s">
        <v>26</v>
      </c>
      <c r="B23" s="36">
        <v>0</v>
      </c>
      <c r="C23" s="36">
        <f>[2]Revenue!H13</f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f>[2]Revenue!H14</f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f>[2]Revenue!H15</f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f>[2]Revenue!H16</f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f>[2]Revenue!H20</f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476141</v>
      </c>
      <c r="C28" s="36">
        <f>[2]Revenue!H21</f>
        <v>521410</v>
      </c>
      <c r="D28" s="36">
        <v>521410</v>
      </c>
      <c r="E28" s="36">
        <v>0</v>
      </c>
      <c r="F28" s="93"/>
    </row>
    <row r="29" spans="1:6" s="103" customFormat="1" ht="26.25">
      <c r="A29" s="33" t="s">
        <v>32</v>
      </c>
      <c r="B29" s="44">
        <v>10510682</v>
      </c>
      <c r="C29" s="44">
        <f>SUM(C16:C28)</f>
        <v>13958711</v>
      </c>
      <c r="D29" s="44">
        <v>13555912</v>
      </c>
      <c r="E29" s="44">
        <v>-402799</v>
      </c>
      <c r="F29" s="102"/>
    </row>
    <row r="30" spans="1:6" s="94" customFormat="1" ht="25.5">
      <c r="A30" s="49" t="s">
        <v>33</v>
      </c>
      <c r="B30" s="36">
        <v>0</v>
      </c>
      <c r="C30" s="36">
        <f>[2]Revenue!H24</f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f>[2]Revenue!H26</f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f>[2]Revenue!H65</f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f>[2]Revenue!H27</f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69029</v>
      </c>
      <c r="C35" s="39">
        <f>[2]Revenue!H28</f>
        <v>109807</v>
      </c>
      <c r="D35" s="39">
        <v>109807</v>
      </c>
      <c r="E35" s="40">
        <v>0</v>
      </c>
      <c r="F35" s="99"/>
    </row>
    <row r="36" spans="1:6" s="103" customFormat="1" ht="26.25">
      <c r="A36" s="51" t="s">
        <v>39</v>
      </c>
      <c r="B36" s="52">
        <v>10579711</v>
      </c>
      <c r="C36" s="52">
        <f>C35+C34+C33+C32+C31+C30+C29</f>
        <v>14068518</v>
      </c>
      <c r="D36" s="52">
        <v>13665719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f>[2]Revenue!H56</f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f>[2]Revenue!H57</f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f>[2]Revenue!H58</f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f>[2]Revenue!H59+[2]Revenue!H64</f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f>C42+C41+C39+C38</f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f>[2]Revenue!H32</f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12140836</v>
      </c>
      <c r="C45" s="58">
        <f t="shared" ref="C45" si="0">C43+C36+C12+C13+C44</f>
        <v>14068518</v>
      </c>
      <c r="D45" s="58">
        <v>13665719</v>
      </c>
      <c r="E45" s="59">
        <v>-402799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L16" sqref="L16"/>
    </sheetView>
  </sheetViews>
  <sheetFormatPr defaultColWidth="12.42578125" defaultRowHeight="15"/>
  <cols>
    <col min="1" max="1" width="100.85546875" style="6" customWidth="1"/>
    <col min="2" max="2" width="30.85546875" style="26" customWidth="1"/>
    <col min="3" max="3" width="33.28515625" style="26" customWidth="1"/>
    <col min="4" max="4" width="33.85546875" style="26" customWidth="1"/>
    <col min="5" max="5" width="36.28515625" style="26" customWidth="1"/>
    <col min="6" max="6" width="21.5703125" style="6" customWidth="1"/>
    <col min="7" max="7" width="16.7109375" style="6" customWidth="1"/>
    <col min="8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0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100">
        <v>0</v>
      </c>
      <c r="D7" s="100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101">
        <v>0</v>
      </c>
      <c r="D8" s="101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101">
        <v>0</v>
      </c>
      <c r="D9" s="101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101">
        <v>0</v>
      </c>
      <c r="D10" s="101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2803828</v>
      </c>
      <c r="C11" s="36">
        <v>11540108</v>
      </c>
      <c r="D11" s="36">
        <v>4040108</v>
      </c>
      <c r="E11" s="40">
        <v>-7500000</v>
      </c>
      <c r="F11" s="99"/>
    </row>
    <row r="12" spans="1:12" s="103" customFormat="1" ht="26.25">
      <c r="A12" s="43" t="s">
        <v>16</v>
      </c>
      <c r="B12" s="44">
        <v>2803828</v>
      </c>
      <c r="C12" s="44">
        <v>11540108</v>
      </c>
      <c r="D12" s="44">
        <v>4040108</v>
      </c>
      <c r="E12" s="45">
        <v>-7500000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 s="94" customFormat="1" ht="25.5">
      <c r="A30" s="49" t="s">
        <v>33</v>
      </c>
      <c r="B30" s="36">
        <v>0</v>
      </c>
      <c r="C30" s="100">
        <v>0</v>
      </c>
      <c r="D30" s="100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101">
        <v>0</v>
      </c>
      <c r="D31" s="101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101">
        <v>0</v>
      </c>
      <c r="D32" s="101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101">
        <v>0</v>
      </c>
      <c r="D33" s="101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6">
        <v>0</v>
      </c>
      <c r="D34" s="36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632943</v>
      </c>
      <c r="C35" s="39">
        <v>1426044</v>
      </c>
      <c r="D35" s="39">
        <v>1426044</v>
      </c>
      <c r="E35" s="40">
        <v>0</v>
      </c>
      <c r="F35" s="99"/>
    </row>
    <row r="36" spans="1:6" s="103" customFormat="1" ht="26.25">
      <c r="A36" s="51" t="s">
        <v>39</v>
      </c>
      <c r="B36" s="52">
        <v>632943</v>
      </c>
      <c r="C36" s="52">
        <v>1426044</v>
      </c>
      <c r="D36" s="52">
        <v>1426044</v>
      </c>
      <c r="E36" s="105">
        <v>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100">
        <v>0</v>
      </c>
      <c r="D38" s="100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100">
        <v>0</v>
      </c>
      <c r="D39" s="100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11724280</v>
      </c>
      <c r="C42" s="39">
        <v>16063873</v>
      </c>
      <c r="D42" s="39">
        <v>15563873</v>
      </c>
      <c r="E42" s="40">
        <v>-500000</v>
      </c>
      <c r="F42" s="99"/>
    </row>
    <row r="43" spans="1:6" s="103" customFormat="1" ht="26.25">
      <c r="A43" s="33" t="s">
        <v>46</v>
      </c>
      <c r="B43" s="44">
        <v>11724280</v>
      </c>
      <c r="C43" s="44">
        <v>16063873</v>
      </c>
      <c r="D43" s="44">
        <v>15563873</v>
      </c>
      <c r="E43" s="45">
        <v>-500000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15161051</v>
      </c>
      <c r="C45" s="58">
        <v>29030025</v>
      </c>
      <c r="D45" s="58">
        <v>21030025</v>
      </c>
      <c r="E45" s="59">
        <v>-8000000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3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I29" sqref="I29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71.71093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71.71093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71.71093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71.71093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71.71093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71.71093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71.71093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71.71093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71.71093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71.71093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71.71093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71.71093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71.71093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71.71093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71.71093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71.71093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71.71093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71.71093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71.71093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71.71093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71.71093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71.71093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71.71093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71.71093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71.71093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71.71093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71.71093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71.71093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71.71093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71.71093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71.71093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71.71093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71.71093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71.71093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71.71093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71.71093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71.71093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71.71093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71.71093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71.71093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71.71093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71.71093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71.71093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71.71093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71.71093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71.71093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71.71093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71.71093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71.71093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71.71093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71.71093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71.71093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71.71093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71.71093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71.71093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71.71093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71.71093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71.71093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71.71093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71.71093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71.71093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71.71093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71.71093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83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520418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4944226</v>
      </c>
      <c r="C16" s="36">
        <v>4945000</v>
      </c>
      <c r="D16" s="36">
        <v>4990517</v>
      </c>
      <c r="E16" s="36">
        <v>45517</v>
      </c>
      <c r="F16" s="93"/>
    </row>
    <row r="17" spans="1:6" s="94" customFormat="1" ht="25.5">
      <c r="A17" s="30" t="s">
        <v>21</v>
      </c>
      <c r="B17" s="36">
        <v>1952</v>
      </c>
      <c r="C17" s="36">
        <v>0</v>
      </c>
      <c r="D17" s="36">
        <v>5000</v>
      </c>
      <c r="E17" s="36">
        <v>5000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135416</v>
      </c>
      <c r="C19" s="36">
        <v>136000</v>
      </c>
      <c r="D19" s="36">
        <v>150000</v>
      </c>
      <c r="E19" s="36">
        <v>14000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96471</v>
      </c>
      <c r="C22" s="36">
        <v>100000</v>
      </c>
      <c r="D22" s="36">
        <v>120000</v>
      </c>
      <c r="E22" s="36">
        <v>20000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148851</v>
      </c>
      <c r="C25" s="36">
        <v>150000</v>
      </c>
      <c r="D25" s="36">
        <v>160000</v>
      </c>
      <c r="E25" s="36">
        <v>10000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234479</v>
      </c>
      <c r="C27" s="36">
        <v>235000</v>
      </c>
      <c r="D27" s="36">
        <v>250000</v>
      </c>
      <c r="E27" s="36">
        <v>15000</v>
      </c>
      <c r="F27" s="93"/>
    </row>
    <row r="28" spans="1:6" s="94" customFormat="1" ht="25.5">
      <c r="A28" s="48" t="s">
        <v>31</v>
      </c>
      <c r="B28" s="36">
        <v>93525</v>
      </c>
      <c r="C28" s="36">
        <v>94000</v>
      </c>
      <c r="D28" s="36">
        <v>110000</v>
      </c>
      <c r="E28" s="36">
        <v>16000</v>
      </c>
      <c r="F28" s="93"/>
    </row>
    <row r="29" spans="1:6" s="103" customFormat="1" ht="26.25">
      <c r="A29" s="33" t="s">
        <v>32</v>
      </c>
      <c r="B29" s="44">
        <v>5654920</v>
      </c>
      <c r="C29" s="44">
        <v>5660000</v>
      </c>
      <c r="D29" s="44">
        <v>5785517</v>
      </c>
      <c r="E29" s="44">
        <v>125517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29990</v>
      </c>
      <c r="C31" s="39">
        <v>30000</v>
      </c>
      <c r="D31" s="39">
        <v>35000</v>
      </c>
      <c r="E31" s="40">
        <v>5000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404390</v>
      </c>
      <c r="C35" s="39">
        <v>447782</v>
      </c>
      <c r="D35" s="39">
        <v>405000</v>
      </c>
      <c r="E35" s="40">
        <v>-42782</v>
      </c>
      <c r="F35" s="99"/>
    </row>
    <row r="36" spans="1:6" s="103" customFormat="1" ht="26.25">
      <c r="A36" s="51" t="s">
        <v>39</v>
      </c>
      <c r="B36" s="52">
        <v>6089300</v>
      </c>
      <c r="C36" s="52">
        <v>6137782</v>
      </c>
      <c r="D36" s="52">
        <v>6225517</v>
      </c>
      <c r="E36" s="105">
        <v>-37782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6609718</v>
      </c>
      <c r="C45" s="58">
        <v>6137782</v>
      </c>
      <c r="D45" s="58">
        <v>6225517</v>
      </c>
      <c r="E45" s="59">
        <v>87735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9" zoomScale="50" zoomScaleNormal="50" workbookViewId="0">
      <selection activeCell="J21" sqref="J21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105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16" t="s">
        <v>106</v>
      </c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487990</v>
      </c>
      <c r="C13" s="44">
        <v>0</v>
      </c>
      <c r="D13" s="44">
        <v>0</v>
      </c>
      <c r="E13" s="45">
        <v>0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2705096</v>
      </c>
      <c r="C16" s="36">
        <v>3223268</v>
      </c>
      <c r="D16" s="36">
        <v>4138485</v>
      </c>
      <c r="E16" s="36">
        <v>915217</v>
      </c>
      <c r="F16" s="93"/>
    </row>
    <row r="17" spans="1:6" s="94" customFormat="1" ht="25.5">
      <c r="A17" s="30" t="s">
        <v>21</v>
      </c>
      <c r="B17" s="36">
        <v>47903</v>
      </c>
      <c r="C17" s="36">
        <v>47903</v>
      </c>
      <c r="D17" s="36">
        <v>68500</v>
      </c>
      <c r="E17" s="36">
        <v>20597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129413</v>
      </c>
      <c r="C19" s="36">
        <v>129413</v>
      </c>
      <c r="D19" s="36">
        <v>130500</v>
      </c>
      <c r="E19" s="36">
        <v>1087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81052</v>
      </c>
      <c r="C22" s="36">
        <v>81052</v>
      </c>
      <c r="D22" s="36">
        <v>81250</v>
      </c>
      <c r="E22" s="36">
        <v>198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172296</v>
      </c>
      <c r="C25" s="36">
        <v>172296</v>
      </c>
      <c r="D25" s="36">
        <v>173400</v>
      </c>
      <c r="E25" s="36">
        <v>1104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3135760</v>
      </c>
      <c r="C29" s="44">
        <v>3653932</v>
      </c>
      <c r="D29" s="44">
        <v>4592135</v>
      </c>
      <c r="E29" s="44">
        <v>938203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1232</v>
      </c>
      <c r="C31" s="39">
        <v>1232</v>
      </c>
      <c r="D31" s="39">
        <v>1000</v>
      </c>
      <c r="E31" s="40">
        <v>-232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17411</v>
      </c>
      <c r="C35" s="39">
        <v>17411</v>
      </c>
      <c r="D35" s="39">
        <v>18000</v>
      </c>
      <c r="E35" s="40">
        <v>589</v>
      </c>
      <c r="F35" s="99"/>
    </row>
    <row r="36" spans="1:6" s="103" customFormat="1" ht="26.25">
      <c r="A36" s="51" t="s">
        <v>39</v>
      </c>
      <c r="B36" s="52">
        <v>3154403</v>
      </c>
      <c r="C36" s="52">
        <v>3672575</v>
      </c>
      <c r="D36" s="52">
        <v>4611135</v>
      </c>
      <c r="E36" s="105">
        <v>357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3642393</v>
      </c>
      <c r="C45" s="58">
        <v>3672575</v>
      </c>
      <c r="D45" s="58">
        <v>4611135</v>
      </c>
      <c r="E45" s="59">
        <v>938560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0" zoomScale="50" zoomScaleNormal="50" workbookViewId="0">
      <selection activeCell="K30" sqref="K30"/>
    </sheetView>
  </sheetViews>
  <sheetFormatPr defaultColWidth="12.42578125" defaultRowHeight="15"/>
  <cols>
    <col min="1" max="1" width="102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83" t="s">
        <v>107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16" t="s">
        <v>106</v>
      </c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646266</v>
      </c>
      <c r="C13" s="44">
        <v>646266</v>
      </c>
      <c r="D13" s="44">
        <v>0</v>
      </c>
      <c r="E13" s="45">
        <v>-646266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1427567</v>
      </c>
      <c r="C16" s="36">
        <v>1688557</v>
      </c>
      <c r="D16" s="36">
        <v>3448083</v>
      </c>
      <c r="E16" s="36">
        <v>1759526</v>
      </c>
      <c r="F16" s="93"/>
    </row>
    <row r="17" spans="1:6" s="94" customFormat="1" ht="25.5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101783</v>
      </c>
      <c r="C19" s="36">
        <v>101783</v>
      </c>
      <c r="D19" s="36">
        <v>104699</v>
      </c>
      <c r="E19" s="36">
        <v>2916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67002</v>
      </c>
      <c r="C22" s="36">
        <v>67002</v>
      </c>
      <c r="D22" s="36">
        <v>69799</v>
      </c>
      <c r="E22" s="36">
        <v>2797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12161</v>
      </c>
      <c r="C27" s="36">
        <v>12161</v>
      </c>
      <c r="D27" s="36">
        <v>0</v>
      </c>
      <c r="E27" s="36">
        <v>-12161</v>
      </c>
      <c r="F27" s="93"/>
    </row>
    <row r="28" spans="1:6" s="94" customFormat="1" ht="25.5">
      <c r="A28" s="48" t="s">
        <v>31</v>
      </c>
      <c r="B28" s="36">
        <v>57125.5</v>
      </c>
      <c r="C28" s="36">
        <v>57126</v>
      </c>
      <c r="D28" s="36">
        <v>0</v>
      </c>
      <c r="E28" s="36">
        <v>-57126</v>
      </c>
      <c r="F28" s="93"/>
    </row>
    <row r="29" spans="1:6" s="103" customFormat="1" ht="26.25">
      <c r="A29" s="33" t="s">
        <v>32</v>
      </c>
      <c r="B29" s="44">
        <v>1665638.5</v>
      </c>
      <c r="C29" s="44">
        <v>1926629</v>
      </c>
      <c r="D29" s="44">
        <v>3622581</v>
      </c>
      <c r="E29" s="44">
        <v>1695952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101116</v>
      </c>
      <c r="C35" s="39">
        <v>101116</v>
      </c>
      <c r="D35" s="39">
        <v>0</v>
      </c>
      <c r="E35" s="40">
        <v>-101116</v>
      </c>
      <c r="F35" s="99"/>
    </row>
    <row r="36" spans="1:6" s="103" customFormat="1" ht="26.25">
      <c r="A36" s="51" t="s">
        <v>39</v>
      </c>
      <c r="B36" s="52">
        <v>1766754.5</v>
      </c>
      <c r="C36" s="52">
        <v>2027745</v>
      </c>
      <c r="D36" s="52">
        <v>3622581</v>
      </c>
      <c r="E36" s="105">
        <v>-101116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2413020.5</v>
      </c>
      <c r="C45" s="58">
        <v>2674011</v>
      </c>
      <c r="D45" s="58">
        <v>3622581</v>
      </c>
      <c r="E45" s="59">
        <v>948570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3" zoomScale="50" zoomScaleNormal="50" workbookViewId="0">
      <selection activeCell="O27" sqref="O27"/>
    </sheetView>
  </sheetViews>
  <sheetFormatPr defaultColWidth="12.42578125" defaultRowHeight="15"/>
  <cols>
    <col min="1" max="1" width="101.85546875" style="6" customWidth="1"/>
    <col min="2" max="2" width="28.140625" style="26" customWidth="1"/>
    <col min="3" max="3" width="30.7109375" style="26" customWidth="1"/>
    <col min="4" max="4" width="29.5703125" style="26" customWidth="1"/>
    <col min="5" max="5" width="31.85546875" style="26" customWidth="1"/>
    <col min="6" max="6" width="21.5703125" style="6" customWidth="1"/>
    <col min="7" max="7" width="16.7109375" style="6" customWidth="1"/>
    <col min="8" max="256" width="12.42578125" style="6"/>
    <col min="257" max="257" width="149.85546875" style="6" customWidth="1"/>
    <col min="258" max="260" width="39.5703125" style="6" customWidth="1"/>
    <col min="261" max="261" width="45.85546875" style="6" customWidth="1"/>
    <col min="262" max="262" width="21.5703125" style="6" customWidth="1"/>
    <col min="263" max="263" width="16.7109375" style="6" customWidth="1"/>
    <col min="264" max="512" width="12.42578125" style="6"/>
    <col min="513" max="513" width="149.85546875" style="6" customWidth="1"/>
    <col min="514" max="516" width="39.5703125" style="6" customWidth="1"/>
    <col min="517" max="517" width="45.85546875" style="6" customWidth="1"/>
    <col min="518" max="518" width="21.5703125" style="6" customWidth="1"/>
    <col min="519" max="519" width="16.7109375" style="6" customWidth="1"/>
    <col min="520" max="768" width="12.42578125" style="6"/>
    <col min="769" max="769" width="149.85546875" style="6" customWidth="1"/>
    <col min="770" max="772" width="39.5703125" style="6" customWidth="1"/>
    <col min="773" max="773" width="45.85546875" style="6" customWidth="1"/>
    <col min="774" max="774" width="21.5703125" style="6" customWidth="1"/>
    <col min="775" max="775" width="16.7109375" style="6" customWidth="1"/>
    <col min="776" max="1024" width="12.42578125" style="6"/>
    <col min="1025" max="1025" width="149.85546875" style="6" customWidth="1"/>
    <col min="1026" max="1028" width="39.5703125" style="6" customWidth="1"/>
    <col min="1029" max="1029" width="45.85546875" style="6" customWidth="1"/>
    <col min="1030" max="1030" width="21.5703125" style="6" customWidth="1"/>
    <col min="1031" max="1031" width="16.7109375" style="6" customWidth="1"/>
    <col min="1032" max="1280" width="12.42578125" style="6"/>
    <col min="1281" max="1281" width="149.85546875" style="6" customWidth="1"/>
    <col min="1282" max="1284" width="39.5703125" style="6" customWidth="1"/>
    <col min="1285" max="1285" width="45.85546875" style="6" customWidth="1"/>
    <col min="1286" max="1286" width="21.5703125" style="6" customWidth="1"/>
    <col min="1287" max="1287" width="16.7109375" style="6" customWidth="1"/>
    <col min="1288" max="1536" width="12.42578125" style="6"/>
    <col min="1537" max="1537" width="149.85546875" style="6" customWidth="1"/>
    <col min="1538" max="1540" width="39.5703125" style="6" customWidth="1"/>
    <col min="1541" max="1541" width="45.85546875" style="6" customWidth="1"/>
    <col min="1542" max="1542" width="21.5703125" style="6" customWidth="1"/>
    <col min="1543" max="1543" width="16.7109375" style="6" customWidth="1"/>
    <col min="1544" max="1792" width="12.42578125" style="6"/>
    <col min="1793" max="1793" width="149.85546875" style="6" customWidth="1"/>
    <col min="1794" max="1796" width="39.5703125" style="6" customWidth="1"/>
    <col min="1797" max="1797" width="45.85546875" style="6" customWidth="1"/>
    <col min="1798" max="1798" width="21.5703125" style="6" customWidth="1"/>
    <col min="1799" max="1799" width="16.7109375" style="6" customWidth="1"/>
    <col min="1800" max="2048" width="12.42578125" style="6"/>
    <col min="2049" max="2049" width="149.85546875" style="6" customWidth="1"/>
    <col min="2050" max="2052" width="39.5703125" style="6" customWidth="1"/>
    <col min="2053" max="2053" width="45.85546875" style="6" customWidth="1"/>
    <col min="2054" max="2054" width="21.5703125" style="6" customWidth="1"/>
    <col min="2055" max="2055" width="16.7109375" style="6" customWidth="1"/>
    <col min="2056" max="2304" width="12.42578125" style="6"/>
    <col min="2305" max="2305" width="149.85546875" style="6" customWidth="1"/>
    <col min="2306" max="2308" width="39.5703125" style="6" customWidth="1"/>
    <col min="2309" max="2309" width="45.85546875" style="6" customWidth="1"/>
    <col min="2310" max="2310" width="21.5703125" style="6" customWidth="1"/>
    <col min="2311" max="2311" width="16.7109375" style="6" customWidth="1"/>
    <col min="2312" max="2560" width="12.42578125" style="6"/>
    <col min="2561" max="2561" width="149.85546875" style="6" customWidth="1"/>
    <col min="2562" max="2564" width="39.5703125" style="6" customWidth="1"/>
    <col min="2565" max="2565" width="45.85546875" style="6" customWidth="1"/>
    <col min="2566" max="2566" width="21.5703125" style="6" customWidth="1"/>
    <col min="2567" max="2567" width="16.7109375" style="6" customWidth="1"/>
    <col min="2568" max="2816" width="12.42578125" style="6"/>
    <col min="2817" max="2817" width="149.85546875" style="6" customWidth="1"/>
    <col min="2818" max="2820" width="39.5703125" style="6" customWidth="1"/>
    <col min="2821" max="2821" width="45.85546875" style="6" customWidth="1"/>
    <col min="2822" max="2822" width="21.5703125" style="6" customWidth="1"/>
    <col min="2823" max="2823" width="16.7109375" style="6" customWidth="1"/>
    <col min="2824" max="3072" width="12.42578125" style="6"/>
    <col min="3073" max="3073" width="149.85546875" style="6" customWidth="1"/>
    <col min="3074" max="3076" width="39.5703125" style="6" customWidth="1"/>
    <col min="3077" max="3077" width="45.85546875" style="6" customWidth="1"/>
    <col min="3078" max="3078" width="21.5703125" style="6" customWidth="1"/>
    <col min="3079" max="3079" width="16.7109375" style="6" customWidth="1"/>
    <col min="3080" max="3328" width="12.42578125" style="6"/>
    <col min="3329" max="3329" width="149.85546875" style="6" customWidth="1"/>
    <col min="3330" max="3332" width="39.5703125" style="6" customWidth="1"/>
    <col min="3333" max="3333" width="45.85546875" style="6" customWidth="1"/>
    <col min="3334" max="3334" width="21.5703125" style="6" customWidth="1"/>
    <col min="3335" max="3335" width="16.7109375" style="6" customWidth="1"/>
    <col min="3336" max="3584" width="12.42578125" style="6"/>
    <col min="3585" max="3585" width="149.85546875" style="6" customWidth="1"/>
    <col min="3586" max="3588" width="39.5703125" style="6" customWidth="1"/>
    <col min="3589" max="3589" width="45.85546875" style="6" customWidth="1"/>
    <col min="3590" max="3590" width="21.5703125" style="6" customWidth="1"/>
    <col min="3591" max="3591" width="16.7109375" style="6" customWidth="1"/>
    <col min="3592" max="3840" width="12.42578125" style="6"/>
    <col min="3841" max="3841" width="149.85546875" style="6" customWidth="1"/>
    <col min="3842" max="3844" width="39.5703125" style="6" customWidth="1"/>
    <col min="3845" max="3845" width="45.85546875" style="6" customWidth="1"/>
    <col min="3846" max="3846" width="21.5703125" style="6" customWidth="1"/>
    <col min="3847" max="3847" width="16.7109375" style="6" customWidth="1"/>
    <col min="3848" max="4096" width="12.42578125" style="6"/>
    <col min="4097" max="4097" width="149.85546875" style="6" customWidth="1"/>
    <col min="4098" max="4100" width="39.5703125" style="6" customWidth="1"/>
    <col min="4101" max="4101" width="45.85546875" style="6" customWidth="1"/>
    <col min="4102" max="4102" width="21.5703125" style="6" customWidth="1"/>
    <col min="4103" max="4103" width="16.7109375" style="6" customWidth="1"/>
    <col min="4104" max="4352" width="12.42578125" style="6"/>
    <col min="4353" max="4353" width="149.85546875" style="6" customWidth="1"/>
    <col min="4354" max="4356" width="39.5703125" style="6" customWidth="1"/>
    <col min="4357" max="4357" width="45.85546875" style="6" customWidth="1"/>
    <col min="4358" max="4358" width="21.5703125" style="6" customWidth="1"/>
    <col min="4359" max="4359" width="16.7109375" style="6" customWidth="1"/>
    <col min="4360" max="4608" width="12.42578125" style="6"/>
    <col min="4609" max="4609" width="149.85546875" style="6" customWidth="1"/>
    <col min="4610" max="4612" width="39.5703125" style="6" customWidth="1"/>
    <col min="4613" max="4613" width="45.85546875" style="6" customWidth="1"/>
    <col min="4614" max="4614" width="21.5703125" style="6" customWidth="1"/>
    <col min="4615" max="4615" width="16.7109375" style="6" customWidth="1"/>
    <col min="4616" max="4864" width="12.42578125" style="6"/>
    <col min="4865" max="4865" width="149.85546875" style="6" customWidth="1"/>
    <col min="4866" max="4868" width="39.5703125" style="6" customWidth="1"/>
    <col min="4869" max="4869" width="45.85546875" style="6" customWidth="1"/>
    <col min="4870" max="4870" width="21.5703125" style="6" customWidth="1"/>
    <col min="4871" max="4871" width="16.7109375" style="6" customWidth="1"/>
    <col min="4872" max="5120" width="12.42578125" style="6"/>
    <col min="5121" max="5121" width="149.85546875" style="6" customWidth="1"/>
    <col min="5122" max="5124" width="39.5703125" style="6" customWidth="1"/>
    <col min="5125" max="5125" width="45.85546875" style="6" customWidth="1"/>
    <col min="5126" max="5126" width="21.5703125" style="6" customWidth="1"/>
    <col min="5127" max="5127" width="16.7109375" style="6" customWidth="1"/>
    <col min="5128" max="5376" width="12.42578125" style="6"/>
    <col min="5377" max="5377" width="149.85546875" style="6" customWidth="1"/>
    <col min="5378" max="5380" width="39.5703125" style="6" customWidth="1"/>
    <col min="5381" max="5381" width="45.85546875" style="6" customWidth="1"/>
    <col min="5382" max="5382" width="21.5703125" style="6" customWidth="1"/>
    <col min="5383" max="5383" width="16.7109375" style="6" customWidth="1"/>
    <col min="5384" max="5632" width="12.42578125" style="6"/>
    <col min="5633" max="5633" width="149.85546875" style="6" customWidth="1"/>
    <col min="5634" max="5636" width="39.5703125" style="6" customWidth="1"/>
    <col min="5637" max="5637" width="45.85546875" style="6" customWidth="1"/>
    <col min="5638" max="5638" width="21.5703125" style="6" customWidth="1"/>
    <col min="5639" max="5639" width="16.7109375" style="6" customWidth="1"/>
    <col min="5640" max="5888" width="12.42578125" style="6"/>
    <col min="5889" max="5889" width="149.85546875" style="6" customWidth="1"/>
    <col min="5890" max="5892" width="39.5703125" style="6" customWidth="1"/>
    <col min="5893" max="5893" width="45.85546875" style="6" customWidth="1"/>
    <col min="5894" max="5894" width="21.5703125" style="6" customWidth="1"/>
    <col min="5895" max="5895" width="16.7109375" style="6" customWidth="1"/>
    <col min="5896" max="6144" width="12.42578125" style="6"/>
    <col min="6145" max="6145" width="149.85546875" style="6" customWidth="1"/>
    <col min="6146" max="6148" width="39.5703125" style="6" customWidth="1"/>
    <col min="6149" max="6149" width="45.85546875" style="6" customWidth="1"/>
    <col min="6150" max="6150" width="21.5703125" style="6" customWidth="1"/>
    <col min="6151" max="6151" width="16.7109375" style="6" customWidth="1"/>
    <col min="6152" max="6400" width="12.42578125" style="6"/>
    <col min="6401" max="6401" width="149.85546875" style="6" customWidth="1"/>
    <col min="6402" max="6404" width="39.5703125" style="6" customWidth="1"/>
    <col min="6405" max="6405" width="45.85546875" style="6" customWidth="1"/>
    <col min="6406" max="6406" width="21.5703125" style="6" customWidth="1"/>
    <col min="6407" max="6407" width="16.7109375" style="6" customWidth="1"/>
    <col min="6408" max="6656" width="12.42578125" style="6"/>
    <col min="6657" max="6657" width="149.85546875" style="6" customWidth="1"/>
    <col min="6658" max="6660" width="39.5703125" style="6" customWidth="1"/>
    <col min="6661" max="6661" width="45.85546875" style="6" customWidth="1"/>
    <col min="6662" max="6662" width="21.5703125" style="6" customWidth="1"/>
    <col min="6663" max="6663" width="16.7109375" style="6" customWidth="1"/>
    <col min="6664" max="6912" width="12.42578125" style="6"/>
    <col min="6913" max="6913" width="149.85546875" style="6" customWidth="1"/>
    <col min="6914" max="6916" width="39.5703125" style="6" customWidth="1"/>
    <col min="6917" max="6917" width="45.85546875" style="6" customWidth="1"/>
    <col min="6918" max="6918" width="21.5703125" style="6" customWidth="1"/>
    <col min="6919" max="6919" width="16.7109375" style="6" customWidth="1"/>
    <col min="6920" max="7168" width="12.42578125" style="6"/>
    <col min="7169" max="7169" width="149.85546875" style="6" customWidth="1"/>
    <col min="7170" max="7172" width="39.5703125" style="6" customWidth="1"/>
    <col min="7173" max="7173" width="45.85546875" style="6" customWidth="1"/>
    <col min="7174" max="7174" width="21.5703125" style="6" customWidth="1"/>
    <col min="7175" max="7175" width="16.7109375" style="6" customWidth="1"/>
    <col min="7176" max="7424" width="12.42578125" style="6"/>
    <col min="7425" max="7425" width="149.85546875" style="6" customWidth="1"/>
    <col min="7426" max="7428" width="39.5703125" style="6" customWidth="1"/>
    <col min="7429" max="7429" width="45.85546875" style="6" customWidth="1"/>
    <col min="7430" max="7430" width="21.5703125" style="6" customWidth="1"/>
    <col min="7431" max="7431" width="16.7109375" style="6" customWidth="1"/>
    <col min="7432" max="7680" width="12.42578125" style="6"/>
    <col min="7681" max="7681" width="149.85546875" style="6" customWidth="1"/>
    <col min="7682" max="7684" width="39.5703125" style="6" customWidth="1"/>
    <col min="7685" max="7685" width="45.85546875" style="6" customWidth="1"/>
    <col min="7686" max="7686" width="21.5703125" style="6" customWidth="1"/>
    <col min="7687" max="7687" width="16.7109375" style="6" customWidth="1"/>
    <col min="7688" max="7936" width="12.42578125" style="6"/>
    <col min="7937" max="7937" width="149.85546875" style="6" customWidth="1"/>
    <col min="7938" max="7940" width="39.5703125" style="6" customWidth="1"/>
    <col min="7941" max="7941" width="45.85546875" style="6" customWidth="1"/>
    <col min="7942" max="7942" width="21.5703125" style="6" customWidth="1"/>
    <col min="7943" max="7943" width="16.7109375" style="6" customWidth="1"/>
    <col min="7944" max="8192" width="12.42578125" style="6"/>
    <col min="8193" max="8193" width="149.85546875" style="6" customWidth="1"/>
    <col min="8194" max="8196" width="39.5703125" style="6" customWidth="1"/>
    <col min="8197" max="8197" width="45.85546875" style="6" customWidth="1"/>
    <col min="8198" max="8198" width="21.5703125" style="6" customWidth="1"/>
    <col min="8199" max="8199" width="16.7109375" style="6" customWidth="1"/>
    <col min="8200" max="8448" width="12.42578125" style="6"/>
    <col min="8449" max="8449" width="149.85546875" style="6" customWidth="1"/>
    <col min="8450" max="8452" width="39.5703125" style="6" customWidth="1"/>
    <col min="8453" max="8453" width="45.85546875" style="6" customWidth="1"/>
    <col min="8454" max="8454" width="21.5703125" style="6" customWidth="1"/>
    <col min="8455" max="8455" width="16.7109375" style="6" customWidth="1"/>
    <col min="8456" max="8704" width="12.42578125" style="6"/>
    <col min="8705" max="8705" width="149.85546875" style="6" customWidth="1"/>
    <col min="8706" max="8708" width="39.5703125" style="6" customWidth="1"/>
    <col min="8709" max="8709" width="45.85546875" style="6" customWidth="1"/>
    <col min="8710" max="8710" width="21.5703125" style="6" customWidth="1"/>
    <col min="8711" max="8711" width="16.7109375" style="6" customWidth="1"/>
    <col min="8712" max="8960" width="12.42578125" style="6"/>
    <col min="8961" max="8961" width="149.85546875" style="6" customWidth="1"/>
    <col min="8962" max="8964" width="39.5703125" style="6" customWidth="1"/>
    <col min="8965" max="8965" width="45.85546875" style="6" customWidth="1"/>
    <col min="8966" max="8966" width="21.5703125" style="6" customWidth="1"/>
    <col min="8967" max="8967" width="16.7109375" style="6" customWidth="1"/>
    <col min="8968" max="9216" width="12.42578125" style="6"/>
    <col min="9217" max="9217" width="149.85546875" style="6" customWidth="1"/>
    <col min="9218" max="9220" width="39.5703125" style="6" customWidth="1"/>
    <col min="9221" max="9221" width="45.85546875" style="6" customWidth="1"/>
    <col min="9222" max="9222" width="21.5703125" style="6" customWidth="1"/>
    <col min="9223" max="9223" width="16.7109375" style="6" customWidth="1"/>
    <col min="9224" max="9472" width="12.42578125" style="6"/>
    <col min="9473" max="9473" width="149.85546875" style="6" customWidth="1"/>
    <col min="9474" max="9476" width="39.5703125" style="6" customWidth="1"/>
    <col min="9477" max="9477" width="45.85546875" style="6" customWidth="1"/>
    <col min="9478" max="9478" width="21.5703125" style="6" customWidth="1"/>
    <col min="9479" max="9479" width="16.7109375" style="6" customWidth="1"/>
    <col min="9480" max="9728" width="12.42578125" style="6"/>
    <col min="9729" max="9729" width="149.85546875" style="6" customWidth="1"/>
    <col min="9730" max="9732" width="39.5703125" style="6" customWidth="1"/>
    <col min="9733" max="9733" width="45.85546875" style="6" customWidth="1"/>
    <col min="9734" max="9734" width="21.5703125" style="6" customWidth="1"/>
    <col min="9735" max="9735" width="16.7109375" style="6" customWidth="1"/>
    <col min="9736" max="9984" width="12.42578125" style="6"/>
    <col min="9985" max="9985" width="149.85546875" style="6" customWidth="1"/>
    <col min="9986" max="9988" width="39.5703125" style="6" customWidth="1"/>
    <col min="9989" max="9989" width="45.85546875" style="6" customWidth="1"/>
    <col min="9990" max="9990" width="21.5703125" style="6" customWidth="1"/>
    <col min="9991" max="9991" width="16.7109375" style="6" customWidth="1"/>
    <col min="9992" max="10240" width="12.42578125" style="6"/>
    <col min="10241" max="10241" width="149.85546875" style="6" customWidth="1"/>
    <col min="10242" max="10244" width="39.5703125" style="6" customWidth="1"/>
    <col min="10245" max="10245" width="45.85546875" style="6" customWidth="1"/>
    <col min="10246" max="10246" width="21.5703125" style="6" customWidth="1"/>
    <col min="10247" max="10247" width="16.7109375" style="6" customWidth="1"/>
    <col min="10248" max="10496" width="12.42578125" style="6"/>
    <col min="10497" max="10497" width="149.85546875" style="6" customWidth="1"/>
    <col min="10498" max="10500" width="39.5703125" style="6" customWidth="1"/>
    <col min="10501" max="10501" width="45.85546875" style="6" customWidth="1"/>
    <col min="10502" max="10502" width="21.5703125" style="6" customWidth="1"/>
    <col min="10503" max="10503" width="16.7109375" style="6" customWidth="1"/>
    <col min="10504" max="10752" width="12.42578125" style="6"/>
    <col min="10753" max="10753" width="149.85546875" style="6" customWidth="1"/>
    <col min="10754" max="10756" width="39.5703125" style="6" customWidth="1"/>
    <col min="10757" max="10757" width="45.85546875" style="6" customWidth="1"/>
    <col min="10758" max="10758" width="21.5703125" style="6" customWidth="1"/>
    <col min="10759" max="10759" width="16.7109375" style="6" customWidth="1"/>
    <col min="10760" max="11008" width="12.42578125" style="6"/>
    <col min="11009" max="11009" width="149.85546875" style="6" customWidth="1"/>
    <col min="11010" max="11012" width="39.5703125" style="6" customWidth="1"/>
    <col min="11013" max="11013" width="45.85546875" style="6" customWidth="1"/>
    <col min="11014" max="11014" width="21.5703125" style="6" customWidth="1"/>
    <col min="11015" max="11015" width="16.7109375" style="6" customWidth="1"/>
    <col min="11016" max="11264" width="12.42578125" style="6"/>
    <col min="11265" max="11265" width="149.85546875" style="6" customWidth="1"/>
    <col min="11266" max="11268" width="39.5703125" style="6" customWidth="1"/>
    <col min="11269" max="11269" width="45.85546875" style="6" customWidth="1"/>
    <col min="11270" max="11270" width="21.5703125" style="6" customWidth="1"/>
    <col min="11271" max="11271" width="16.7109375" style="6" customWidth="1"/>
    <col min="11272" max="11520" width="12.42578125" style="6"/>
    <col min="11521" max="11521" width="149.85546875" style="6" customWidth="1"/>
    <col min="11522" max="11524" width="39.5703125" style="6" customWidth="1"/>
    <col min="11525" max="11525" width="45.85546875" style="6" customWidth="1"/>
    <col min="11526" max="11526" width="21.5703125" style="6" customWidth="1"/>
    <col min="11527" max="11527" width="16.7109375" style="6" customWidth="1"/>
    <col min="11528" max="11776" width="12.42578125" style="6"/>
    <col min="11777" max="11777" width="149.85546875" style="6" customWidth="1"/>
    <col min="11778" max="11780" width="39.5703125" style="6" customWidth="1"/>
    <col min="11781" max="11781" width="45.85546875" style="6" customWidth="1"/>
    <col min="11782" max="11782" width="21.5703125" style="6" customWidth="1"/>
    <col min="11783" max="11783" width="16.7109375" style="6" customWidth="1"/>
    <col min="11784" max="12032" width="12.42578125" style="6"/>
    <col min="12033" max="12033" width="149.85546875" style="6" customWidth="1"/>
    <col min="12034" max="12036" width="39.5703125" style="6" customWidth="1"/>
    <col min="12037" max="12037" width="45.85546875" style="6" customWidth="1"/>
    <col min="12038" max="12038" width="21.5703125" style="6" customWidth="1"/>
    <col min="12039" max="12039" width="16.7109375" style="6" customWidth="1"/>
    <col min="12040" max="12288" width="12.42578125" style="6"/>
    <col min="12289" max="12289" width="149.85546875" style="6" customWidth="1"/>
    <col min="12290" max="12292" width="39.5703125" style="6" customWidth="1"/>
    <col min="12293" max="12293" width="45.85546875" style="6" customWidth="1"/>
    <col min="12294" max="12294" width="21.5703125" style="6" customWidth="1"/>
    <col min="12295" max="12295" width="16.7109375" style="6" customWidth="1"/>
    <col min="12296" max="12544" width="12.42578125" style="6"/>
    <col min="12545" max="12545" width="149.85546875" style="6" customWidth="1"/>
    <col min="12546" max="12548" width="39.5703125" style="6" customWidth="1"/>
    <col min="12549" max="12549" width="45.85546875" style="6" customWidth="1"/>
    <col min="12550" max="12550" width="21.5703125" style="6" customWidth="1"/>
    <col min="12551" max="12551" width="16.7109375" style="6" customWidth="1"/>
    <col min="12552" max="12800" width="12.42578125" style="6"/>
    <col min="12801" max="12801" width="149.85546875" style="6" customWidth="1"/>
    <col min="12802" max="12804" width="39.5703125" style="6" customWidth="1"/>
    <col min="12805" max="12805" width="45.85546875" style="6" customWidth="1"/>
    <col min="12806" max="12806" width="21.5703125" style="6" customWidth="1"/>
    <col min="12807" max="12807" width="16.7109375" style="6" customWidth="1"/>
    <col min="12808" max="13056" width="12.42578125" style="6"/>
    <col min="13057" max="13057" width="149.85546875" style="6" customWidth="1"/>
    <col min="13058" max="13060" width="39.5703125" style="6" customWidth="1"/>
    <col min="13061" max="13061" width="45.85546875" style="6" customWidth="1"/>
    <col min="13062" max="13062" width="21.5703125" style="6" customWidth="1"/>
    <col min="13063" max="13063" width="16.7109375" style="6" customWidth="1"/>
    <col min="13064" max="13312" width="12.42578125" style="6"/>
    <col min="13313" max="13313" width="149.85546875" style="6" customWidth="1"/>
    <col min="13314" max="13316" width="39.5703125" style="6" customWidth="1"/>
    <col min="13317" max="13317" width="45.85546875" style="6" customWidth="1"/>
    <col min="13318" max="13318" width="21.5703125" style="6" customWidth="1"/>
    <col min="13319" max="13319" width="16.7109375" style="6" customWidth="1"/>
    <col min="13320" max="13568" width="12.42578125" style="6"/>
    <col min="13569" max="13569" width="149.85546875" style="6" customWidth="1"/>
    <col min="13570" max="13572" width="39.5703125" style="6" customWidth="1"/>
    <col min="13573" max="13573" width="45.85546875" style="6" customWidth="1"/>
    <col min="13574" max="13574" width="21.5703125" style="6" customWidth="1"/>
    <col min="13575" max="13575" width="16.7109375" style="6" customWidth="1"/>
    <col min="13576" max="13824" width="12.42578125" style="6"/>
    <col min="13825" max="13825" width="149.85546875" style="6" customWidth="1"/>
    <col min="13826" max="13828" width="39.5703125" style="6" customWidth="1"/>
    <col min="13829" max="13829" width="45.85546875" style="6" customWidth="1"/>
    <col min="13830" max="13830" width="21.5703125" style="6" customWidth="1"/>
    <col min="13831" max="13831" width="16.7109375" style="6" customWidth="1"/>
    <col min="13832" max="14080" width="12.42578125" style="6"/>
    <col min="14081" max="14081" width="149.85546875" style="6" customWidth="1"/>
    <col min="14082" max="14084" width="39.5703125" style="6" customWidth="1"/>
    <col min="14085" max="14085" width="45.85546875" style="6" customWidth="1"/>
    <col min="14086" max="14086" width="21.5703125" style="6" customWidth="1"/>
    <col min="14087" max="14087" width="16.7109375" style="6" customWidth="1"/>
    <col min="14088" max="14336" width="12.42578125" style="6"/>
    <col min="14337" max="14337" width="149.85546875" style="6" customWidth="1"/>
    <col min="14338" max="14340" width="39.5703125" style="6" customWidth="1"/>
    <col min="14341" max="14341" width="45.85546875" style="6" customWidth="1"/>
    <col min="14342" max="14342" width="21.5703125" style="6" customWidth="1"/>
    <col min="14343" max="14343" width="16.7109375" style="6" customWidth="1"/>
    <col min="14344" max="14592" width="12.42578125" style="6"/>
    <col min="14593" max="14593" width="149.85546875" style="6" customWidth="1"/>
    <col min="14594" max="14596" width="39.5703125" style="6" customWidth="1"/>
    <col min="14597" max="14597" width="45.85546875" style="6" customWidth="1"/>
    <col min="14598" max="14598" width="21.5703125" style="6" customWidth="1"/>
    <col min="14599" max="14599" width="16.7109375" style="6" customWidth="1"/>
    <col min="14600" max="14848" width="12.42578125" style="6"/>
    <col min="14849" max="14849" width="149.85546875" style="6" customWidth="1"/>
    <col min="14850" max="14852" width="39.5703125" style="6" customWidth="1"/>
    <col min="14853" max="14853" width="45.85546875" style="6" customWidth="1"/>
    <col min="14854" max="14854" width="21.5703125" style="6" customWidth="1"/>
    <col min="14855" max="14855" width="16.7109375" style="6" customWidth="1"/>
    <col min="14856" max="15104" width="12.42578125" style="6"/>
    <col min="15105" max="15105" width="149.85546875" style="6" customWidth="1"/>
    <col min="15106" max="15108" width="39.5703125" style="6" customWidth="1"/>
    <col min="15109" max="15109" width="45.85546875" style="6" customWidth="1"/>
    <col min="15110" max="15110" width="21.5703125" style="6" customWidth="1"/>
    <col min="15111" max="15111" width="16.7109375" style="6" customWidth="1"/>
    <col min="15112" max="15360" width="12.42578125" style="6"/>
    <col min="15361" max="15361" width="149.85546875" style="6" customWidth="1"/>
    <col min="15362" max="15364" width="39.5703125" style="6" customWidth="1"/>
    <col min="15365" max="15365" width="45.85546875" style="6" customWidth="1"/>
    <col min="15366" max="15366" width="21.5703125" style="6" customWidth="1"/>
    <col min="15367" max="15367" width="16.7109375" style="6" customWidth="1"/>
    <col min="15368" max="15616" width="12.42578125" style="6"/>
    <col min="15617" max="15617" width="149.85546875" style="6" customWidth="1"/>
    <col min="15618" max="15620" width="39.5703125" style="6" customWidth="1"/>
    <col min="15621" max="15621" width="45.85546875" style="6" customWidth="1"/>
    <col min="15622" max="15622" width="21.5703125" style="6" customWidth="1"/>
    <col min="15623" max="15623" width="16.7109375" style="6" customWidth="1"/>
    <col min="15624" max="15872" width="12.42578125" style="6"/>
    <col min="15873" max="15873" width="149.85546875" style="6" customWidth="1"/>
    <col min="15874" max="15876" width="39.5703125" style="6" customWidth="1"/>
    <col min="15877" max="15877" width="45.85546875" style="6" customWidth="1"/>
    <col min="15878" max="15878" width="21.5703125" style="6" customWidth="1"/>
    <col min="15879" max="15879" width="16.7109375" style="6" customWidth="1"/>
    <col min="15880" max="16128" width="12.42578125" style="6"/>
    <col min="16129" max="16129" width="149.85546875" style="6" customWidth="1"/>
    <col min="16130" max="16132" width="39.5703125" style="6" customWidth="1"/>
    <col min="16133" max="16133" width="45.85546875" style="6" customWidth="1"/>
    <col min="16134" max="16134" width="21.5703125" style="6" customWidth="1"/>
    <col min="16135" max="16135" width="16.7109375" style="6" customWidth="1"/>
    <col min="16136" max="16384" width="12.42578125" style="6"/>
  </cols>
  <sheetData>
    <row r="1" spans="1:12" s="96" customFormat="1" ht="30">
      <c r="A1" s="107" t="s">
        <v>0</v>
      </c>
      <c r="B1" s="108"/>
      <c r="C1" s="109" t="s">
        <v>1</v>
      </c>
      <c r="D1" s="2" t="s">
        <v>77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s="94" customFormat="1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s="94" customFormat="1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s="94" customFormat="1" ht="26.25">
      <c r="A6" s="33" t="s">
        <v>10</v>
      </c>
      <c r="B6" s="34"/>
      <c r="C6" s="34"/>
      <c r="D6" s="34"/>
      <c r="E6" s="35"/>
      <c r="F6" s="99"/>
    </row>
    <row r="7" spans="1:12" s="94" customFormat="1" ht="25.5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 s="94" customFormat="1" ht="25.5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 s="94" customFormat="1" ht="25.5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 s="94" customFormat="1" ht="25.5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 s="94" customFormat="1" ht="25.5">
      <c r="A11" s="42" t="s">
        <v>15</v>
      </c>
      <c r="B11" s="39">
        <v>0</v>
      </c>
      <c r="C11" s="39">
        <v>0</v>
      </c>
      <c r="D11" s="39">
        <v>0</v>
      </c>
      <c r="E11" s="40">
        <v>0</v>
      </c>
      <c r="F11" s="99"/>
    </row>
    <row r="12" spans="1:12" s="103" customFormat="1" ht="26.25">
      <c r="A12" s="43" t="s">
        <v>16</v>
      </c>
      <c r="B12" s="44">
        <v>0</v>
      </c>
      <c r="C12" s="44">
        <v>0</v>
      </c>
      <c r="D12" s="44">
        <v>0</v>
      </c>
      <c r="E12" s="45">
        <v>0</v>
      </c>
      <c r="F12" s="102"/>
    </row>
    <row r="13" spans="1:12" s="103" customFormat="1" ht="26.25">
      <c r="A13" s="46" t="s">
        <v>17</v>
      </c>
      <c r="B13" s="44">
        <v>1883634</v>
      </c>
      <c r="C13" s="44">
        <v>1883634</v>
      </c>
      <c r="D13" s="44">
        <v>0</v>
      </c>
      <c r="E13" s="45">
        <v>-1883634</v>
      </c>
      <c r="F13" s="102"/>
    </row>
    <row r="14" spans="1:12" s="94" customFormat="1" ht="26.25">
      <c r="A14" s="33" t="s">
        <v>18</v>
      </c>
      <c r="B14" s="39"/>
      <c r="C14" s="39"/>
      <c r="D14" s="39"/>
      <c r="E14" s="40"/>
      <c r="F14" s="93"/>
    </row>
    <row r="15" spans="1:12" s="94" customFormat="1" ht="26.25">
      <c r="A15" s="47" t="s">
        <v>19</v>
      </c>
      <c r="B15" s="36"/>
      <c r="C15" s="36"/>
      <c r="D15" s="36"/>
      <c r="E15" s="37"/>
      <c r="F15" s="93"/>
    </row>
    <row r="16" spans="1:12" s="94" customFormat="1" ht="25.5">
      <c r="A16" s="30" t="s">
        <v>20</v>
      </c>
      <c r="B16" s="36">
        <v>5163266</v>
      </c>
      <c r="C16" s="36">
        <v>6707805</v>
      </c>
      <c r="D16" s="36">
        <v>7010657</v>
      </c>
      <c r="E16" s="36">
        <v>302852</v>
      </c>
      <c r="F16" s="93"/>
    </row>
    <row r="17" spans="1:6" s="94" customFormat="1" ht="25.5">
      <c r="A17" s="30" t="s">
        <v>21</v>
      </c>
      <c r="B17" s="36">
        <v>221100</v>
      </c>
      <c r="C17" s="36">
        <v>221100</v>
      </c>
      <c r="D17" s="36">
        <v>229280</v>
      </c>
      <c r="E17" s="36">
        <v>8180</v>
      </c>
      <c r="F17" s="93"/>
    </row>
    <row r="18" spans="1:6" s="94" customFormat="1" ht="25.5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 s="94" customFormat="1" ht="25.5">
      <c r="A19" s="48" t="s">
        <v>23</v>
      </c>
      <c r="B19" s="36">
        <v>302982</v>
      </c>
      <c r="C19" s="36">
        <v>304482</v>
      </c>
      <c r="D19" s="36">
        <v>322300</v>
      </c>
      <c r="E19" s="36">
        <v>17818</v>
      </c>
      <c r="F19" s="93"/>
    </row>
    <row r="20" spans="1:6" s="94" customFormat="1" ht="25.5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 s="94" customFormat="1" ht="25.5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 s="94" customFormat="1" ht="25.5">
      <c r="A22" s="48" t="s">
        <v>61</v>
      </c>
      <c r="B22" s="36">
        <v>202682</v>
      </c>
      <c r="C22" s="36">
        <v>202682</v>
      </c>
      <c r="D22" s="36">
        <v>210718</v>
      </c>
      <c r="E22" s="36">
        <v>8036</v>
      </c>
      <c r="F22" s="93"/>
    </row>
    <row r="23" spans="1:6" s="94" customFormat="1" ht="25.5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 s="94" customFormat="1" ht="25.5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 s="94" customFormat="1" ht="25.5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 s="94" customFormat="1" ht="25.5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 s="94" customFormat="1" ht="25.5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 s="94" customFormat="1" ht="25.5">
      <c r="A28" s="48" t="s">
        <v>31</v>
      </c>
      <c r="B28" s="36">
        <v>319162.98</v>
      </c>
      <c r="C28" s="36">
        <v>324162.98</v>
      </c>
      <c r="D28" s="36">
        <v>352046.70999999996</v>
      </c>
      <c r="E28" s="36">
        <v>27883.729999999981</v>
      </c>
      <c r="F28" s="93"/>
    </row>
    <row r="29" spans="1:6" s="103" customFormat="1" ht="26.25">
      <c r="A29" s="33" t="s">
        <v>32</v>
      </c>
      <c r="B29" s="44">
        <v>6209192.9800000004</v>
      </c>
      <c r="C29" s="44">
        <v>7760231.9800000004</v>
      </c>
      <c r="D29" s="44">
        <v>8125001.71</v>
      </c>
      <c r="E29" s="44">
        <v>364769.73</v>
      </c>
      <c r="F29" s="102"/>
    </row>
    <row r="30" spans="1:6" s="94" customFormat="1" ht="25.5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 s="94" customFormat="1" ht="25.5">
      <c r="A31" s="48" t="s">
        <v>34</v>
      </c>
      <c r="B31" s="39">
        <v>116057</v>
      </c>
      <c r="C31" s="39">
        <v>121057</v>
      </c>
      <c r="D31" s="39">
        <v>145115</v>
      </c>
      <c r="E31" s="40">
        <v>24058</v>
      </c>
      <c r="F31" s="99"/>
    </row>
    <row r="32" spans="1:6" s="94" customFormat="1" ht="25.5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 s="94" customFormat="1" ht="25.5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 s="94" customFormat="1" ht="25.5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 s="94" customFormat="1" ht="25.5">
      <c r="A35" s="50" t="s">
        <v>38</v>
      </c>
      <c r="B35" s="39">
        <v>111517</v>
      </c>
      <c r="C35" s="39">
        <v>116517</v>
      </c>
      <c r="D35" s="39">
        <v>169409</v>
      </c>
      <c r="E35" s="40">
        <v>52892</v>
      </c>
      <c r="F35" s="99"/>
    </row>
    <row r="36" spans="1:6" s="103" customFormat="1" ht="26.25">
      <c r="A36" s="51" t="s">
        <v>39</v>
      </c>
      <c r="B36" s="52">
        <v>6436766.9800000004</v>
      </c>
      <c r="C36" s="52">
        <v>7997805.9800000004</v>
      </c>
      <c r="D36" s="52">
        <v>8439525.7100000009</v>
      </c>
      <c r="E36" s="105">
        <v>76950</v>
      </c>
      <c r="F36" s="102"/>
    </row>
    <row r="37" spans="1:6" s="94" customFormat="1" ht="26.25">
      <c r="A37" s="47" t="s">
        <v>40</v>
      </c>
      <c r="B37" s="36"/>
      <c r="C37" s="36"/>
      <c r="D37" s="36"/>
      <c r="E37" s="37"/>
      <c r="F37" s="99"/>
    </row>
    <row r="38" spans="1:6" s="94" customFormat="1" ht="25.5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 s="94" customFormat="1" ht="25.5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s="94" customFormat="1" ht="26.25">
      <c r="A40" s="56" t="s">
        <v>43</v>
      </c>
      <c r="B40" s="36"/>
      <c r="C40" s="36"/>
      <c r="D40" s="36"/>
      <c r="E40" s="36"/>
      <c r="F40" s="99"/>
    </row>
    <row r="41" spans="1:6" s="94" customFormat="1" ht="25.5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 s="94" customFormat="1" ht="25.5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8320400.9800000004</v>
      </c>
      <c r="C45" s="58">
        <v>9881439.9800000004</v>
      </c>
      <c r="D45" s="58">
        <v>8439525.7100000009</v>
      </c>
      <c r="E45" s="59">
        <v>-1441914.2699999996</v>
      </c>
      <c r="F45" s="106"/>
    </row>
    <row r="46" spans="1:6" s="3" customFormat="1" ht="45" thickTop="1">
      <c r="A46" s="13"/>
      <c r="B46" s="15"/>
      <c r="C46" s="15"/>
      <c r="D46" s="15"/>
      <c r="E46" s="15"/>
      <c r="F46" s="16"/>
    </row>
    <row r="47" spans="1:6" ht="45">
      <c r="A47" s="17"/>
      <c r="B47" s="18"/>
      <c r="C47" s="18"/>
      <c r="D47" s="18"/>
      <c r="E47" s="18"/>
      <c r="F47" s="19"/>
    </row>
    <row r="48" spans="1:6" ht="44.25">
      <c r="A48" s="16"/>
      <c r="B48" s="1"/>
      <c r="C48" s="1"/>
      <c r="D48" s="1"/>
      <c r="E48" s="1"/>
      <c r="F48" s="20"/>
    </row>
    <row r="49" spans="1:6" ht="44.25">
      <c r="A49" s="21"/>
      <c r="B49" s="1"/>
      <c r="C49" s="1"/>
      <c r="D49" s="1"/>
      <c r="E49" s="1"/>
      <c r="F49" s="20"/>
    </row>
    <row r="50" spans="1:6" ht="20.25">
      <c r="A50" s="22"/>
      <c r="B50" s="23"/>
      <c r="C50" s="23"/>
      <c r="D50" s="23"/>
      <c r="E50" s="23"/>
    </row>
    <row r="51" spans="1:6" ht="20.25">
      <c r="A51" s="22" t="s">
        <v>49</v>
      </c>
      <c r="B51" s="24"/>
      <c r="C51" s="24"/>
      <c r="D51" s="24"/>
      <c r="E51" s="24"/>
    </row>
    <row r="52" spans="1:6" ht="20.25">
      <c r="A52" s="22" t="s">
        <v>49</v>
      </c>
      <c r="B52" s="23"/>
      <c r="C52" s="23"/>
      <c r="D52" s="23"/>
      <c r="E52" s="23"/>
    </row>
    <row r="54" spans="1:6">
      <c r="A54" s="25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50" zoomScaleNormal="50" workbookViewId="0">
      <selection activeCell="F15" sqref="F15"/>
    </sheetView>
  </sheetViews>
  <sheetFormatPr defaultColWidth="114.42578125" defaultRowHeight="25.5"/>
  <cols>
    <col min="1" max="1" width="101.85546875" style="94" customWidth="1"/>
    <col min="2" max="2" width="28.140625" style="116" customWidth="1"/>
    <col min="3" max="3" width="30.85546875" style="116" customWidth="1"/>
    <col min="4" max="4" width="29.7109375" style="116" customWidth="1"/>
    <col min="5" max="5" width="31.85546875" style="116" customWidth="1"/>
    <col min="6" max="16384" width="114.42578125" style="94"/>
  </cols>
  <sheetData>
    <row r="1" spans="1:12" s="96" customFormat="1" ht="30">
      <c r="A1" s="107" t="s">
        <v>0</v>
      </c>
      <c r="B1" s="108"/>
      <c r="C1" s="109" t="s">
        <v>1</v>
      </c>
      <c r="D1" s="83" t="s">
        <v>51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ht="26.25">
      <c r="A6" s="33" t="s">
        <v>10</v>
      </c>
      <c r="B6" s="34"/>
      <c r="C6" s="34"/>
      <c r="D6" s="34"/>
      <c r="E6" s="35"/>
      <c r="F6" s="99"/>
    </row>
    <row r="7" spans="1:12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>
      <c r="A11" s="42" t="s">
        <v>15</v>
      </c>
      <c r="B11" s="39">
        <v>340175</v>
      </c>
      <c r="C11" s="39">
        <v>403956</v>
      </c>
      <c r="D11" s="39">
        <v>243956</v>
      </c>
      <c r="E11" s="40">
        <v>-160000</v>
      </c>
      <c r="F11" s="99"/>
    </row>
    <row r="12" spans="1:12" s="103" customFormat="1" ht="26.25">
      <c r="A12" s="43" t="s">
        <v>16</v>
      </c>
      <c r="B12" s="44">
        <v>340175</v>
      </c>
      <c r="C12" s="44">
        <v>403956</v>
      </c>
      <c r="D12" s="44">
        <v>243956</v>
      </c>
      <c r="E12" s="45">
        <v>-160000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ht="26.25">
      <c r="A14" s="33" t="s">
        <v>18</v>
      </c>
      <c r="B14" s="39"/>
      <c r="C14" s="39"/>
      <c r="D14" s="39"/>
      <c r="E14" s="40"/>
      <c r="F14" s="93"/>
    </row>
    <row r="15" spans="1:12" ht="26.25">
      <c r="A15" s="47" t="s">
        <v>19</v>
      </c>
      <c r="B15" s="36"/>
      <c r="C15" s="36"/>
      <c r="D15" s="36"/>
      <c r="E15" s="37"/>
      <c r="F15" s="93"/>
    </row>
    <row r="16" spans="1:12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>
      <c r="A35" s="50" t="s">
        <v>38</v>
      </c>
      <c r="B35" s="39">
        <v>12611</v>
      </c>
      <c r="C35" s="39">
        <v>120864</v>
      </c>
      <c r="D35" s="39">
        <v>120864</v>
      </c>
      <c r="E35" s="40">
        <v>0</v>
      </c>
      <c r="F35" s="99"/>
    </row>
    <row r="36" spans="1:6" s="103" customFormat="1" ht="26.25">
      <c r="A36" s="51" t="s">
        <v>39</v>
      </c>
      <c r="B36" s="52">
        <v>12611</v>
      </c>
      <c r="C36" s="52">
        <v>120864</v>
      </c>
      <c r="D36" s="52">
        <v>120864</v>
      </c>
      <c r="E36" s="105">
        <v>0</v>
      </c>
      <c r="F36" s="102"/>
    </row>
    <row r="37" spans="1:6" ht="26.25">
      <c r="A37" s="47" t="s">
        <v>40</v>
      </c>
      <c r="B37" s="36"/>
      <c r="C37" s="36"/>
      <c r="D37" s="36"/>
      <c r="E37" s="37"/>
      <c r="F37" s="99"/>
    </row>
    <row r="38" spans="1:6">
      <c r="A38" s="53" t="s">
        <v>41</v>
      </c>
      <c r="B38" s="36">
        <v>32124048</v>
      </c>
      <c r="C38" s="36">
        <v>52221573</v>
      </c>
      <c r="D38" s="36">
        <v>46073263</v>
      </c>
      <c r="E38" s="37">
        <v>-6148310</v>
      </c>
      <c r="F38" s="99"/>
    </row>
    <row r="39" spans="1:6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ht="26.25">
      <c r="A40" s="56" t="s">
        <v>43</v>
      </c>
      <c r="B40" s="36"/>
      <c r="C40" s="36"/>
      <c r="D40" s="36"/>
      <c r="E40" s="36"/>
      <c r="F40" s="99"/>
    </row>
    <row r="41" spans="1:6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32124048</v>
      </c>
      <c r="C43" s="44">
        <v>52221573</v>
      </c>
      <c r="D43" s="44">
        <v>46073263</v>
      </c>
      <c r="E43" s="45">
        <v>-6148310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32476834</v>
      </c>
      <c r="C45" s="58">
        <v>52746393</v>
      </c>
      <c r="D45" s="58">
        <v>46438083</v>
      </c>
      <c r="E45" s="59">
        <v>-6308310</v>
      </c>
      <c r="F45" s="106"/>
    </row>
    <row r="46" spans="1:6" ht="27" thickTop="1">
      <c r="A46" s="117"/>
      <c r="B46" s="118"/>
      <c r="C46" s="118"/>
      <c r="D46" s="118"/>
      <c r="E46" s="118"/>
      <c r="F46" s="119"/>
    </row>
    <row r="47" spans="1:6" ht="26.25">
      <c r="A47" s="102"/>
      <c r="B47" s="120"/>
      <c r="C47" s="120"/>
      <c r="D47" s="120"/>
      <c r="E47" s="120"/>
      <c r="F47" s="119"/>
    </row>
    <row r="48" spans="1:6">
      <c r="A48" s="119"/>
    </row>
    <row r="49" spans="1:5">
      <c r="A49" s="121"/>
    </row>
    <row r="50" spans="1:5">
      <c r="A50" s="122"/>
    </row>
    <row r="51" spans="1:5">
      <c r="A51" s="122" t="s">
        <v>49</v>
      </c>
      <c r="B51" s="123"/>
      <c r="C51" s="123"/>
      <c r="D51" s="123"/>
      <c r="E51" s="123"/>
    </row>
    <row r="52" spans="1:5">
      <c r="A52" s="122" t="s">
        <v>49</v>
      </c>
    </row>
    <row r="54" spans="1:5">
      <c r="A54" s="122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7" zoomScale="60" zoomScaleNormal="60" workbookViewId="0">
      <selection activeCell="B7" sqref="B7:B45"/>
    </sheetView>
  </sheetViews>
  <sheetFormatPr defaultColWidth="114.42578125" defaultRowHeight="25.5"/>
  <cols>
    <col min="1" max="1" width="102" style="94" customWidth="1"/>
    <col min="2" max="2" width="26.7109375" style="116" customWidth="1"/>
    <col min="3" max="3" width="26.5703125" style="116" customWidth="1"/>
    <col min="4" max="4" width="30.5703125" style="116" customWidth="1"/>
    <col min="5" max="5" width="31.85546875" style="116" customWidth="1"/>
    <col min="6" max="16384" width="114.42578125" style="94"/>
  </cols>
  <sheetData>
    <row r="1" spans="1:12" s="96" customFormat="1" ht="30">
      <c r="A1" s="107" t="s">
        <v>0</v>
      </c>
      <c r="B1" s="108"/>
      <c r="C1" s="109" t="s">
        <v>1</v>
      </c>
      <c r="D1" s="83" t="s">
        <v>93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16" t="s">
        <v>92</v>
      </c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ht="26.25">
      <c r="A6" s="33" t="s">
        <v>10</v>
      </c>
      <c r="B6" s="34"/>
      <c r="C6" s="34"/>
      <c r="D6" s="34"/>
      <c r="E6" s="35"/>
      <c r="F6" s="99"/>
    </row>
    <row r="7" spans="1:12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>
      <c r="A11" s="42" t="s">
        <v>15</v>
      </c>
      <c r="B11" s="39">
        <v>110025</v>
      </c>
      <c r="C11" s="39">
        <v>375000</v>
      </c>
      <c r="D11" s="39">
        <v>375000</v>
      </c>
      <c r="E11" s="40">
        <v>0</v>
      </c>
      <c r="F11" s="99"/>
    </row>
    <row r="12" spans="1:12" s="103" customFormat="1" ht="26.25">
      <c r="A12" s="43" t="s">
        <v>16</v>
      </c>
      <c r="B12" s="44">
        <v>110025</v>
      </c>
      <c r="C12" s="44">
        <v>375000</v>
      </c>
      <c r="D12" s="44">
        <v>375000</v>
      </c>
      <c r="E12" s="45">
        <v>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ht="26.25">
      <c r="A14" s="33" t="s">
        <v>18</v>
      </c>
      <c r="B14" s="39"/>
      <c r="C14" s="39"/>
      <c r="D14" s="39"/>
      <c r="E14" s="40"/>
      <c r="F14" s="93"/>
    </row>
    <row r="15" spans="1:12" ht="26.25">
      <c r="A15" s="47" t="s">
        <v>19</v>
      </c>
      <c r="B15" s="36"/>
      <c r="C15" s="36"/>
      <c r="D15" s="36"/>
      <c r="E15" s="37"/>
      <c r="F15" s="93"/>
    </row>
    <row r="16" spans="1:12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>
      <c r="A35" s="50" t="s">
        <v>38</v>
      </c>
      <c r="B35" s="39">
        <v>1537783</v>
      </c>
      <c r="C35" s="39">
        <v>3100000</v>
      </c>
      <c r="D35" s="39">
        <v>7285000</v>
      </c>
      <c r="E35" s="40">
        <v>4185000</v>
      </c>
      <c r="F35" s="99"/>
    </row>
    <row r="36" spans="1:6" s="103" customFormat="1" ht="26.25">
      <c r="A36" s="51" t="s">
        <v>39</v>
      </c>
      <c r="B36" s="52">
        <v>1537783</v>
      </c>
      <c r="C36" s="52">
        <v>3100000</v>
      </c>
      <c r="D36" s="52">
        <v>7285000</v>
      </c>
      <c r="E36" s="105">
        <v>4185000</v>
      </c>
      <c r="F36" s="102"/>
    </row>
    <row r="37" spans="1:6" ht="26.25">
      <c r="A37" s="47" t="s">
        <v>40</v>
      </c>
      <c r="B37" s="36"/>
      <c r="C37" s="36"/>
      <c r="D37" s="36"/>
      <c r="E37" s="37"/>
      <c r="F37" s="99"/>
    </row>
    <row r="38" spans="1:6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ht="26.25">
      <c r="A40" s="56" t="s">
        <v>43</v>
      </c>
      <c r="B40" s="36"/>
      <c r="C40" s="36"/>
      <c r="D40" s="36"/>
      <c r="E40" s="36"/>
      <c r="F40" s="99"/>
    </row>
    <row r="41" spans="1:6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>
      <c r="A42" s="38" t="s">
        <v>45</v>
      </c>
      <c r="B42" s="39">
        <v>2850174</v>
      </c>
      <c r="C42" s="39">
        <v>4034667</v>
      </c>
      <c r="D42" s="39">
        <v>4034667</v>
      </c>
      <c r="E42" s="40">
        <v>0</v>
      </c>
      <c r="F42" s="99"/>
    </row>
    <row r="43" spans="1:6" s="103" customFormat="1" ht="26.25">
      <c r="A43" s="33" t="s">
        <v>46</v>
      </c>
      <c r="B43" s="44">
        <v>2850174</v>
      </c>
      <c r="C43" s="44">
        <v>4034667</v>
      </c>
      <c r="D43" s="44">
        <v>4034667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4497982</v>
      </c>
      <c r="C45" s="58">
        <v>7509667</v>
      </c>
      <c r="D45" s="58">
        <v>11694667</v>
      </c>
      <c r="E45" s="59">
        <v>4185000</v>
      </c>
      <c r="F45" s="106"/>
    </row>
    <row r="46" spans="1:6" ht="27" thickTop="1">
      <c r="A46" s="117"/>
      <c r="B46" s="118"/>
      <c r="C46" s="118"/>
      <c r="D46" s="118"/>
      <c r="E46" s="118"/>
      <c r="F46" s="119"/>
    </row>
    <row r="47" spans="1:6" ht="26.25">
      <c r="A47" s="102"/>
      <c r="B47" s="120"/>
      <c r="C47" s="120"/>
      <c r="D47" s="120"/>
      <c r="E47" s="120"/>
      <c r="F47" s="119"/>
    </row>
    <row r="48" spans="1:6">
      <c r="A48" s="119"/>
    </row>
    <row r="49" spans="1:5">
      <c r="A49" s="121"/>
    </row>
    <row r="50" spans="1:5">
      <c r="A50" s="122"/>
    </row>
    <row r="51" spans="1:5">
      <c r="A51" s="122" t="s">
        <v>49</v>
      </c>
      <c r="B51" s="123"/>
      <c r="C51" s="123"/>
      <c r="D51" s="123"/>
      <c r="E51" s="123"/>
    </row>
    <row r="52" spans="1:5">
      <c r="A52" s="122" t="s">
        <v>49</v>
      </c>
    </row>
    <row r="54" spans="1:5">
      <c r="A54" s="122" t="s">
        <v>49</v>
      </c>
    </row>
  </sheetData>
  <pageMargins left="0.7" right="0.7" top="0.75" bottom="0.75" header="0.3" footer="0.3"/>
  <pageSetup scale="4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3" zoomScale="50" zoomScaleNormal="50" workbookViewId="0">
      <selection activeCell="F16" sqref="F16"/>
    </sheetView>
  </sheetViews>
  <sheetFormatPr defaultColWidth="114.42578125" defaultRowHeight="25.5"/>
  <cols>
    <col min="1" max="1" width="101.85546875" style="94" customWidth="1"/>
    <col min="2" max="2" width="28.140625" style="116" customWidth="1"/>
    <col min="3" max="3" width="30.85546875" style="116" customWidth="1"/>
    <col min="4" max="4" width="29.7109375" style="116" customWidth="1"/>
    <col min="5" max="5" width="31.85546875" style="116" customWidth="1"/>
    <col min="6" max="16384" width="114.42578125" style="94"/>
  </cols>
  <sheetData>
    <row r="1" spans="1:12" s="96" customFormat="1" ht="30">
      <c r="A1" s="107" t="s">
        <v>0</v>
      </c>
      <c r="B1" s="108"/>
      <c r="C1" s="109" t="s">
        <v>1</v>
      </c>
      <c r="D1" s="2" t="s">
        <v>52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ht="27" thickTop="1">
      <c r="A4" s="27" t="s">
        <v>4</v>
      </c>
      <c r="B4" s="28" t="s">
        <v>5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ht="26.25">
      <c r="A6" s="33" t="s">
        <v>10</v>
      </c>
      <c r="B6" s="34"/>
      <c r="C6" s="34"/>
      <c r="D6" s="34"/>
      <c r="E6" s="35"/>
      <c r="F6" s="99"/>
    </row>
    <row r="7" spans="1:12">
      <c r="A7" s="30" t="s">
        <v>11</v>
      </c>
      <c r="B7" s="100">
        <f>ULBOS!B7+GSU!B7+'LA Tech'!B7+McNeese!B7+Nicholls!B7+NwSU!B7+SLU!B7+ULL!B7+ULM!B7+UNO!B7</f>
        <v>0</v>
      </c>
      <c r="C7" s="100">
        <f>ULBOS!C7+GSU!C7+'LA Tech'!C7+McNeese!C7+Nicholls!C7+NwSU!C7+SLU!C7+ULL!C7+ULM!C7+UNO!C7</f>
        <v>0</v>
      </c>
      <c r="D7" s="100">
        <f>ULBOS!D7+GSU!D7+'LA Tech'!D7+McNeese!D7+Nicholls!D7+NwSU!D7+SLU!D7+ULL!D7+ULM!D7+UNO!D7</f>
        <v>0</v>
      </c>
      <c r="E7" s="37">
        <f t="shared" ref="E7:E12" si="0">D7-C7</f>
        <v>0</v>
      </c>
      <c r="F7" s="99"/>
    </row>
    <row r="8" spans="1:12">
      <c r="A8" s="38" t="s">
        <v>12</v>
      </c>
      <c r="B8" s="101">
        <f>ULBOS!B8+GSU!B8+'LA Tech'!B8+McNeese!B8+Nicholls!B8+NwSU!B8+SLU!B8+ULL!B8+ULM!B8+UNO!B8</f>
        <v>0</v>
      </c>
      <c r="C8" s="101">
        <f>ULBOS!C8+GSU!C8+'LA Tech'!C8+McNeese!C8+Nicholls!C8+NwSU!C8+SLU!C8+ULL!C8+ULM!C8+UNO!C8</f>
        <v>0</v>
      </c>
      <c r="D8" s="101">
        <f>ULBOS!D8+GSU!D8+'LA Tech'!D8+McNeese!D8+Nicholls!D8+NwSU!D8+SLU!D8+ULL!D8+ULM!D8+UNO!D8</f>
        <v>0</v>
      </c>
      <c r="E8" s="40">
        <f t="shared" si="0"/>
        <v>0</v>
      </c>
      <c r="F8" s="99"/>
    </row>
    <row r="9" spans="1:12">
      <c r="A9" s="41" t="s">
        <v>13</v>
      </c>
      <c r="B9" s="100">
        <f>ULBOS!B9+GSU!B9+'LA Tech'!B9+McNeese!B9+Nicholls!B9+NwSU!B9+SLU!B9+ULL!B9+ULM!B9+UNO!B9</f>
        <v>0</v>
      </c>
      <c r="C9" s="100">
        <f>ULBOS!C9+GSU!C9+'LA Tech'!C9+McNeese!C9+Nicholls!C9+NwSU!C9+SLU!C9+ULL!C9+ULM!C9+UNO!C9</f>
        <v>0</v>
      </c>
      <c r="D9" s="100">
        <f>ULBOS!D9+GSU!D9+'LA Tech'!D9+McNeese!D9+Nicholls!D9+NwSU!D9+SLU!D9+ULL!D9+ULM!D9+UNO!D9</f>
        <v>0</v>
      </c>
      <c r="E9" s="40">
        <f t="shared" si="0"/>
        <v>0</v>
      </c>
      <c r="F9" s="99"/>
    </row>
    <row r="10" spans="1:12">
      <c r="A10" s="42" t="s">
        <v>14</v>
      </c>
      <c r="B10" s="100">
        <f>ULBOS!B10+GSU!B10+'LA Tech'!B10+McNeese!B10+Nicholls!B10+NwSU!B10+SLU!B10+ULL!B10+ULM!B10+UNO!B10</f>
        <v>0</v>
      </c>
      <c r="C10" s="100">
        <f>ULBOS!C10+GSU!C10+'LA Tech'!C10+McNeese!C10+Nicholls!C10+NwSU!C10+SLU!C10+ULL!C10+ULM!C10+UNO!C10</f>
        <v>0</v>
      </c>
      <c r="D10" s="100">
        <f>ULBOS!D10+GSU!D10+'LA Tech'!D10+McNeese!D10+Nicholls!D10+NwSU!D10+SLU!D10+ULL!D10+ULM!D10+UNO!D10</f>
        <v>0</v>
      </c>
      <c r="E10" s="40">
        <f t="shared" si="0"/>
        <v>0</v>
      </c>
      <c r="F10" s="99"/>
    </row>
    <row r="11" spans="1:12">
      <c r="A11" s="42" t="s">
        <v>15</v>
      </c>
      <c r="B11" s="36">
        <f>ULBOS!B11+GSU!B11+'LA Tech'!B11+McNeese!B11+Nicholls!B11+NwSU!B11+SLU!B11+ULL!B11+ULM!B11+UNO!B11</f>
        <v>74923</v>
      </c>
      <c r="C11" s="36">
        <f>ULBOS!C11+GSU!C11+'LA Tech'!C11+McNeese!C11+Nicholls!C11+NwSU!C11+SLU!C11+ULL!C11+ULM!C11+UNO!C11</f>
        <v>110923</v>
      </c>
      <c r="D11" s="36">
        <f>ULBOS!D11+GSU!D11+'LA Tech'!D11+McNeese!D11+Nicholls!D11+NwSU!D11+SLU!D11+ULL!D11+ULM!D11+UNO!D11</f>
        <v>74923</v>
      </c>
      <c r="E11" s="40">
        <f t="shared" si="0"/>
        <v>-36000</v>
      </c>
      <c r="F11" s="99"/>
    </row>
    <row r="12" spans="1:12" s="103" customFormat="1" ht="26.25">
      <c r="A12" s="43" t="s">
        <v>16</v>
      </c>
      <c r="B12" s="52">
        <f>B10+B9+B8+B7+B11</f>
        <v>74923</v>
      </c>
      <c r="C12" s="52">
        <f>C10+C9+C8+C7+C11</f>
        <v>110923</v>
      </c>
      <c r="D12" s="52">
        <f>D10+D9+D8+D7+D11</f>
        <v>74923</v>
      </c>
      <c r="E12" s="45">
        <f t="shared" si="0"/>
        <v>-36000</v>
      </c>
      <c r="F12" s="102"/>
    </row>
    <row r="13" spans="1:12" s="103" customFormat="1" ht="26.25">
      <c r="A13" s="46" t="s">
        <v>17</v>
      </c>
      <c r="B13" s="104">
        <f>ULBOS!B13+GSU!B13+'LA Tech'!B13+McNeese!B13+Nicholls!B13+NwSU!B13+SLU!B13+ULL!B13+ULM!B13+UNO!B13</f>
        <v>42505671</v>
      </c>
      <c r="C13" s="104">
        <f>ULBOS!C13+GSU!C13+'LA Tech'!C13+McNeese!C13+Nicholls!C13+NwSU!C13+SLU!C13+ULL!C13+ULM!C13+UNO!C13</f>
        <v>38944715</v>
      </c>
      <c r="D13" s="104">
        <f>ULBOS!D13+GSU!D13+'LA Tech'!D13+McNeese!D13+Nicholls!D13+NwSU!D13+SLU!D13+ULL!D13+ULM!D13+UNO!D13</f>
        <v>0</v>
      </c>
      <c r="E13" s="45">
        <f>D13-C13</f>
        <v>-38944715</v>
      </c>
      <c r="F13" s="102"/>
    </row>
    <row r="14" spans="1:12" ht="26.25">
      <c r="A14" s="33" t="s">
        <v>18</v>
      </c>
      <c r="B14" s="39"/>
      <c r="C14" s="39"/>
      <c r="D14" s="39"/>
      <c r="E14" s="40"/>
      <c r="F14" s="93"/>
    </row>
    <row r="15" spans="1:12" ht="26.25">
      <c r="A15" s="47" t="s">
        <v>19</v>
      </c>
      <c r="B15" s="36"/>
      <c r="C15" s="36"/>
      <c r="D15" s="36"/>
      <c r="E15" s="37"/>
      <c r="F15" s="93"/>
    </row>
    <row r="16" spans="1:12">
      <c r="A16" s="30" t="s">
        <v>20</v>
      </c>
      <c r="B16" s="36">
        <f>ULBOS!B16+GSU!B16+'LA Tech'!B16+McNeese!B16+Nicholls!B16+NwSU!B16+SLU!B16+ULL!B16+ULM!B16+UNO!B16</f>
        <v>302779325.38</v>
      </c>
      <c r="C16" s="36">
        <f>ULBOS!C16+GSU!C16+'LA Tech'!C16+McNeese!C16+Nicholls!C16+NwSU!C16+SLU!C16+ULL!C16+ULM!C16+UNO!C16</f>
        <v>306819870</v>
      </c>
      <c r="D16" s="36">
        <f>ULBOS!D16+GSU!D16+'LA Tech'!D16+McNeese!D16+Nicholls!D16+NwSU!D16+SLU!D16+ULL!D16+ULM!D16+UNO!D16</f>
        <v>344712833</v>
      </c>
      <c r="E16" s="36">
        <f>D16-C16</f>
        <v>37892963</v>
      </c>
      <c r="F16" s="93"/>
    </row>
    <row r="17" spans="1:6">
      <c r="A17" s="30" t="s">
        <v>21</v>
      </c>
      <c r="B17" s="36">
        <f>ULBOS!B17+GSU!B17+'LA Tech'!B17+McNeese!B17+Nicholls!B17+NwSU!B17+SLU!B17+ULL!B17+ULM!B17+UNO!B17</f>
        <v>40655866.539999999</v>
      </c>
      <c r="C17" s="36">
        <f>ULBOS!C17+GSU!C17+'LA Tech'!C17+McNeese!C17+Nicholls!C17+NwSU!C17+SLU!C17+ULL!C17+ULM!C17+UNO!C17</f>
        <v>44800822</v>
      </c>
      <c r="D17" s="36">
        <f>ULBOS!D17+GSU!D17+'LA Tech'!D17+McNeese!D17+Nicholls!D17+NwSU!D17+SLU!D17+ULL!D17+ULM!D17+UNO!D17</f>
        <v>45702078</v>
      </c>
      <c r="E17" s="36">
        <f>D17-C17</f>
        <v>901256</v>
      </c>
      <c r="F17" s="93"/>
    </row>
    <row r="18" spans="1:6">
      <c r="A18" s="48" t="s">
        <v>22</v>
      </c>
      <c r="B18" s="36">
        <f>ULBOS!B18+GSU!B18+'LA Tech'!B18+McNeese!B18+Nicholls!B18+NwSU!B18+SLU!B18+ULL!B18+ULM!B18+UNO!B18</f>
        <v>18468199.759999998</v>
      </c>
      <c r="C18" s="36">
        <f>ULBOS!C18+GSU!C18+'LA Tech'!C18+McNeese!C18+Nicholls!C18+NwSU!C18+SLU!C18+ULL!C18+ULM!C18+UNO!C18</f>
        <v>19498716</v>
      </c>
      <c r="D18" s="36">
        <f>ULBOS!D18+GSU!D18+'LA Tech'!D18+McNeese!D18+Nicholls!D18+NwSU!D18+SLU!D18+ULL!D18+ULM!D18+UNO!D18</f>
        <v>19173488</v>
      </c>
      <c r="E18" s="36">
        <f>D18-C18</f>
        <v>-325228</v>
      </c>
      <c r="F18" s="93"/>
    </row>
    <row r="19" spans="1:6">
      <c r="A19" s="48" t="s">
        <v>23</v>
      </c>
      <c r="B19" s="36">
        <f>ULBOS!B19+GSU!B19+'LA Tech'!B19+McNeese!B19+Nicholls!B19+NwSU!B19+SLU!B19+ULL!B19+ULM!B19+UNO!B19</f>
        <v>10284839.82</v>
      </c>
      <c r="C19" s="36">
        <f>ULBOS!C19+GSU!C19+'LA Tech'!C19+McNeese!C19+Nicholls!C19+NwSU!C19+SLU!C19+ULL!C19+ULM!C19+UNO!C19</f>
        <v>10281014</v>
      </c>
      <c r="D19" s="36">
        <f>ULBOS!D19+GSU!D19+'LA Tech'!D19+McNeese!D19+Nicholls!D19+NwSU!D19+SLU!D19+ULL!D19+ULM!D19+UNO!D19</f>
        <v>10098528</v>
      </c>
      <c r="E19" s="36">
        <f>D19-C19</f>
        <v>-182486</v>
      </c>
      <c r="F19" s="93"/>
    </row>
    <row r="20" spans="1:6">
      <c r="A20" s="48" t="s">
        <v>24</v>
      </c>
      <c r="B20" s="36">
        <f>ULBOS!B20+GSU!B20+'LA Tech'!B20+McNeese!B20+Nicholls!B20+NwSU!B20+SLU!B20+ULL!B20+ULM!B20+UNO!B20</f>
        <v>0</v>
      </c>
      <c r="C20" s="36">
        <f>ULBOS!C20+GSU!C20+'LA Tech'!C20+McNeese!C20+Nicholls!C20+NwSU!C20+SLU!C20+ULL!C20+ULM!C20+UNO!C20</f>
        <v>186400</v>
      </c>
      <c r="D20" s="36">
        <f>ULBOS!D20+GSU!D20+'LA Tech'!D20+McNeese!D20+Nicholls!D20+NwSU!D20+SLU!D20+ULL!D20+ULM!D20+UNO!D20</f>
        <v>733630</v>
      </c>
      <c r="E20" s="36">
        <f t="shared" ref="E20:E27" si="1">D20-C20</f>
        <v>547230</v>
      </c>
      <c r="F20" s="93"/>
    </row>
    <row r="21" spans="1:6">
      <c r="A21" s="48" t="s">
        <v>25</v>
      </c>
      <c r="B21" s="36">
        <f>ULBOS!B21+GSU!B21+'LA Tech'!B21+McNeese!B21+Nicholls!B21+NwSU!B21+SLU!B21+ULL!B21+ULM!B21+UNO!B21</f>
        <v>0</v>
      </c>
      <c r="C21" s="36">
        <f>ULBOS!C21+GSU!C21+'LA Tech'!C21+McNeese!C21+Nicholls!C21+NwSU!C21+SLU!C21+ULL!C21+ULM!C21+UNO!C21</f>
        <v>0</v>
      </c>
      <c r="D21" s="36">
        <f>ULBOS!D21+GSU!D21+'LA Tech'!D21+McNeese!D21+Nicholls!D21+NwSU!D21+SLU!D21+ULL!D21+ULM!D21+UNO!D21</f>
        <v>0</v>
      </c>
      <c r="E21" s="36">
        <f t="shared" si="1"/>
        <v>0</v>
      </c>
      <c r="F21" s="93"/>
    </row>
    <row r="22" spans="1:6">
      <c r="A22" s="48" t="s">
        <v>61</v>
      </c>
      <c r="B22" s="36">
        <f>ULBOS!B22+GSU!B22+'LA Tech'!B22+McNeese!B22+Nicholls!B22+NwSU!B22+SLU!B22+ULL!B22+ULM!B22+UNO!B22</f>
        <v>0</v>
      </c>
      <c r="C22" s="36">
        <f>ULBOS!C22+GSU!C22+'LA Tech'!C22+McNeese!C22+Nicholls!C22+NwSU!C22+SLU!C22+ULL!C22+ULM!C22+UNO!C22</f>
        <v>0</v>
      </c>
      <c r="D22" s="36">
        <f>ULBOS!D22+GSU!D22+'LA Tech'!D22+McNeese!D22+Nicholls!D22+NwSU!D22+SLU!D22+ULL!D22+ULM!D22+UNO!D22</f>
        <v>0</v>
      </c>
      <c r="E22" s="36">
        <f t="shared" si="1"/>
        <v>0</v>
      </c>
      <c r="F22" s="93"/>
    </row>
    <row r="23" spans="1:6">
      <c r="A23" s="48" t="s">
        <v>26</v>
      </c>
      <c r="B23" s="36">
        <f>ULBOS!B23+GSU!B23+'LA Tech'!B23+McNeese!B23+Nicholls!B23+NwSU!B23+SLU!B23+ULL!B23+ULM!B23+UNO!B23</f>
        <v>0</v>
      </c>
      <c r="C23" s="36">
        <f>ULBOS!C23+GSU!C23+'LA Tech'!C23+McNeese!C23+Nicholls!C23+NwSU!C23+SLU!C23+ULL!C23+ULM!C23+UNO!C23</f>
        <v>0</v>
      </c>
      <c r="D23" s="36">
        <f>ULBOS!D23+GSU!D23+'LA Tech'!D23+McNeese!D23+Nicholls!D23+NwSU!D23+SLU!D23+ULL!D23+ULM!D23+UNO!D23</f>
        <v>0</v>
      </c>
      <c r="E23" s="36">
        <f t="shared" si="1"/>
        <v>0</v>
      </c>
      <c r="F23" s="93"/>
    </row>
    <row r="24" spans="1:6">
      <c r="A24" s="48" t="s">
        <v>27</v>
      </c>
      <c r="B24" s="36">
        <f>ULBOS!B24+GSU!B24+'LA Tech'!B24+McNeese!B24+Nicholls!B24+NwSU!B24+SLU!B24+ULL!B24+ULM!B24+UNO!B24</f>
        <v>0</v>
      </c>
      <c r="C24" s="36">
        <f>ULBOS!C24+GSU!C24+'LA Tech'!C24+McNeese!C24+Nicholls!C24+NwSU!C24+SLU!C24+ULL!C24+ULM!C24+UNO!C24</f>
        <v>0</v>
      </c>
      <c r="D24" s="36">
        <f>ULBOS!D24+GSU!D24+'LA Tech'!D24+McNeese!D24+Nicholls!D24+NwSU!D24+SLU!D24+ULL!D24+ULM!D24+UNO!D24</f>
        <v>0</v>
      </c>
      <c r="E24" s="36">
        <f t="shared" si="1"/>
        <v>0</v>
      </c>
      <c r="F24" s="93"/>
    </row>
    <row r="25" spans="1:6">
      <c r="A25" s="48" t="s">
        <v>28</v>
      </c>
      <c r="B25" s="36">
        <f>ULBOS!B25+GSU!B25+'LA Tech'!B25+McNeese!B25+Nicholls!B25+NwSU!B25+SLU!B25+ULL!B25+ULM!B25+UNO!B25</f>
        <v>2764230.2</v>
      </c>
      <c r="C25" s="36">
        <f>ULBOS!C25+GSU!C25+'LA Tech'!C25+McNeese!C25+Nicholls!C25+NwSU!C25+SLU!C25+ULL!C25+ULM!C25+UNO!C25</f>
        <v>2910887</v>
      </c>
      <c r="D25" s="36">
        <f>ULBOS!D25+GSU!D25+'LA Tech'!D25+McNeese!D25+Nicholls!D25+NwSU!D25+SLU!D25+ULL!D25+ULM!D25+UNO!D25</f>
        <v>3035956</v>
      </c>
      <c r="E25" s="36">
        <f t="shared" si="1"/>
        <v>125069</v>
      </c>
      <c r="F25" s="93"/>
    </row>
    <row r="26" spans="1:6">
      <c r="A26" s="48" t="s">
        <v>29</v>
      </c>
      <c r="B26" s="36">
        <f>ULBOS!B26+GSU!B26+'LA Tech'!B26+McNeese!B26+Nicholls!B26+NwSU!B26+SLU!B26+ULL!B26+ULM!B26+UNO!B26</f>
        <v>0</v>
      </c>
      <c r="C26" s="36">
        <f>ULBOS!C26+GSU!C26+'LA Tech'!C26+McNeese!C26+Nicholls!C26+NwSU!C26+SLU!C26+ULL!C26+ULM!C26+UNO!C26</f>
        <v>0</v>
      </c>
      <c r="D26" s="36">
        <f>ULBOS!D26+GSU!D26+'LA Tech'!D26+McNeese!D26+Nicholls!D26+NwSU!D26+SLU!D26+ULL!D26+ULM!D26+UNO!D26</f>
        <v>0</v>
      </c>
      <c r="E26" s="36">
        <f t="shared" si="1"/>
        <v>0</v>
      </c>
      <c r="F26" s="93"/>
    </row>
    <row r="27" spans="1:6">
      <c r="A27" s="48" t="s">
        <v>30</v>
      </c>
      <c r="B27" s="36">
        <f>ULBOS!B27+GSU!B27+'LA Tech'!B27+McNeese!B27+Nicholls!B27+NwSU!B27+SLU!B27+ULL!B27+ULM!B27+UNO!B27</f>
        <v>7185466</v>
      </c>
      <c r="C27" s="36">
        <f>ULBOS!C27+GSU!C27+'LA Tech'!C27+McNeese!C27+Nicholls!C27+NwSU!C27+SLU!C27+ULL!C27+ULM!C27+UNO!C27</f>
        <v>7123511</v>
      </c>
      <c r="D27" s="36">
        <f>ULBOS!D27+GSU!D27+'LA Tech'!D27+McNeese!D27+Nicholls!D27+NwSU!D27+SLU!D27+ULL!D27+ULM!D27+UNO!D27</f>
        <v>7093227</v>
      </c>
      <c r="E27" s="36">
        <f t="shared" si="1"/>
        <v>-30284</v>
      </c>
      <c r="F27" s="93"/>
    </row>
    <row r="28" spans="1:6">
      <c r="A28" s="48" t="s">
        <v>31</v>
      </c>
      <c r="B28" s="36">
        <f>ULBOS!B28+GSU!B28+'LA Tech'!B28+McNeese!B28+Nicholls!B28+NwSU!B28+SLU!B28+ULL!B28+ULM!B28+UNO!B28</f>
        <v>7393912.4800000004</v>
      </c>
      <c r="C28" s="36">
        <f>ULBOS!C28+GSU!C28+'LA Tech'!C28+McNeese!C28+Nicholls!C28+NwSU!C28+SLU!C28+ULL!C28+ULM!C28+UNO!C28</f>
        <v>7205356</v>
      </c>
      <c r="D28" s="36">
        <f>ULBOS!D28+GSU!D28+'LA Tech'!D28+McNeese!D28+Nicholls!D28+NwSU!D28+SLU!D28+ULL!D28+ULM!D28+UNO!D28</f>
        <v>8028412</v>
      </c>
      <c r="E28" s="36">
        <f>D28-C28</f>
        <v>823056</v>
      </c>
      <c r="F28" s="93"/>
    </row>
    <row r="29" spans="1:6" s="103" customFormat="1" ht="26.25">
      <c r="A29" s="33" t="s">
        <v>32</v>
      </c>
      <c r="B29" s="44">
        <f>SUM(B16:B28)</f>
        <v>389531840.18000001</v>
      </c>
      <c r="C29" s="44">
        <f>SUM(C16:C28)</f>
        <v>398826576</v>
      </c>
      <c r="D29" s="44">
        <f>SUM(D16:D28)</f>
        <v>438578152</v>
      </c>
      <c r="E29" s="44">
        <f>SUM(E16:E28)</f>
        <v>39751576</v>
      </c>
      <c r="F29" s="102"/>
    </row>
    <row r="30" spans="1:6">
      <c r="A30" s="49" t="s">
        <v>33</v>
      </c>
      <c r="B30" s="100">
        <f>ULBOS!B30+GSU!B30+'LA Tech'!B30+McNeese!B30+Nicholls!B30+NwSU!B30+SLU!B30+ULL!B30+ULM!B30+UNO!B30</f>
        <v>0</v>
      </c>
      <c r="C30" s="100">
        <f>ULBOS!C30+GSU!C30+'LA Tech'!C30+McNeese!C30+Nicholls!C30+NwSU!C30+SLU!C30+ULL!C30+ULM!C30+UNO!C30</f>
        <v>0</v>
      </c>
      <c r="D30" s="100">
        <f>ULBOS!D30+GSU!D30+'LA Tech'!D30+McNeese!D30+Nicholls!D30+NwSU!D30+SLU!D30+ULL!D30+ULM!D30+UNO!D30</f>
        <v>0</v>
      </c>
      <c r="E30" s="37">
        <f t="shared" ref="E30:E35" si="2">D30-C30</f>
        <v>0</v>
      </c>
      <c r="F30" s="99"/>
    </row>
    <row r="31" spans="1:6">
      <c r="A31" s="48" t="s">
        <v>34</v>
      </c>
      <c r="B31" s="101">
        <f>ULBOS!B31+GSU!B31+'LA Tech'!B31+McNeese!B31+Nicholls!B31+NwSU!B31+SLU!B31+ULL!B31+ULM!B31+UNO!B31</f>
        <v>2321909.46</v>
      </c>
      <c r="C31" s="101">
        <f>ULBOS!C31+GSU!C31+'LA Tech'!C31+McNeese!C31+Nicholls!C31+NwSU!C31+SLU!C31+ULL!C31+ULM!C31+UNO!C31</f>
        <v>2100918</v>
      </c>
      <c r="D31" s="101">
        <f>ULBOS!D31+GSU!D31+'LA Tech'!D31+McNeese!D31+Nicholls!D31+NwSU!D31+SLU!D31+ULL!D31+ULM!D31+UNO!D31</f>
        <v>1654556</v>
      </c>
      <c r="E31" s="40">
        <f t="shared" si="2"/>
        <v>-446362</v>
      </c>
      <c r="F31" s="99"/>
    </row>
    <row r="32" spans="1:6">
      <c r="A32" s="50" t="s">
        <v>35</v>
      </c>
      <c r="B32" s="101">
        <f>ULBOS!B32+GSU!B32+'LA Tech'!B32+McNeese!B32+Nicholls!B32+NwSU!B32+SLU!B32+ULL!B32+ULM!B32+UNO!B32</f>
        <v>1401580</v>
      </c>
      <c r="C32" s="101">
        <f>ULBOS!C32+GSU!C32+'LA Tech'!C32+McNeese!C32+Nicholls!C32+NwSU!C32+SLU!C32+ULL!C32+ULM!C32+UNO!C32</f>
        <v>1325000</v>
      </c>
      <c r="D32" s="101">
        <f>ULBOS!D32+GSU!D32+'LA Tech'!D32+McNeese!D32+Nicholls!D32+NwSU!D32+SLU!D32+ULL!D32+ULM!D32+UNO!D32</f>
        <v>1258200</v>
      </c>
      <c r="E32" s="40">
        <f t="shared" si="2"/>
        <v>-66800</v>
      </c>
      <c r="F32" s="99"/>
    </row>
    <row r="33" spans="1:6">
      <c r="A33" s="41" t="s">
        <v>36</v>
      </c>
      <c r="B33" s="100">
        <f>ULBOS!B33+GSU!B33+'LA Tech'!B33+McNeese!B33+Nicholls!B33+NwSU!B33+SLU!B33+ULL!B33+ULM!B33+UNO!B33</f>
        <v>307505</v>
      </c>
      <c r="C33" s="100">
        <f>ULBOS!C33+GSU!C33+'LA Tech'!C33+McNeese!C33+Nicholls!C33+NwSU!C33+SLU!C33+ULL!C33+ULM!C33+UNO!C33</f>
        <v>169000</v>
      </c>
      <c r="D33" s="100">
        <f>ULBOS!D33+GSU!D33+'LA Tech'!D33+McNeese!D33+Nicholls!D33+NwSU!D33+SLU!D33+ULL!D33+ULM!D33+UNO!D33</f>
        <v>77000</v>
      </c>
      <c r="E33" s="40">
        <f t="shared" si="2"/>
        <v>-92000</v>
      </c>
      <c r="F33" s="99"/>
    </row>
    <row r="34" spans="1:6">
      <c r="A34" s="48" t="s">
        <v>37</v>
      </c>
      <c r="B34" s="100">
        <f>ULBOS!B34+GSU!B34+'LA Tech'!B34+McNeese!B34+Nicholls!B34+NwSU!B34+SLU!B34+ULL!B34+ULM!B34+UNO!B34</f>
        <v>0</v>
      </c>
      <c r="C34" s="100">
        <f>ULBOS!C34+GSU!C34+'LA Tech'!C34+McNeese!C34+Nicholls!C34+NwSU!C34+SLU!C34+ULL!C34+ULM!C34+UNO!C34</f>
        <v>0</v>
      </c>
      <c r="D34" s="100">
        <f>ULBOS!D34+GSU!D34+'LA Tech'!D34+McNeese!D34+Nicholls!D34+NwSU!D34+SLU!D34+ULL!D34+ULM!D34+UNO!D34</f>
        <v>0</v>
      </c>
      <c r="E34" s="40">
        <f t="shared" si="2"/>
        <v>0</v>
      </c>
      <c r="F34" s="99"/>
    </row>
    <row r="35" spans="1:6">
      <c r="A35" s="50" t="s">
        <v>38</v>
      </c>
      <c r="B35" s="36">
        <f>ULBOS!B35+GSU!B35+'LA Tech'!B35+McNeese!B35+Nicholls!B35+NwSU!B35+SLU!B35+ULL!B35+ULM!B35+UNO!B35</f>
        <v>22915705.990000002</v>
      </c>
      <c r="C35" s="36">
        <f>ULBOS!C35+GSU!C35+'LA Tech'!C35+McNeese!C35+Nicholls!C35+NwSU!C35+SLU!C35+ULL!C35+ULM!C35+UNO!C35</f>
        <v>29481548</v>
      </c>
      <c r="D35" s="36">
        <f>ULBOS!D35+GSU!D35+'LA Tech'!D35+McNeese!D35+Nicholls!D35+NwSU!D35+SLU!D35+ULL!D35+ULM!D35+UNO!D35</f>
        <v>25663065</v>
      </c>
      <c r="E35" s="40">
        <f t="shared" si="2"/>
        <v>-3818483</v>
      </c>
      <c r="F35" s="99"/>
    </row>
    <row r="36" spans="1:6" s="103" customFormat="1" ht="26.25">
      <c r="A36" s="51" t="s">
        <v>39</v>
      </c>
      <c r="B36" s="52">
        <f>B35+B34+B33+B32+B31+B30+B29</f>
        <v>416478540.63</v>
      </c>
      <c r="C36" s="52">
        <f>C35+C34+C33+C32+C31+C30+C29</f>
        <v>431903042</v>
      </c>
      <c r="D36" s="52">
        <f>D35+D34+D33+D32+D31+D30+D29</f>
        <v>467230973</v>
      </c>
      <c r="E36" s="105">
        <f>E35+E34+E33+E32+E31+E30+E29</f>
        <v>35327931</v>
      </c>
      <c r="F36" s="102"/>
    </row>
    <row r="37" spans="1:6" ht="26.25">
      <c r="A37" s="47" t="s">
        <v>40</v>
      </c>
      <c r="B37" s="36"/>
      <c r="C37" s="36"/>
      <c r="D37" s="36"/>
      <c r="E37" s="37"/>
      <c r="F37" s="99"/>
    </row>
    <row r="38" spans="1:6">
      <c r="A38" s="53" t="s">
        <v>41</v>
      </c>
      <c r="B38" s="100">
        <f>ULBOS!B38+GSU!B38+'LA Tech'!B38+McNeese!B38+Nicholls!B38+NwSU!B38+SLU!B38+ULL!B38+ULM!B38+UNO!B38</f>
        <v>0</v>
      </c>
      <c r="C38" s="100">
        <f>ULBOS!C38+GSU!C38+'LA Tech'!C38+McNeese!C38+Nicholls!C38+NwSU!C38+SLU!C38+ULL!C38+ULM!C38+UNO!C38</f>
        <v>0</v>
      </c>
      <c r="D38" s="100">
        <f>ULBOS!D38+GSU!D38+'LA Tech'!D38+McNeese!D38+Nicholls!D38+NwSU!D38+SLU!D38+ULL!D38+ULM!D38+UNO!D38</f>
        <v>0</v>
      </c>
      <c r="E38" s="37">
        <f>D38-C38</f>
        <v>0</v>
      </c>
      <c r="F38" s="99"/>
    </row>
    <row r="39" spans="1:6">
      <c r="A39" s="38" t="s">
        <v>42</v>
      </c>
      <c r="B39" s="100">
        <f>ULBOS!B39+GSU!B39+'LA Tech'!B39+McNeese!B39+Nicholls!B39+NwSU!B39+SLU!B39+ULL!B39+ULM!B39+UNO!B39</f>
        <v>0</v>
      </c>
      <c r="C39" s="100">
        <f>ULBOS!C39+GSU!C39+'LA Tech'!C39+McNeese!C39+Nicholls!C39+NwSU!C39+SLU!C39+ULL!C39+ULM!C39+UNO!C39</f>
        <v>0</v>
      </c>
      <c r="D39" s="100">
        <f>ULBOS!D39+GSU!D39+'LA Tech'!D39+McNeese!D39+Nicholls!D39+NwSU!D39+SLU!D39+ULL!D39+ULM!D39+UNO!D39</f>
        <v>0</v>
      </c>
      <c r="E39" s="55">
        <f>D39-C39</f>
        <v>0</v>
      </c>
      <c r="F39" s="99"/>
    </row>
    <row r="40" spans="1:6" ht="26.25">
      <c r="A40" s="56" t="s">
        <v>43</v>
      </c>
      <c r="B40" s="36"/>
      <c r="C40" s="36"/>
      <c r="D40" s="36"/>
      <c r="E40" s="36"/>
      <c r="F40" s="99"/>
    </row>
    <row r="41" spans="1:6">
      <c r="A41" s="48" t="s">
        <v>44</v>
      </c>
      <c r="B41" s="100">
        <f>ULBOS!B41+GSU!B41+'LA Tech'!B41+McNeese!B41+Nicholls!B41+NwSU!B41+SLU!B41+ULL!B41+ULM!B41+UNO!B41</f>
        <v>0</v>
      </c>
      <c r="C41" s="100">
        <f>ULBOS!C41+GSU!C41+'LA Tech'!C41+McNeese!C41+Nicholls!C41+NwSU!C41+SLU!C41+ULL!C41+ULM!C41+UNO!C41</f>
        <v>0</v>
      </c>
      <c r="D41" s="100">
        <f>ULBOS!D41+GSU!D41+'LA Tech'!D41+McNeese!D41+Nicholls!D41+NwSU!D41+SLU!D41+ULL!D41+ULM!D41+UNO!D41</f>
        <v>0</v>
      </c>
      <c r="E41" s="37">
        <f>D41-C41</f>
        <v>0</v>
      </c>
      <c r="F41" s="99"/>
    </row>
    <row r="42" spans="1:6">
      <c r="A42" s="38" t="s">
        <v>45</v>
      </c>
      <c r="B42" s="36">
        <f>ULBOS!B42+GSU!B42+'LA Tech'!B42+McNeese!B42+Nicholls!B42+NwSU!B42+SLU!B42+ULL!B42+ULM!B42+UNO!B42</f>
        <v>0</v>
      </c>
      <c r="C42" s="36">
        <f>ULBOS!C42+GSU!C42+'LA Tech'!C42+McNeese!C42+Nicholls!C42+NwSU!C42+SLU!C42+ULL!C42+ULM!C42+UNO!C42</f>
        <v>0</v>
      </c>
      <c r="D42" s="36">
        <f>ULBOS!D42+GSU!D42+'LA Tech'!D42+McNeese!D42+Nicholls!D42+NwSU!D42+SLU!D42+ULL!D42+ULM!D42+UNO!D42</f>
        <v>0</v>
      </c>
      <c r="E42" s="40">
        <f>D42-C42</f>
        <v>0</v>
      </c>
      <c r="F42" s="99"/>
    </row>
    <row r="43" spans="1:6" s="103" customFormat="1" ht="26.25">
      <c r="A43" s="33" t="s">
        <v>46</v>
      </c>
      <c r="B43" s="52">
        <f>B42+B41+B39+B38</f>
        <v>0</v>
      </c>
      <c r="C43" s="52">
        <f>C42+C41+C39+C38</f>
        <v>0</v>
      </c>
      <c r="D43" s="52">
        <f>D42+D41+D39+D38</f>
        <v>0</v>
      </c>
      <c r="E43" s="45">
        <f>D43-C43</f>
        <v>0</v>
      </c>
      <c r="F43" s="106"/>
    </row>
    <row r="44" spans="1:6" s="103" customFormat="1" ht="26.25">
      <c r="A44" s="33" t="s">
        <v>47</v>
      </c>
      <c r="B44" s="104">
        <f>ULBOS!B44+GSU!B44+'LA Tech'!B44+McNeese!B44+Nicholls!B44+NwSU!B44+SLU!B44+ULL!B44+ULM!B44+UNO!B44</f>
        <v>0</v>
      </c>
      <c r="C44" s="104">
        <f>ULBOS!C44+GSU!C44+'LA Tech'!C44+McNeese!C44+Nicholls!C44+NwSU!C44+SLU!C44+ULL!C44+ULM!C44+UNO!C44</f>
        <v>0</v>
      </c>
      <c r="D44" s="104">
        <f>ULBOS!D44+GSU!D44+'LA Tech'!D44+McNeese!D44+Nicholls!D44+NwSU!D44+SLU!D44+ULL!D44+ULM!D44+UNO!D44</f>
        <v>0</v>
      </c>
      <c r="E44" s="45">
        <f>D44-C44</f>
        <v>0</v>
      </c>
      <c r="F44" s="106"/>
    </row>
    <row r="45" spans="1:6" s="103" customFormat="1" ht="27" thickBot="1">
      <c r="A45" s="57" t="s">
        <v>48</v>
      </c>
      <c r="B45" s="58">
        <f>B43+B36+B12+B13+B44</f>
        <v>459059134.63</v>
      </c>
      <c r="C45" s="58">
        <f t="shared" ref="C45:D45" si="3">C43+C36+C12+C13+C44</f>
        <v>470958680</v>
      </c>
      <c r="D45" s="58">
        <f t="shared" si="3"/>
        <v>467305896</v>
      </c>
      <c r="E45" s="59">
        <f>D45-C45</f>
        <v>-3652784</v>
      </c>
      <c r="F45" s="106"/>
    </row>
    <row r="46" spans="1:6" ht="27" thickTop="1">
      <c r="A46" s="117"/>
      <c r="B46" s="118"/>
      <c r="C46" s="118"/>
      <c r="D46" s="118"/>
      <c r="E46" s="118"/>
      <c r="F46" s="119"/>
    </row>
    <row r="47" spans="1:6" ht="26.25">
      <c r="A47" s="102"/>
      <c r="B47" s="120"/>
      <c r="C47" s="120"/>
      <c r="D47" s="120"/>
      <c r="E47" s="120"/>
      <c r="F47" s="119"/>
    </row>
    <row r="48" spans="1:6">
      <c r="A48" s="119"/>
    </row>
    <row r="49" spans="1:5">
      <c r="A49" s="121"/>
    </row>
    <row r="50" spans="1:5">
      <c r="A50" s="122"/>
    </row>
    <row r="51" spans="1:5">
      <c r="A51" s="122" t="s">
        <v>49</v>
      </c>
      <c r="B51" s="123"/>
      <c r="C51" s="123"/>
      <c r="D51" s="123"/>
      <c r="E51" s="123"/>
    </row>
    <row r="52" spans="1:5">
      <c r="A52" s="122" t="s">
        <v>49</v>
      </c>
    </row>
    <row r="54" spans="1:5">
      <c r="A54" s="122" t="s">
        <v>49</v>
      </c>
    </row>
  </sheetData>
  <pageMargins left="0.7" right="0.7" top="0.75" bottom="0.75" header="0.3" footer="0.3"/>
  <pageSetup scale="4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6" zoomScale="50" zoomScaleNormal="50" workbookViewId="0">
      <selection activeCell="F13" sqref="F13"/>
    </sheetView>
  </sheetViews>
  <sheetFormatPr defaultColWidth="114.42578125" defaultRowHeight="25.5"/>
  <cols>
    <col min="1" max="1" width="101.85546875" style="94" customWidth="1"/>
    <col min="2" max="2" width="28.140625" style="116" customWidth="1"/>
    <col min="3" max="3" width="30.85546875" style="116" customWidth="1"/>
    <col min="4" max="4" width="29.7109375" style="116" customWidth="1"/>
    <col min="5" max="5" width="31.85546875" style="116" customWidth="1"/>
    <col min="6" max="16384" width="114.42578125" style="94"/>
  </cols>
  <sheetData>
    <row r="1" spans="1:12" s="96" customFormat="1" ht="30">
      <c r="A1" s="107" t="s">
        <v>0</v>
      </c>
      <c r="B1" s="108"/>
      <c r="C1" s="109" t="s">
        <v>1</v>
      </c>
      <c r="D1" s="2" t="s">
        <v>94</v>
      </c>
      <c r="E1" s="110"/>
      <c r="F1" s="95"/>
      <c r="G1" s="111"/>
      <c r="H1" s="111"/>
      <c r="I1" s="111"/>
      <c r="J1" s="111"/>
      <c r="K1" s="111"/>
      <c r="L1" s="111"/>
    </row>
    <row r="2" spans="1:12" s="96" customFormat="1" ht="30">
      <c r="A2" s="107" t="s">
        <v>2</v>
      </c>
      <c r="B2" s="108"/>
      <c r="C2" s="108"/>
      <c r="D2" s="108"/>
      <c r="E2" s="108"/>
      <c r="F2" s="112"/>
      <c r="G2" s="112"/>
      <c r="H2" s="112"/>
      <c r="I2" s="112"/>
      <c r="J2" s="112"/>
      <c r="K2" s="112"/>
      <c r="L2" s="112"/>
    </row>
    <row r="3" spans="1:12" s="96" customFormat="1" ht="30.75" thickBot="1">
      <c r="A3" s="113" t="s">
        <v>3</v>
      </c>
      <c r="B3" s="114"/>
      <c r="C3" s="114"/>
      <c r="D3" s="114"/>
      <c r="E3" s="114"/>
      <c r="F3" s="111"/>
      <c r="G3" s="111"/>
      <c r="H3" s="111"/>
      <c r="I3" s="111"/>
      <c r="J3" s="111"/>
      <c r="K3" s="111"/>
      <c r="L3" s="111"/>
    </row>
    <row r="4" spans="1:12" ht="27" thickTop="1">
      <c r="A4" s="27" t="s">
        <v>4</v>
      </c>
      <c r="B4" s="28" t="s">
        <v>50</v>
      </c>
      <c r="C4" s="28" t="s">
        <v>6</v>
      </c>
      <c r="D4" s="28" t="s">
        <v>6</v>
      </c>
      <c r="E4" s="29" t="s">
        <v>7</v>
      </c>
      <c r="F4" s="98"/>
      <c r="G4" s="93"/>
      <c r="H4" s="93"/>
      <c r="I4" s="93"/>
      <c r="J4" s="93"/>
      <c r="K4" s="93"/>
      <c r="L4" s="93"/>
    </row>
    <row r="5" spans="1:12" ht="26.25">
      <c r="A5" s="30"/>
      <c r="B5" s="31" t="s">
        <v>8</v>
      </c>
      <c r="C5" s="31" t="s">
        <v>8</v>
      </c>
      <c r="D5" s="31" t="s">
        <v>9</v>
      </c>
      <c r="E5" s="32" t="s">
        <v>8</v>
      </c>
      <c r="F5" s="99"/>
    </row>
    <row r="6" spans="1:12" ht="26.25">
      <c r="A6" s="33" t="s">
        <v>10</v>
      </c>
      <c r="B6" s="34"/>
      <c r="C6" s="34"/>
      <c r="D6" s="34"/>
      <c r="E6" s="35"/>
      <c r="F6" s="99"/>
    </row>
    <row r="7" spans="1:12">
      <c r="A7" s="30" t="s">
        <v>11</v>
      </c>
      <c r="B7" s="36">
        <v>0</v>
      </c>
      <c r="C7" s="36">
        <v>0</v>
      </c>
      <c r="D7" s="36">
        <v>0</v>
      </c>
      <c r="E7" s="37">
        <v>0</v>
      </c>
      <c r="F7" s="99"/>
    </row>
    <row r="8" spans="1:12">
      <c r="A8" s="38" t="s">
        <v>12</v>
      </c>
      <c r="B8" s="39">
        <v>0</v>
      </c>
      <c r="C8" s="39">
        <v>0</v>
      </c>
      <c r="D8" s="39">
        <v>0</v>
      </c>
      <c r="E8" s="40">
        <v>0</v>
      </c>
      <c r="F8" s="99"/>
    </row>
    <row r="9" spans="1:12">
      <c r="A9" s="41" t="s">
        <v>13</v>
      </c>
      <c r="B9" s="39">
        <v>0</v>
      </c>
      <c r="C9" s="39">
        <v>0</v>
      </c>
      <c r="D9" s="39">
        <v>0</v>
      </c>
      <c r="E9" s="40">
        <v>0</v>
      </c>
      <c r="F9" s="99"/>
    </row>
    <row r="10" spans="1:12">
      <c r="A10" s="42" t="s">
        <v>14</v>
      </c>
      <c r="B10" s="39">
        <v>0</v>
      </c>
      <c r="C10" s="39">
        <v>0</v>
      </c>
      <c r="D10" s="39">
        <v>0</v>
      </c>
      <c r="E10" s="40">
        <v>0</v>
      </c>
      <c r="F10" s="99"/>
    </row>
    <row r="11" spans="1:12">
      <c r="A11" s="42" t="s">
        <v>15</v>
      </c>
      <c r="B11" s="39">
        <v>0</v>
      </c>
      <c r="C11" s="39">
        <v>36000</v>
      </c>
      <c r="D11" s="39">
        <v>0</v>
      </c>
      <c r="E11" s="40">
        <v>-36000</v>
      </c>
      <c r="F11" s="99"/>
    </row>
    <row r="12" spans="1:12" s="103" customFormat="1" ht="26.25">
      <c r="A12" s="43" t="s">
        <v>16</v>
      </c>
      <c r="B12" s="44">
        <v>0</v>
      </c>
      <c r="C12" s="44">
        <v>36000</v>
      </c>
      <c r="D12" s="44">
        <v>0</v>
      </c>
      <c r="E12" s="45">
        <v>-36000</v>
      </c>
      <c r="F12" s="102"/>
    </row>
    <row r="13" spans="1:12" s="103" customFormat="1" ht="26.25">
      <c r="A13" s="46" t="s">
        <v>17</v>
      </c>
      <c r="B13" s="44">
        <v>0</v>
      </c>
      <c r="C13" s="44">
        <v>0</v>
      </c>
      <c r="D13" s="44">
        <v>0</v>
      </c>
      <c r="E13" s="45">
        <v>0</v>
      </c>
      <c r="F13" s="102"/>
    </row>
    <row r="14" spans="1:12" ht="26.25">
      <c r="A14" s="33" t="s">
        <v>18</v>
      </c>
      <c r="B14" s="39"/>
      <c r="C14" s="39"/>
      <c r="D14" s="39"/>
      <c r="E14" s="40"/>
      <c r="F14" s="93"/>
    </row>
    <row r="15" spans="1:12" ht="26.25">
      <c r="A15" s="47" t="s">
        <v>19</v>
      </c>
      <c r="B15" s="36"/>
      <c r="C15" s="36"/>
      <c r="D15" s="36"/>
      <c r="E15" s="37"/>
      <c r="F15" s="93"/>
    </row>
    <row r="16" spans="1:12">
      <c r="A16" s="30" t="s">
        <v>20</v>
      </c>
      <c r="B16" s="36">
        <v>0</v>
      </c>
      <c r="C16" s="36">
        <v>0</v>
      </c>
      <c r="D16" s="36">
        <v>0</v>
      </c>
      <c r="E16" s="36">
        <v>0</v>
      </c>
      <c r="F16" s="93"/>
    </row>
    <row r="17" spans="1:6">
      <c r="A17" s="30" t="s">
        <v>21</v>
      </c>
      <c r="B17" s="36">
        <v>0</v>
      </c>
      <c r="C17" s="36">
        <v>0</v>
      </c>
      <c r="D17" s="36">
        <v>0</v>
      </c>
      <c r="E17" s="36">
        <v>0</v>
      </c>
      <c r="F17" s="93"/>
    </row>
    <row r="18" spans="1:6">
      <c r="A18" s="48" t="s">
        <v>22</v>
      </c>
      <c r="B18" s="36">
        <v>0</v>
      </c>
      <c r="C18" s="36">
        <v>0</v>
      </c>
      <c r="D18" s="36">
        <v>0</v>
      </c>
      <c r="E18" s="36">
        <v>0</v>
      </c>
      <c r="F18" s="93"/>
    </row>
    <row r="19" spans="1:6">
      <c r="A19" s="48" t="s">
        <v>23</v>
      </c>
      <c r="B19" s="36">
        <v>0</v>
      </c>
      <c r="C19" s="36">
        <v>0</v>
      </c>
      <c r="D19" s="36">
        <v>0</v>
      </c>
      <c r="E19" s="36">
        <v>0</v>
      </c>
      <c r="F19" s="93"/>
    </row>
    <row r="20" spans="1:6">
      <c r="A20" s="48" t="s">
        <v>24</v>
      </c>
      <c r="B20" s="36">
        <v>0</v>
      </c>
      <c r="C20" s="36">
        <v>0</v>
      </c>
      <c r="D20" s="36">
        <v>0</v>
      </c>
      <c r="E20" s="36">
        <v>0</v>
      </c>
      <c r="F20" s="93"/>
    </row>
    <row r="21" spans="1:6">
      <c r="A21" s="48" t="s">
        <v>25</v>
      </c>
      <c r="B21" s="36">
        <v>0</v>
      </c>
      <c r="C21" s="36">
        <v>0</v>
      </c>
      <c r="D21" s="36">
        <v>0</v>
      </c>
      <c r="E21" s="36">
        <v>0</v>
      </c>
      <c r="F21" s="93"/>
    </row>
    <row r="22" spans="1:6">
      <c r="A22" s="48" t="s">
        <v>61</v>
      </c>
      <c r="B22" s="36">
        <v>0</v>
      </c>
      <c r="C22" s="36">
        <v>0</v>
      </c>
      <c r="D22" s="36">
        <v>0</v>
      </c>
      <c r="E22" s="36">
        <f t="shared" ref="E22" si="0">D22-C22</f>
        <v>0</v>
      </c>
      <c r="F22" s="93"/>
    </row>
    <row r="23" spans="1:6">
      <c r="A23" s="48" t="s">
        <v>26</v>
      </c>
      <c r="B23" s="36">
        <v>0</v>
      </c>
      <c r="C23" s="36">
        <v>0</v>
      </c>
      <c r="D23" s="36">
        <v>0</v>
      </c>
      <c r="E23" s="36">
        <v>0</v>
      </c>
      <c r="F23" s="93"/>
    </row>
    <row r="24" spans="1:6">
      <c r="A24" s="48" t="s">
        <v>27</v>
      </c>
      <c r="B24" s="36">
        <v>0</v>
      </c>
      <c r="C24" s="36">
        <v>0</v>
      </c>
      <c r="D24" s="36">
        <v>0</v>
      </c>
      <c r="E24" s="36">
        <v>0</v>
      </c>
      <c r="F24" s="93"/>
    </row>
    <row r="25" spans="1:6">
      <c r="A25" s="48" t="s">
        <v>28</v>
      </c>
      <c r="B25" s="36">
        <v>0</v>
      </c>
      <c r="C25" s="36">
        <v>0</v>
      </c>
      <c r="D25" s="36">
        <v>0</v>
      </c>
      <c r="E25" s="36">
        <v>0</v>
      </c>
      <c r="F25" s="93"/>
    </row>
    <row r="26" spans="1:6">
      <c r="A26" s="48" t="s">
        <v>29</v>
      </c>
      <c r="B26" s="36">
        <v>0</v>
      </c>
      <c r="C26" s="36">
        <v>0</v>
      </c>
      <c r="D26" s="36">
        <v>0</v>
      </c>
      <c r="E26" s="36">
        <v>0</v>
      </c>
      <c r="F26" s="93"/>
    </row>
    <row r="27" spans="1:6">
      <c r="A27" s="48" t="s">
        <v>30</v>
      </c>
      <c r="B27" s="36">
        <v>0</v>
      </c>
      <c r="C27" s="36">
        <v>0</v>
      </c>
      <c r="D27" s="36">
        <v>0</v>
      </c>
      <c r="E27" s="36">
        <v>0</v>
      </c>
      <c r="F27" s="93"/>
    </row>
    <row r="28" spans="1:6">
      <c r="A28" s="48" t="s">
        <v>31</v>
      </c>
      <c r="B28" s="36">
        <v>0</v>
      </c>
      <c r="C28" s="36">
        <v>0</v>
      </c>
      <c r="D28" s="36">
        <v>0</v>
      </c>
      <c r="E28" s="36">
        <v>0</v>
      </c>
      <c r="F28" s="93"/>
    </row>
    <row r="29" spans="1:6" s="103" customFormat="1" ht="26.25">
      <c r="A29" s="33" t="s">
        <v>32</v>
      </c>
      <c r="B29" s="44">
        <v>0</v>
      </c>
      <c r="C29" s="44">
        <v>0</v>
      </c>
      <c r="D29" s="44">
        <v>0</v>
      </c>
      <c r="E29" s="44">
        <v>0</v>
      </c>
      <c r="F29" s="102"/>
    </row>
    <row r="30" spans="1:6">
      <c r="A30" s="49" t="s">
        <v>33</v>
      </c>
      <c r="B30" s="36">
        <v>0</v>
      </c>
      <c r="C30" s="36">
        <v>0</v>
      </c>
      <c r="D30" s="36">
        <v>0</v>
      </c>
      <c r="E30" s="37">
        <v>0</v>
      </c>
      <c r="F30" s="99"/>
    </row>
    <row r="31" spans="1:6">
      <c r="A31" s="48" t="s">
        <v>34</v>
      </c>
      <c r="B31" s="39">
        <v>0</v>
      </c>
      <c r="C31" s="39">
        <v>0</v>
      </c>
      <c r="D31" s="39">
        <v>0</v>
      </c>
      <c r="E31" s="40">
        <v>0</v>
      </c>
      <c r="F31" s="99"/>
    </row>
    <row r="32" spans="1:6">
      <c r="A32" s="50" t="s">
        <v>35</v>
      </c>
      <c r="B32" s="39">
        <v>0</v>
      </c>
      <c r="C32" s="39">
        <v>0</v>
      </c>
      <c r="D32" s="39">
        <v>0</v>
      </c>
      <c r="E32" s="40">
        <v>0</v>
      </c>
      <c r="F32" s="99"/>
    </row>
    <row r="33" spans="1:6">
      <c r="A33" s="41" t="s">
        <v>36</v>
      </c>
      <c r="B33" s="39">
        <v>0</v>
      </c>
      <c r="C33" s="39">
        <v>0</v>
      </c>
      <c r="D33" s="39">
        <v>0</v>
      </c>
      <c r="E33" s="40">
        <v>0</v>
      </c>
      <c r="F33" s="99"/>
    </row>
    <row r="34" spans="1:6">
      <c r="A34" s="48" t="s">
        <v>37</v>
      </c>
      <c r="B34" s="39">
        <v>0</v>
      </c>
      <c r="C34" s="39">
        <v>0</v>
      </c>
      <c r="D34" s="39">
        <v>0</v>
      </c>
      <c r="E34" s="40">
        <v>0</v>
      </c>
      <c r="F34" s="99"/>
    </row>
    <row r="35" spans="1:6">
      <c r="A35" s="50" t="s">
        <v>38</v>
      </c>
      <c r="B35" s="39">
        <v>2128875</v>
      </c>
      <c r="C35" s="39">
        <v>2214000</v>
      </c>
      <c r="D35" s="39">
        <v>2214000</v>
      </c>
      <c r="E35" s="40">
        <v>0</v>
      </c>
      <c r="F35" s="99"/>
    </row>
    <row r="36" spans="1:6" s="103" customFormat="1" ht="26.25">
      <c r="A36" s="51" t="s">
        <v>39</v>
      </c>
      <c r="B36" s="52">
        <v>2128875</v>
      </c>
      <c r="C36" s="52">
        <v>2214000</v>
      </c>
      <c r="D36" s="52">
        <v>2214000</v>
      </c>
      <c r="E36" s="105">
        <v>0</v>
      </c>
      <c r="F36" s="102"/>
    </row>
    <row r="37" spans="1:6" ht="26.25">
      <c r="A37" s="47" t="s">
        <v>40</v>
      </c>
      <c r="B37" s="36"/>
      <c r="C37" s="36"/>
      <c r="D37" s="36"/>
      <c r="E37" s="37"/>
      <c r="F37" s="99"/>
    </row>
    <row r="38" spans="1:6">
      <c r="A38" s="53" t="s">
        <v>41</v>
      </c>
      <c r="B38" s="36">
        <v>0</v>
      </c>
      <c r="C38" s="36">
        <v>0</v>
      </c>
      <c r="D38" s="36">
        <v>0</v>
      </c>
      <c r="E38" s="37">
        <v>0</v>
      </c>
      <c r="F38" s="99"/>
    </row>
    <row r="39" spans="1:6">
      <c r="A39" s="38" t="s">
        <v>42</v>
      </c>
      <c r="B39" s="54">
        <v>0</v>
      </c>
      <c r="C39" s="54">
        <v>0</v>
      </c>
      <c r="D39" s="54">
        <v>0</v>
      </c>
      <c r="E39" s="55">
        <v>0</v>
      </c>
      <c r="F39" s="99"/>
    </row>
    <row r="40" spans="1:6" ht="26.25">
      <c r="A40" s="56" t="s">
        <v>43</v>
      </c>
      <c r="B40" s="36"/>
      <c r="C40" s="36"/>
      <c r="D40" s="36"/>
      <c r="E40" s="36"/>
      <c r="F40" s="99"/>
    </row>
    <row r="41" spans="1:6">
      <c r="A41" s="48" t="s">
        <v>44</v>
      </c>
      <c r="B41" s="36">
        <v>0</v>
      </c>
      <c r="C41" s="36">
        <v>0</v>
      </c>
      <c r="D41" s="36">
        <v>0</v>
      </c>
      <c r="E41" s="37">
        <v>0</v>
      </c>
      <c r="F41" s="99"/>
    </row>
    <row r="42" spans="1:6">
      <c r="A42" s="38" t="s">
        <v>45</v>
      </c>
      <c r="B42" s="39">
        <v>0</v>
      </c>
      <c r="C42" s="39">
        <v>0</v>
      </c>
      <c r="D42" s="39">
        <v>0</v>
      </c>
      <c r="E42" s="40">
        <v>0</v>
      </c>
      <c r="F42" s="99"/>
    </row>
    <row r="43" spans="1:6" s="103" customFormat="1" ht="26.25">
      <c r="A43" s="33" t="s">
        <v>46</v>
      </c>
      <c r="B43" s="44">
        <v>0</v>
      </c>
      <c r="C43" s="44">
        <v>0</v>
      </c>
      <c r="D43" s="44">
        <v>0</v>
      </c>
      <c r="E43" s="45">
        <v>0</v>
      </c>
      <c r="F43" s="106"/>
    </row>
    <row r="44" spans="1:6" s="103" customFormat="1" ht="26.25">
      <c r="A44" s="33" t="s">
        <v>47</v>
      </c>
      <c r="B44" s="44">
        <v>0</v>
      </c>
      <c r="C44" s="44">
        <v>0</v>
      </c>
      <c r="D44" s="44">
        <v>0</v>
      </c>
      <c r="E44" s="45">
        <v>0</v>
      </c>
      <c r="F44" s="106"/>
    </row>
    <row r="45" spans="1:6" s="103" customFormat="1" ht="27" thickBot="1">
      <c r="A45" s="57" t="s">
        <v>48</v>
      </c>
      <c r="B45" s="58">
        <v>2128875</v>
      </c>
      <c r="C45" s="58">
        <v>2250000</v>
      </c>
      <c r="D45" s="58">
        <v>2214000</v>
      </c>
      <c r="E45" s="59">
        <v>-36000</v>
      </c>
      <c r="F45" s="106"/>
    </row>
    <row r="46" spans="1:6" ht="27" thickTop="1">
      <c r="A46" s="117"/>
      <c r="B46" s="118"/>
      <c r="C46" s="118"/>
      <c r="D46" s="118"/>
      <c r="E46" s="118"/>
      <c r="F46" s="119"/>
    </row>
    <row r="47" spans="1:6" ht="26.25">
      <c r="A47" s="102"/>
      <c r="B47" s="120"/>
      <c r="C47" s="120"/>
      <c r="D47" s="120"/>
      <c r="E47" s="120"/>
      <c r="F47" s="119"/>
    </row>
    <row r="48" spans="1:6">
      <c r="A48" s="119"/>
    </row>
    <row r="49" spans="1:5">
      <c r="A49" s="121"/>
    </row>
    <row r="50" spans="1:5">
      <c r="A50" s="122"/>
    </row>
    <row r="51" spans="1:5">
      <c r="A51" s="122" t="s">
        <v>49</v>
      </c>
      <c r="B51" s="123"/>
      <c r="C51" s="123"/>
      <c r="D51" s="123"/>
      <c r="E51" s="123"/>
    </row>
    <row r="52" spans="1:5">
      <c r="A52" s="122" t="s">
        <v>49</v>
      </c>
    </row>
    <row r="54" spans="1:5">
      <c r="A54" s="122" t="s">
        <v>49</v>
      </c>
    </row>
  </sheetData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53</vt:i4>
      </vt:variant>
    </vt:vector>
  </HeadingPairs>
  <TitlesOfParts>
    <vt:vector size="106" baseType="lpstr">
      <vt:lpstr>PSE</vt:lpstr>
      <vt:lpstr>2Year</vt:lpstr>
      <vt:lpstr>4Year</vt:lpstr>
      <vt:lpstr>2&amp;4 Year</vt:lpstr>
      <vt:lpstr>BOR</vt:lpstr>
      <vt:lpstr>LOSFA</vt:lpstr>
      <vt:lpstr>LUMCON</vt:lpstr>
      <vt:lpstr>ULSystem</vt:lpstr>
      <vt:lpstr>ULBOS</vt:lpstr>
      <vt:lpstr>GSU</vt:lpstr>
      <vt:lpstr>LA Tech</vt:lpstr>
      <vt:lpstr>McNeese</vt:lpstr>
      <vt:lpstr>Nicholls</vt:lpstr>
      <vt:lpstr>NwSU</vt:lpstr>
      <vt:lpstr>SLU</vt:lpstr>
      <vt:lpstr>ULL</vt:lpstr>
      <vt:lpstr>ULM</vt:lpstr>
      <vt:lpstr>UNO</vt:lpstr>
      <vt:lpstr>LSUSystem</vt:lpstr>
      <vt:lpstr>LSUBOS</vt:lpstr>
      <vt:lpstr>LSUBR</vt:lpstr>
      <vt:lpstr>LSUA</vt:lpstr>
      <vt:lpstr>LSUS</vt:lpstr>
      <vt:lpstr>LSUE</vt:lpstr>
      <vt:lpstr>LSULAW</vt:lpstr>
      <vt:lpstr>LSUHSCS</vt:lpstr>
      <vt:lpstr>LSUHSCNO</vt:lpstr>
      <vt:lpstr>LSUAG</vt:lpstr>
      <vt:lpstr>PENN</vt:lpstr>
      <vt:lpstr>EACONWAY</vt:lpstr>
      <vt:lpstr>HPLONG</vt:lpstr>
      <vt:lpstr>SUSystem</vt:lpstr>
      <vt:lpstr>SUBOS</vt:lpstr>
      <vt:lpstr>SUBR</vt:lpstr>
      <vt:lpstr>SUNO</vt:lpstr>
      <vt:lpstr>SUSBO</vt:lpstr>
      <vt:lpstr>SUAG</vt:lpstr>
      <vt:lpstr>SULAW</vt:lpstr>
      <vt:lpstr>LCTCSystem</vt:lpstr>
      <vt:lpstr>LCTCSBOS</vt:lpstr>
      <vt:lpstr>Online</vt:lpstr>
      <vt:lpstr>BRCC</vt:lpstr>
      <vt:lpstr>BPCC</vt:lpstr>
      <vt:lpstr>Delgado</vt:lpstr>
      <vt:lpstr>Fletcher</vt:lpstr>
      <vt:lpstr>Delta</vt:lpstr>
      <vt:lpstr>Nunez</vt:lpstr>
      <vt:lpstr>RPCC</vt:lpstr>
      <vt:lpstr>SLCC</vt:lpstr>
      <vt:lpstr>Sowela</vt:lpstr>
      <vt:lpstr>Northshore</vt:lpstr>
      <vt:lpstr>CentralLA</vt:lpstr>
      <vt:lpstr>LTC</vt:lpstr>
      <vt:lpstr>'2&amp;4 Year'!Print_Area</vt:lpstr>
      <vt:lpstr>'2Year'!Print_Area</vt:lpstr>
      <vt:lpstr>'4Year'!Print_Area</vt:lpstr>
      <vt:lpstr>BOR!Print_Area</vt:lpstr>
      <vt:lpstr>BPCC!Print_Area</vt:lpstr>
      <vt:lpstr>BRCC!Print_Area</vt:lpstr>
      <vt:lpstr>CentralLA!Print_Area</vt:lpstr>
      <vt:lpstr>Delgado!Print_Area</vt:lpstr>
      <vt:lpstr>Delta!Print_Area</vt:lpstr>
      <vt:lpstr>EACONWAY!Print_Area</vt:lpstr>
      <vt:lpstr>Fletcher!Print_Area</vt:lpstr>
      <vt:lpstr>GSU!Print_Area</vt:lpstr>
      <vt:lpstr>HPLONG!Print_Area</vt:lpstr>
      <vt:lpstr>'LA Tech'!Print_Area</vt:lpstr>
      <vt:lpstr>LCTCSBOS!Print_Area</vt:lpstr>
      <vt:lpstr>LCTCSystem!Print_Area</vt:lpstr>
      <vt:lpstr>LOSFA!Print_Area</vt:lpstr>
      <vt:lpstr>LSUA!Print_Area</vt:lpstr>
      <vt:lpstr>LSUAG!Print_Area</vt:lpstr>
      <vt:lpstr>LSUBOS!Print_Area</vt:lpstr>
      <vt:lpstr>LSUBR!Print_Area</vt:lpstr>
      <vt:lpstr>LSUE!Print_Area</vt:lpstr>
      <vt:lpstr>LSUHSCNO!Print_Area</vt:lpstr>
      <vt:lpstr>LSUHSCS!Print_Area</vt:lpstr>
      <vt:lpstr>LSULAW!Print_Area</vt:lpstr>
      <vt:lpstr>LSUS!Print_Area</vt:lpstr>
      <vt:lpstr>LSUSystem!Print_Area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NwSU!Print_Area</vt:lpstr>
      <vt:lpstr>Online!Print_Area</vt:lpstr>
      <vt:lpstr>PENN!Print_Area</vt:lpstr>
      <vt:lpstr>PSE!Print_Area</vt:lpstr>
      <vt:lpstr>RPCC!Print_Area</vt:lpstr>
      <vt:lpstr>SLCC!Print_Area</vt:lpstr>
      <vt:lpstr>SLU!Print_Area</vt:lpstr>
      <vt:lpstr>Sowela!Print_Area</vt:lpstr>
      <vt:lpstr>SUAG!Print_Area</vt:lpstr>
      <vt:lpstr>SUBOS!Print_Area</vt:lpstr>
      <vt:lpstr>SUBR!Print_Area</vt:lpstr>
      <vt:lpstr>SULAW!Print_Area</vt:lpstr>
      <vt:lpstr>SUNO!Print_Area</vt:lpstr>
      <vt:lpstr>SUSBO!Print_Area</vt:lpstr>
      <vt:lpstr>SUSystem!Print_Area</vt:lpstr>
      <vt:lpstr>ULBOS!Print_Area</vt:lpstr>
      <vt:lpstr>ULL!Print_Area</vt:lpstr>
      <vt:lpstr>ULM!Print_Area</vt:lpstr>
      <vt:lpstr>ULSystem!Print_Area</vt:lpstr>
      <vt:lpstr>UNO!Print_Area</vt:lpstr>
    </vt:vector>
  </TitlesOfParts>
  <Company>Louisiana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Lori.Parker</cp:lastModifiedBy>
  <cp:lastPrinted>2012-10-08T20:01:23Z</cp:lastPrinted>
  <dcterms:created xsi:type="dcterms:W3CDTF">2012-09-16T23:00:24Z</dcterms:created>
  <dcterms:modified xsi:type="dcterms:W3CDTF">2012-11-01T16:00:42Z</dcterms:modified>
</cp:coreProperties>
</file>