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Default Extension="vml" ContentType="application/vnd.openxmlformats-officedocument.vmlDrawing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240" windowHeight="12075" activeTab="0"/>
  </bookViews>
  <sheets>
    <sheet name="HESummary" sheetId="1" r:id="rId1"/>
    <sheet name="2Year" sheetId="2" r:id="rId2"/>
    <sheet name="4Year" sheetId="3" r:id="rId3"/>
    <sheet name="2&amp;4Year" sheetId="4" r:id="rId4"/>
    <sheet name="BOR" sheetId="5" r:id="rId5"/>
    <sheet name="LUMCON" sheetId="6" r:id="rId6"/>
    <sheet name="LOSFA" sheetId="7" r:id="rId7"/>
    <sheet name="ULSummary" sheetId="8" r:id="rId8"/>
    <sheet name="ULBoard" sheetId="9" r:id="rId9"/>
    <sheet name="Grambling" sheetId="10" r:id="rId10"/>
    <sheet name="LATech" sheetId="11" r:id="rId11"/>
    <sheet name="McNeese" sheetId="12" r:id="rId12"/>
    <sheet name="Nicholls" sheetId="13" r:id="rId13"/>
    <sheet name="NwSU" sheetId="14" r:id="rId14"/>
    <sheet name="SLU" sheetId="15" r:id="rId15"/>
    <sheet name="ULL" sheetId="16" r:id="rId16"/>
    <sheet name="ULM" sheetId="17" r:id="rId17"/>
    <sheet name="UNO" sheetId="18" r:id="rId18"/>
    <sheet name="LSU Summary" sheetId="19" r:id="rId19"/>
    <sheet name="LSUBoard" sheetId="20" r:id="rId20"/>
    <sheet name="LSU" sheetId="21" r:id="rId21"/>
    <sheet name="LSUA" sheetId="22" r:id="rId22"/>
    <sheet name="LSUS" sheetId="23" r:id="rId23"/>
    <sheet name="LSUE" sheetId="24" r:id="rId24"/>
    <sheet name="LSULaw" sheetId="25" r:id="rId25"/>
    <sheet name="LSUHSCS" sheetId="26" r:id="rId26"/>
    <sheet name="LSUHSCNO" sheetId="27" r:id="rId27"/>
    <sheet name="LSUAg" sheetId="28" r:id="rId28"/>
    <sheet name="PBRC" sheetId="29" r:id="rId29"/>
    <sheet name="Conway" sheetId="30" r:id="rId30"/>
    <sheet name="Long" sheetId="31" r:id="rId31"/>
    <sheet name="SU Summary" sheetId="32" r:id="rId32"/>
    <sheet name="SUBoard" sheetId="33" r:id="rId33"/>
    <sheet name="SUBR" sheetId="34" r:id="rId34"/>
    <sheet name="SUNO" sheetId="35" r:id="rId35"/>
    <sheet name="SUSLA" sheetId="36" r:id="rId36"/>
    <sheet name="SULaw" sheetId="37" r:id="rId37"/>
    <sheet name="SUAg" sheetId="38" r:id="rId38"/>
    <sheet name="LCTCS Summary" sheetId="39" r:id="rId39"/>
    <sheet name="LCTCBoard" sheetId="40" r:id="rId40"/>
    <sheet name="Online" sheetId="41" r:id="rId41"/>
    <sheet name="BRCC" sheetId="42" r:id="rId42"/>
    <sheet name="BPCC" sheetId="43" r:id="rId43"/>
    <sheet name="Delgado" sheetId="44" r:id="rId44"/>
    <sheet name="CentLATCC" sheetId="45" r:id="rId45"/>
    <sheet name="Fletcher" sheetId="46" r:id="rId46"/>
    <sheet name="LDCC" sheetId="47" r:id="rId47"/>
    <sheet name="Northshore" sheetId="48" r:id="rId48"/>
    <sheet name="Nunez" sheetId="49" r:id="rId49"/>
    <sheet name="RPCC" sheetId="50" r:id="rId50"/>
    <sheet name="SLCC" sheetId="51" r:id="rId51"/>
    <sheet name="Sowela" sheetId="52" r:id="rId52"/>
    <sheet name="LTC" sheetId="53" r:id="rId53"/>
  </sheets>
  <definedNames>
    <definedName name="_xlnm.Print_Area" localSheetId="42">'BPCC'!$A$1:$F$93</definedName>
    <definedName name="_xlnm.Print_Area" localSheetId="41">'BRCC'!$A$1:$F$93</definedName>
    <definedName name="_xlnm.Print_Area" localSheetId="44">'CentLATCC'!$A$1:$F$93</definedName>
    <definedName name="_xlnm.Print_Area" localSheetId="43">'Delgado'!$A$1:$F$93</definedName>
    <definedName name="_xlnm.Print_Area" localSheetId="45">'Fletcher'!$A$1:$F$93</definedName>
    <definedName name="_xlnm.Print_Area" localSheetId="0">'HESummary'!$A$1:$F$93</definedName>
    <definedName name="_xlnm.Print_Area" localSheetId="39">'LCTCBoard'!$A$1:$F$93</definedName>
    <definedName name="_xlnm.Print_Area" localSheetId="38">'LCTCS Summary'!$A$1:$F$93</definedName>
    <definedName name="_xlnm.Print_Area" localSheetId="46">'LDCC'!$A$1:$F$93</definedName>
    <definedName name="_xlnm.Print_Area" localSheetId="52">'LTC'!$A$1:$F$93</definedName>
    <definedName name="_xlnm.Print_Area" localSheetId="47">'Northshore'!$A$1:$F$93</definedName>
    <definedName name="_xlnm.Print_Area" localSheetId="48">'Nunez'!$A$1:$F$93</definedName>
    <definedName name="_xlnm.Print_Area" localSheetId="40">'Online'!$A$1:$F$93</definedName>
    <definedName name="_xlnm.Print_Area" localSheetId="49">'RPCC'!$A$1:$F$93</definedName>
    <definedName name="_xlnm.Print_Area" localSheetId="50">'SLCC'!$A$1:$F$93</definedName>
    <definedName name="_xlnm.Print_Area" localSheetId="51">'Sowela'!$A$1:$F$93</definedName>
  </definedNames>
  <calcPr fullCalcOnLoad="1"/>
</workbook>
</file>

<file path=xl/comments50.xml><?xml version="1.0" encoding="utf-8"?>
<comments xmlns="http://schemas.openxmlformats.org/spreadsheetml/2006/main">
  <authors>
    <author>Marin, Joe</author>
  </authors>
  <commentList>
    <comment ref="B49" authorId="0">
      <text>
        <r>
          <rPr>
            <b/>
            <sz val="9"/>
            <rFont val="Tahoma"/>
            <family val="2"/>
          </rPr>
          <t>Marin, Joe:</t>
        </r>
        <r>
          <rPr>
            <sz val="9"/>
            <rFont val="Tahoma"/>
            <family val="2"/>
          </rPr>
          <t xml:space="preserve">
Can't exceed the $4,885,686 in budgeted self-gen revnues
</t>
        </r>
      </text>
    </comment>
    <comment ref="C55" authorId="0">
      <text>
        <r>
          <rPr>
            <b/>
            <sz val="9"/>
            <rFont val="Tahoma"/>
            <family val="2"/>
          </rPr>
          <t>Marin, Joe:</t>
        </r>
        <r>
          <rPr>
            <sz val="9"/>
            <rFont val="Tahoma"/>
            <family val="2"/>
          </rPr>
          <t xml:space="preserve">
this is correct</t>
        </r>
      </text>
    </comment>
    <comment ref="C72" authorId="0">
      <text>
        <r>
          <rPr>
            <b/>
            <sz val="9"/>
            <rFont val="Tahoma"/>
            <family val="2"/>
          </rPr>
          <t>Marin, Joe:</t>
        </r>
        <r>
          <rPr>
            <sz val="9"/>
            <rFont val="Tahoma"/>
            <family val="2"/>
          </rPr>
          <t xml:space="preserve">
expenditures can't exceed recenues
</t>
        </r>
      </text>
    </comment>
  </commentList>
</comments>
</file>

<file path=xl/sharedStrings.xml><?xml version="1.0" encoding="utf-8"?>
<sst xmlns="http://schemas.openxmlformats.org/spreadsheetml/2006/main" count="5685" uniqueCount="163">
  <si>
    <t>Board of Regents</t>
  </si>
  <si>
    <t>Institution:</t>
  </si>
  <si>
    <t>S. U. Board and System Administration</t>
  </si>
  <si>
    <t>Form BOR-1</t>
  </si>
  <si>
    <t>Revenue/Expenditure Data</t>
  </si>
  <si>
    <t>Revenue/Expenditure</t>
  </si>
  <si>
    <t>Actual</t>
  </si>
  <si>
    <t>Budgeted</t>
  </si>
  <si>
    <t>Over/(Under)</t>
  </si>
  <si>
    <t>%</t>
  </si>
  <si>
    <t>2012-2013</t>
  </si>
  <si>
    <t>2013-2014</t>
  </si>
  <si>
    <t>Budgeted       2012-13</t>
  </si>
  <si>
    <t>Change</t>
  </si>
  <si>
    <t>Revenues By Source:</t>
  </si>
  <si>
    <t>State Funds:</t>
  </si>
  <si>
    <t xml:space="preserve">     General Fund Direct</t>
  </si>
  <si>
    <t xml:space="preserve">     General Fund  - Restoration Amount</t>
  </si>
  <si>
    <t xml:space="preserve">     Statutory Dedicated: </t>
  </si>
  <si>
    <t xml:space="preserve">           Higher Education Initiatives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</si>
  <si>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</si>
  <si>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</si>
  <si>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</si>
  <si>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</si>
  <si>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</si>
  <si>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Agricultural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</si>
  <si>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</si>
  <si>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</si>
  <si>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</si>
  <si>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</si>
  <si>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</si>
  <si>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</si>
  <si>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</si>
  <si>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Rockefeller Scholarship Fund</t>
  </si>
  <si>
    <t xml:space="preserve">           Orleans Excellence Fund</t>
  </si>
  <si>
    <t xml:space="preserve">           TOPS Fund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</si>
  <si>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</si>
  <si>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</si>
  <si>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</si>
  <si>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</si>
  <si>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 xml:space="preserve">    Other </t>
  </si>
  <si>
    <t xml:space="preserve">  </t>
  </si>
  <si>
    <t>Total State Funds</t>
  </si>
  <si>
    <t>Revenue Over Expenditures :</t>
  </si>
  <si>
    <t xml:space="preserve">     State Funds</t>
  </si>
  <si>
    <t xml:space="preserve">     Interagency Transfers</t>
  </si>
  <si>
    <t xml:space="preserve">     Self Generated Funds</t>
  </si>
  <si>
    <t xml:space="preserve">     Federal Funds</t>
  </si>
  <si>
    <t xml:space="preserve">     Interim Emergency Board</t>
  </si>
  <si>
    <t>Total Revenue Over Expenditures</t>
  </si>
  <si>
    <t xml:space="preserve"> </t>
  </si>
  <si>
    <t>Interagency Transfers</t>
  </si>
  <si>
    <t>Non-Recurring Self-Generated Carry Forward</t>
  </si>
  <si>
    <t>Self Generated Funds</t>
  </si>
  <si>
    <t>Federal Funds</t>
  </si>
  <si>
    <t>Interim Emergency Board</t>
  </si>
  <si>
    <t>Total Revenues</t>
  </si>
  <si>
    <t>Expenditures by Function:</t>
  </si>
  <si>
    <t xml:space="preserve">  Instruction</t>
  </si>
  <si>
    <t xml:space="preserve">  Research</t>
  </si>
  <si>
    <t xml:space="preserve">  Public Service</t>
  </si>
  <si>
    <t xml:space="preserve">  Academic Support**</t>
  </si>
  <si>
    <t xml:space="preserve">  Student Services</t>
  </si>
  <si>
    <t xml:space="preserve">  Institutional Services</t>
  </si>
  <si>
    <t xml:space="preserve">  Scholarships/Fellowships</t>
  </si>
  <si>
    <t xml:space="preserve">  Plant Operations/Maintenance</t>
  </si>
  <si>
    <t>Total E&amp;G Expenditures</t>
  </si>
  <si>
    <t xml:space="preserve">  Hospital</t>
  </si>
  <si>
    <t xml:space="preserve">  Transfers out of agency</t>
  </si>
  <si>
    <t xml:space="preserve">  Athletics</t>
  </si>
  <si>
    <t xml:space="preserve">  Other</t>
  </si>
  <si>
    <t>Total Expenditures</t>
  </si>
  <si>
    <t>Expenditures by Object:</t>
  </si>
  <si>
    <t xml:space="preserve">  Salaries</t>
  </si>
  <si>
    <t xml:space="preserve">  Other Compensation</t>
  </si>
  <si>
    <t xml:space="preserve">  Related Benefits</t>
  </si>
  <si>
    <t>Total Personal Services</t>
  </si>
  <si>
    <t xml:space="preserve">  Travel</t>
  </si>
  <si>
    <t xml:space="preserve">  Operating Services</t>
  </si>
  <si>
    <t xml:space="preserve">  Supplies</t>
  </si>
  <si>
    <t>Total Operating Expenses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</si>
  <si>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</si>
  <si>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</si>
  <si>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</si>
  <si>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</si>
  <si>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>Total Other Charges</t>
  </si>
  <si>
    <t xml:space="preserve">  General Acquisitions</t>
  </si>
  <si>
    <t xml:space="preserve">  Library Acquisitions</t>
  </si>
  <si>
    <t xml:space="preserve">  Major Repairs</t>
  </si>
  <si>
    <t>Total Acquisitions and Major Repairs</t>
  </si>
  <si>
    <t xml:space="preserve">  Unallotted</t>
  </si>
  <si>
    <t>* This column should reflect the last approved BA-7 in FY 12-13</t>
  </si>
  <si>
    <t>**Library costs are included in the function of academic support and are detailed on the BOR-4A.</t>
  </si>
  <si>
    <t xml:space="preserve">           Medical &amp; Allied Health Scholarship &amp; Loan Fund</t>
  </si>
  <si>
    <t xml:space="preserve">Southern University and A&amp;M College </t>
  </si>
  <si>
    <t>Southern University at New Orleans</t>
  </si>
  <si>
    <t>Southern University at Shreveport</t>
  </si>
  <si>
    <t>Southern University Law Center</t>
  </si>
  <si>
    <t>Southern University Ag Center</t>
  </si>
  <si>
    <t>Southern University System Summary</t>
  </si>
  <si>
    <t xml:space="preserve">           Shreveport Riverfront and Convention Center and Independence Stadium Fund</t>
  </si>
  <si>
    <t>LSU Agricultural Center</t>
  </si>
  <si>
    <t>LSU Board of Supervisors and System Office</t>
  </si>
  <si>
    <t>LSU Health Sciences Center-New Orleans</t>
  </si>
  <si>
    <t xml:space="preserve">  Other - NDSL Loan Funds and Plant Funds</t>
  </si>
  <si>
    <t>LSUHSC-Shreveport Combined</t>
  </si>
  <si>
    <t>NOTE:  Overcollection Amount in FY 2012-13 is Shreveport Riverfront and Convention Center and Independence Stadium Fund Statutory Dedication</t>
  </si>
  <si>
    <t>Paul M. Hebert Law Center</t>
  </si>
  <si>
    <t xml:space="preserve">Louisiana State University </t>
  </si>
  <si>
    <t>Louisiana State University at Alexandria</t>
  </si>
  <si>
    <t>LSU Eunice</t>
  </si>
  <si>
    <t xml:space="preserve">Louisiana State University Shreveport </t>
  </si>
  <si>
    <t>Pennington Biomedical Research Center</t>
  </si>
  <si>
    <t>Louisiana State University System Summary</t>
  </si>
  <si>
    <t>UL System Summary</t>
  </si>
  <si>
    <t xml:space="preserve">Budgeted      </t>
  </si>
  <si>
    <t xml:space="preserve">           Overcollections Fund***</t>
  </si>
  <si>
    <t xml:space="preserve">  Other***</t>
  </si>
  <si>
    <t xml:space="preserve">  Other Charges***</t>
  </si>
  <si>
    <t>***Legal Settlement of $1,333,707</t>
  </si>
  <si>
    <t>McNeese State University</t>
  </si>
  <si>
    <t>* This column should reflect the last approved BA-7 in FY 10-11</t>
  </si>
  <si>
    <t>Nicholls State University</t>
  </si>
  <si>
    <t>2012-2013*</t>
  </si>
  <si>
    <t>Southeastern Louisiana University</t>
  </si>
  <si>
    <t>University of Louisiana at Monroe</t>
  </si>
  <si>
    <t xml:space="preserve">  Grambling State University</t>
  </si>
  <si>
    <t>Budgeted
2012-13</t>
  </si>
  <si>
    <t>University of Louisiana at Lafayette</t>
  </si>
  <si>
    <t>*Budgeted</t>
  </si>
  <si>
    <t>Northwestern State University</t>
  </si>
  <si>
    <t>LOUISIANA TECH UNIVERSITY</t>
  </si>
  <si>
    <t>Louisiana Universities Marine Consortium (LUMCON)</t>
  </si>
  <si>
    <t>University of Louisiana System</t>
  </si>
  <si>
    <t>University Of New Orleans</t>
  </si>
  <si>
    <t>Bossier Parish Community College</t>
  </si>
  <si>
    <t>Baton Rouge Community College</t>
  </si>
  <si>
    <t>Central Louisiana Technical Community College</t>
  </si>
  <si>
    <t>Delgado Community College</t>
  </si>
  <si>
    <t xml:space="preserve">  Fletcher Technical Community College</t>
  </si>
  <si>
    <t>LCTCS Board of Supervisors</t>
  </si>
  <si>
    <t>LCTCS Online</t>
  </si>
  <si>
    <t>Louisiana Delta Community College</t>
  </si>
  <si>
    <t>LOUISIANA TECHNICAL COLLEGE</t>
  </si>
  <si>
    <t>***Overcollections funds for FY 13 were a special direct appropriation as a result from HB 678/ACT 54 of the 2013 legislative regular session</t>
  </si>
  <si>
    <t xml:space="preserve">        for  the replacement of deteriorated roofing on the Sullivan Campus Administration and Shop buildings.</t>
  </si>
  <si>
    <t>Northshore Technical Community College</t>
  </si>
  <si>
    <t xml:space="preserve">  Nunez Community College</t>
  </si>
  <si>
    <t>River Parishes Community College</t>
  </si>
  <si>
    <t>South Louisiana Community College</t>
  </si>
  <si>
    <t>Sowela Technical Community College</t>
  </si>
  <si>
    <t>Office of Student Financial Assistance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</si>
  <si>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</si>
  <si>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</si>
  <si>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</si>
  <si>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</si>
  <si>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</si>
  <si>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 xml:space="preserve">           Overcollections Fund-Termination Pay</t>
  </si>
  <si>
    <t>LSUHSCS Huey P Long Medical Center</t>
  </si>
  <si>
    <t xml:space="preserve">           Higher Education Initiative Fund</t>
  </si>
  <si>
    <t xml:space="preserve">           Southern University Agrlcultural Program Fund</t>
  </si>
  <si>
    <t>LSUHSCS - E. A. Conway Medical Center</t>
  </si>
  <si>
    <t>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</si>
</sst>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;\(0.00%\)"/>
    <numFmt numFmtId="165" formatCode="#,##0.00%;[Red]\(#,##0.00%\)"/>
    <numFmt numFmtId="166" formatCode="0.0%"/>
    <numFmt numFmtId="167" formatCode="&quot;$&quot;#,##0_);[Red]\(&quot;$&quot;#,##0\);"/>
    <numFmt numFmtId="168" formatCode="#,##0_);[Red]\(#,##0\)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sz val="36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3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36"/>
      <color indexed="8"/>
      <name val="Calibri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4"/>
      <color indexed="8"/>
      <name val="Calibri"/>
      <family val="2"/>
    </font>
    <font>
      <sz val="24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36"/>
      <color theme="1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Arial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ck"/>
    </border>
    <border>
      <left style="thick"/>
      <right style="thick">
        <color indexed="8"/>
      </right>
      <top style="thick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/>
      <bottom/>
    </border>
    <border>
      <left style="thick"/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ck">
        <color indexed="8"/>
      </right>
      <top style="thin">
        <color indexed="8"/>
      </top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>
        <color indexed="8"/>
      </right>
      <top style="thin"/>
      <bottom style="medium">
        <color indexed="8"/>
      </bottom>
    </border>
    <border>
      <left style="thick">
        <color indexed="8"/>
      </left>
      <right style="thick">
        <color indexed="8"/>
      </right>
      <top/>
      <bottom style="medium">
        <color indexed="8"/>
      </bottom>
    </border>
    <border>
      <left style="medium"/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medium"/>
      <top style="medium"/>
      <bottom/>
    </border>
    <border>
      <left style="medium"/>
      <right style="thick">
        <color indexed="8"/>
      </right>
      <top/>
      <bottom style="thin">
        <color indexed="8"/>
      </bottom>
    </border>
    <border>
      <left style="thick">
        <color indexed="8"/>
      </left>
      <right style="medium"/>
      <top/>
      <bottom style="thin">
        <color indexed="8"/>
      </bottom>
    </border>
    <border>
      <left style="medium"/>
      <right style="thick">
        <color indexed="8"/>
      </right>
      <top/>
      <bottom/>
    </border>
    <border>
      <left style="thick">
        <color indexed="8"/>
      </left>
      <right style="medium"/>
      <top style="thin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n"/>
    </border>
    <border>
      <left style="medium"/>
      <right style="thick">
        <color indexed="8"/>
      </right>
      <top style="thin">
        <color indexed="8"/>
      </top>
      <bottom/>
    </border>
    <border>
      <left style="medium"/>
      <right style="thick">
        <color indexed="8"/>
      </right>
      <top style="thin">
        <color indexed="8"/>
      </top>
      <bottom style="thin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/>
      <bottom style="thin"/>
    </border>
    <border>
      <left style="medium"/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 style="medium"/>
      <top/>
      <bottom style="medium"/>
    </border>
    <border>
      <left style="thick">
        <color indexed="8"/>
      </left>
      <right style="thick">
        <color indexed="8"/>
      </right>
      <top style="thin"/>
      <bottom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/>
      <right style="thin"/>
      <top style="thin"/>
      <bottom style="thin"/>
    </border>
    <border>
      <left/>
      <right style="thick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/>
    </border>
    <border>
      <left style="thick"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6" fillId="0" borderId="1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6" fontId="4" fillId="0" borderId="0" xfId="0" applyNumberFormat="1" applyFont="1" applyAlignment="1">
      <alignment/>
    </xf>
    <xf numFmtId="6" fontId="61" fillId="0" borderId="0" xfId="0" applyNumberFormat="1" applyFont="1" applyAlignment="1">
      <alignment/>
    </xf>
    <xf numFmtId="165" fontId="4" fillId="0" borderId="0" xfId="0" applyNumberFormat="1" applyFont="1" applyAlignment="1" applyProtection="1">
      <alignment/>
      <protection locked="0"/>
    </xf>
    <xf numFmtId="165" fontId="61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6" fontId="3" fillId="0" borderId="0" xfId="0" applyNumberFormat="1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6" fontId="8" fillId="0" borderId="0" xfId="0" applyNumberFormat="1" applyFont="1" applyBorder="1" applyAlignment="1" applyProtection="1">
      <alignment horizontal="centerContinuous" vertical="justify"/>
      <protection/>
    </xf>
    <xf numFmtId="165" fontId="62" fillId="0" borderId="10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6" fontId="3" fillId="0" borderId="11" xfId="0" applyNumberFormat="1" applyFont="1" applyBorder="1" applyAlignment="1" applyProtection="1">
      <alignment/>
      <protection/>
    </xf>
    <xf numFmtId="165" fontId="3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6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6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6" fontId="9" fillId="0" borderId="13" xfId="0" applyNumberFormat="1" applyFont="1" applyBorder="1" applyAlignment="1" applyProtection="1">
      <alignment horizontal="center"/>
      <protection/>
    </xf>
    <xf numFmtId="6" fontId="9" fillId="0" borderId="14" xfId="0" applyNumberFormat="1" applyFont="1" applyBorder="1" applyAlignment="1" applyProtection="1">
      <alignment horizontal="center"/>
      <protection/>
    </xf>
    <xf numFmtId="165" fontId="9" fillId="0" borderId="14" xfId="0" applyNumberFormat="1" applyFont="1" applyBorder="1" applyAlignment="1" applyProtection="1">
      <alignment horizontal="center"/>
      <protection/>
    </xf>
    <xf numFmtId="0" fontId="64" fillId="0" borderId="0" xfId="0" applyFont="1" applyAlignment="1">
      <alignment/>
    </xf>
    <xf numFmtId="3" fontId="10" fillId="0" borderId="15" xfId="0" applyNumberFormat="1" applyFont="1" applyBorder="1" applyAlignment="1" applyProtection="1">
      <alignment wrapText="1"/>
      <protection/>
    </xf>
    <xf numFmtId="6" fontId="9" fillId="0" borderId="16" xfId="0" applyNumberFormat="1" applyFont="1" applyBorder="1" applyAlignment="1" applyProtection="1">
      <alignment horizontal="center" wrapText="1"/>
      <protection/>
    </xf>
    <xf numFmtId="165" fontId="9" fillId="0" borderId="16" xfId="0" applyNumberFormat="1" applyFont="1" applyBorder="1" applyAlignment="1" applyProtection="1">
      <alignment horizontal="center" wrapText="1"/>
      <protection/>
    </xf>
    <xf numFmtId="0" fontId="64" fillId="0" borderId="0" xfId="0" applyFont="1" applyAlignment="1">
      <alignment wrapText="1"/>
    </xf>
    <xf numFmtId="3" fontId="9" fillId="0" borderId="17" xfId="0" applyNumberFormat="1" applyFont="1" applyBorder="1" applyAlignment="1" applyProtection="1">
      <alignment/>
      <protection/>
    </xf>
    <xf numFmtId="6" fontId="10" fillId="0" borderId="13" xfId="0" applyNumberFormat="1" applyFont="1" applyBorder="1" applyAlignment="1" applyProtection="1">
      <alignment/>
      <protection/>
    </xf>
    <xf numFmtId="165" fontId="10" fillId="0" borderId="18" xfId="0" applyNumberFormat="1" applyFont="1" applyBorder="1" applyAlignment="1" applyProtection="1">
      <alignment/>
      <protection/>
    </xf>
    <xf numFmtId="165" fontId="10" fillId="0" borderId="13" xfId="0" applyNumberFormat="1" applyFont="1" applyBorder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6" fontId="10" fillId="0" borderId="16" xfId="0" applyNumberFormat="1" applyFont="1" applyBorder="1" applyAlignment="1" applyProtection="1">
      <alignment/>
      <protection/>
    </xf>
    <xf numFmtId="165" fontId="10" fillId="0" borderId="19" xfId="0" applyNumberFormat="1" applyFont="1" applyBorder="1" applyAlignment="1" applyProtection="1">
      <alignment horizontal="right"/>
      <protection/>
    </xf>
    <xf numFmtId="0" fontId="10" fillId="0" borderId="20" xfId="0" applyNumberFormat="1" applyFont="1" applyBorder="1" applyAlignment="1" applyProtection="1">
      <alignment/>
      <protection/>
    </xf>
    <xf numFmtId="6" fontId="10" fillId="0" borderId="21" xfId="0" applyNumberFormat="1" applyFont="1" applyBorder="1" applyAlignment="1" applyProtection="1">
      <alignment/>
      <protection/>
    </xf>
    <xf numFmtId="0" fontId="10" fillId="0" borderId="13" xfId="0" applyNumberFormat="1" applyFont="1" applyBorder="1" applyAlignment="1" applyProtection="1">
      <alignment/>
      <protection/>
    </xf>
    <xf numFmtId="6" fontId="10" fillId="0" borderId="18" xfId="0" applyNumberFormat="1" applyFont="1" applyBorder="1" applyAlignment="1" applyProtection="1">
      <alignment/>
      <protection/>
    </xf>
    <xf numFmtId="0" fontId="10" fillId="0" borderId="18" xfId="0" applyNumberFormat="1" applyFont="1" applyBorder="1" applyAlignment="1" applyProtection="1">
      <alignment/>
      <protection/>
    </xf>
    <xf numFmtId="0" fontId="10" fillId="0" borderId="22" xfId="0" applyNumberFormat="1" applyFont="1" applyBorder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18" xfId="0" applyNumberFormat="1" applyFont="1" applyBorder="1" applyAlignment="1" applyProtection="1">
      <alignment/>
      <protection/>
    </xf>
    <xf numFmtId="0" fontId="9" fillId="0" borderId="22" xfId="0" applyNumberFormat="1" applyFont="1" applyBorder="1" applyAlignment="1" applyProtection="1">
      <alignment/>
      <protection/>
    </xf>
    <xf numFmtId="6" fontId="9" fillId="0" borderId="18" xfId="0" applyNumberFormat="1" applyFont="1" applyBorder="1" applyAlignment="1" applyProtection="1">
      <alignment/>
      <protection/>
    </xf>
    <xf numFmtId="165" fontId="9" fillId="0" borderId="19" xfId="0" applyNumberFormat="1" applyFont="1" applyBorder="1" applyAlignment="1" applyProtection="1">
      <alignment horizontal="right"/>
      <protection/>
    </xf>
    <xf numFmtId="0" fontId="65" fillId="0" borderId="0" xfId="0" applyFont="1" applyAlignment="1">
      <alignment/>
    </xf>
    <xf numFmtId="0" fontId="10" fillId="0" borderId="16" xfId="0" applyNumberFormat="1" applyFont="1" applyBorder="1" applyAlignment="1" applyProtection="1">
      <alignment/>
      <protection/>
    </xf>
    <xf numFmtId="0" fontId="10" fillId="0" borderId="21" xfId="0" applyNumberFormat="1" applyFont="1" applyBorder="1" applyAlignment="1" applyProtection="1">
      <alignment/>
      <protection/>
    </xf>
    <xf numFmtId="0" fontId="10" fillId="0" borderId="19" xfId="0" applyNumberFormat="1" applyFont="1" applyBorder="1" applyAlignment="1" applyProtection="1">
      <alignment/>
      <protection/>
    </xf>
    <xf numFmtId="6" fontId="9" fillId="0" borderId="13" xfId="0" applyNumberFormat="1" applyFont="1" applyBorder="1" applyAlignment="1" applyProtection="1">
      <alignment/>
      <protection/>
    </xf>
    <xf numFmtId="0" fontId="9" fillId="0" borderId="16" xfId="0" applyNumberFormat="1" applyFont="1" applyBorder="1" applyAlignment="1" applyProtection="1">
      <alignment/>
      <protection/>
    </xf>
    <xf numFmtId="6" fontId="9" fillId="0" borderId="16" xfId="0" applyNumberFormat="1" applyFont="1" applyBorder="1" applyAlignment="1" applyProtection="1">
      <alignment/>
      <protection/>
    </xf>
    <xf numFmtId="0" fontId="9" fillId="0" borderId="19" xfId="0" applyNumberFormat="1" applyFont="1" applyBorder="1" applyAlignment="1" applyProtection="1">
      <alignment/>
      <protection/>
    </xf>
    <xf numFmtId="6" fontId="9" fillId="0" borderId="19" xfId="0" applyNumberFormat="1" applyFont="1" applyBorder="1" applyAlignment="1" applyProtection="1">
      <alignment/>
      <protection/>
    </xf>
    <xf numFmtId="165" fontId="10" fillId="0" borderId="13" xfId="0" applyNumberFormat="1" applyFont="1" applyBorder="1" applyAlignment="1" applyProtection="1">
      <alignment horizontal="right"/>
      <protection/>
    </xf>
    <xf numFmtId="3" fontId="9" fillId="0" borderId="13" xfId="0" applyNumberFormat="1" applyFont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/>
      <protection/>
    </xf>
    <xf numFmtId="3" fontId="10" fillId="0" borderId="13" xfId="0" applyNumberFormat="1" applyFont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/>
    </xf>
    <xf numFmtId="6" fontId="9" fillId="0" borderId="21" xfId="0" applyNumberFormat="1" applyFont="1" applyBorder="1" applyAlignment="1" applyProtection="1">
      <alignment/>
      <protection/>
    </xf>
    <xf numFmtId="0" fontId="9" fillId="0" borderId="21" xfId="0" applyNumberFormat="1" applyFont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/>
    </xf>
    <xf numFmtId="6" fontId="9" fillId="0" borderId="23" xfId="0" applyNumberFormat="1" applyFont="1" applyBorder="1" applyAlignment="1" applyProtection="1">
      <alignment/>
      <protection/>
    </xf>
    <xf numFmtId="6" fontId="9" fillId="0" borderId="24" xfId="0" applyNumberFormat="1" applyFont="1" applyBorder="1" applyAlignment="1" applyProtection="1">
      <alignment/>
      <protection/>
    </xf>
    <xf numFmtId="165" fontId="9" fillId="0" borderId="24" xfId="0" applyNumberFormat="1" applyFont="1" applyBorder="1" applyAlignment="1" applyProtection="1">
      <alignment horizontal="right"/>
      <protection/>
    </xf>
    <xf numFmtId="0" fontId="7" fillId="0" borderId="10" xfId="0" applyNumberFormat="1" applyFont="1" applyBorder="1" applyAlignment="1" applyProtection="1">
      <alignment/>
      <protection/>
    </xf>
    <xf numFmtId="5" fontId="8" fillId="0" borderId="0" xfId="0" applyNumberFormat="1" applyFont="1" applyBorder="1" applyAlignment="1" applyProtection="1">
      <alignment horizontal="centerContinuous" vertical="justify"/>
      <protection/>
    </xf>
    <xf numFmtId="10" fontId="6" fillId="0" borderId="10" xfId="0" applyNumberFormat="1" applyFont="1" applyBorder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5" fontId="3" fillId="0" borderId="11" xfId="0" applyNumberFormat="1" applyFont="1" applyBorder="1" applyAlignment="1" applyProtection="1">
      <alignment/>
      <protection/>
    </xf>
    <xf numFmtId="10" fontId="3" fillId="0" borderId="11" xfId="0" applyNumberFormat="1" applyFont="1" applyBorder="1" applyAlignment="1" applyProtection="1">
      <alignment/>
      <protection/>
    </xf>
    <xf numFmtId="5" fontId="9" fillId="0" borderId="14" xfId="0" applyNumberFormat="1" applyFont="1" applyBorder="1" applyAlignment="1" applyProtection="1">
      <alignment horizontal="center"/>
      <protection/>
    </xf>
    <xf numFmtId="10" fontId="9" fillId="0" borderId="14" xfId="0" applyNumberFormat="1" applyFont="1" applyBorder="1" applyAlignment="1" applyProtection="1">
      <alignment horizontal="center"/>
      <protection/>
    </xf>
    <xf numFmtId="5" fontId="9" fillId="0" borderId="16" xfId="0" applyNumberFormat="1" applyFont="1" applyBorder="1" applyAlignment="1" applyProtection="1">
      <alignment horizontal="center" wrapText="1"/>
      <protection/>
    </xf>
    <xf numFmtId="10" fontId="9" fillId="0" borderId="16" xfId="0" applyNumberFormat="1" applyFont="1" applyBorder="1" applyAlignment="1" applyProtection="1">
      <alignment horizontal="center" wrapText="1"/>
      <protection/>
    </xf>
    <xf numFmtId="5" fontId="10" fillId="0" borderId="13" xfId="0" applyNumberFormat="1" applyFont="1" applyBorder="1" applyAlignment="1" applyProtection="1">
      <alignment/>
      <protection/>
    </xf>
    <xf numFmtId="10" fontId="10" fillId="0" borderId="18" xfId="0" applyNumberFormat="1" applyFont="1" applyBorder="1" applyAlignment="1" applyProtection="1">
      <alignment/>
      <protection/>
    </xf>
    <xf numFmtId="10" fontId="10" fillId="0" borderId="13" xfId="0" applyNumberFormat="1" applyFont="1" applyBorder="1" applyAlignment="1" applyProtection="1">
      <alignment/>
      <protection/>
    </xf>
    <xf numFmtId="5" fontId="10" fillId="0" borderId="16" xfId="0" applyNumberFormat="1" applyFont="1" applyBorder="1" applyAlignment="1" applyProtection="1">
      <alignment/>
      <protection/>
    </xf>
    <xf numFmtId="10" fontId="10" fillId="0" borderId="19" xfId="0" applyNumberFormat="1" applyFont="1" applyBorder="1" applyAlignment="1" applyProtection="1">
      <alignment horizontal="right"/>
      <protection/>
    </xf>
    <xf numFmtId="5" fontId="10" fillId="0" borderId="21" xfId="0" applyNumberFormat="1" applyFont="1" applyBorder="1" applyAlignment="1" applyProtection="1">
      <alignment/>
      <protection/>
    </xf>
    <xf numFmtId="5" fontId="10" fillId="0" borderId="18" xfId="0" applyNumberFormat="1" applyFont="1" applyBorder="1" applyAlignment="1" applyProtection="1">
      <alignment/>
      <protection/>
    </xf>
    <xf numFmtId="5" fontId="9" fillId="0" borderId="18" xfId="0" applyNumberFormat="1" applyFont="1" applyBorder="1" applyAlignment="1" applyProtection="1">
      <alignment/>
      <protection/>
    </xf>
    <xf numFmtId="10" fontId="9" fillId="0" borderId="19" xfId="0" applyNumberFormat="1" applyFont="1" applyBorder="1" applyAlignment="1" applyProtection="1">
      <alignment horizontal="right"/>
      <protection/>
    </xf>
    <xf numFmtId="5" fontId="9" fillId="0" borderId="13" xfId="0" applyNumberFormat="1" applyFont="1" applyBorder="1" applyAlignment="1" applyProtection="1">
      <alignment/>
      <protection/>
    </xf>
    <xf numFmtId="5" fontId="9" fillId="0" borderId="16" xfId="0" applyNumberFormat="1" applyFont="1" applyBorder="1" applyAlignment="1" applyProtection="1">
      <alignment/>
      <protection/>
    </xf>
    <xf numFmtId="5" fontId="9" fillId="0" borderId="19" xfId="0" applyNumberFormat="1" applyFont="1" applyBorder="1" applyAlignment="1" applyProtection="1">
      <alignment/>
      <protection/>
    </xf>
    <xf numFmtId="10" fontId="10" fillId="0" borderId="13" xfId="0" applyNumberFormat="1" applyFont="1" applyBorder="1" applyAlignment="1" applyProtection="1">
      <alignment horizontal="right"/>
      <protection/>
    </xf>
    <xf numFmtId="5" fontId="9" fillId="0" borderId="21" xfId="0" applyNumberFormat="1" applyFont="1" applyBorder="1" applyAlignment="1" applyProtection="1">
      <alignment/>
      <protection/>
    </xf>
    <xf numFmtId="5" fontId="9" fillId="0" borderId="23" xfId="0" applyNumberFormat="1" applyFont="1" applyBorder="1" applyAlignment="1" applyProtection="1">
      <alignment/>
      <protection/>
    </xf>
    <xf numFmtId="10" fontId="9" fillId="0" borderId="24" xfId="0" applyNumberFormat="1" applyFont="1" applyBorder="1" applyAlignment="1" applyProtection="1">
      <alignment horizontal="right"/>
      <protection/>
    </xf>
    <xf numFmtId="5" fontId="6" fillId="0" borderId="0" xfId="0" applyNumberFormat="1" applyFont="1" applyBorder="1" applyAlignment="1" applyProtection="1">
      <alignment/>
      <protection/>
    </xf>
    <xf numFmtId="10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10" fontId="63" fillId="0" borderId="0" xfId="0" applyNumberFormat="1" applyFont="1" applyAlignment="1">
      <alignment/>
    </xf>
    <xf numFmtId="10" fontId="6" fillId="0" borderId="0" xfId="0" applyNumberFormat="1" applyFont="1" applyAlignment="1" applyProtection="1">
      <alignment/>
      <protection/>
    </xf>
    <xf numFmtId="0" fontId="5" fillId="0" borderId="0" xfId="42" applyNumberFormat="1" applyFont="1" applyAlignment="1" applyProtection="1">
      <alignment horizontal="center"/>
      <protection/>
    </xf>
    <xf numFmtId="5" fontId="4" fillId="0" borderId="0" xfId="0" applyNumberFormat="1" applyFont="1" applyAlignment="1">
      <alignment/>
    </xf>
    <xf numFmtId="10" fontId="4" fillId="0" borderId="0" xfId="0" applyNumberFormat="1" applyFont="1" applyAlignment="1" applyProtection="1">
      <alignment/>
      <protection locked="0"/>
    </xf>
    <xf numFmtId="5" fontId="61" fillId="0" borderId="0" xfId="0" applyNumberFormat="1" applyFont="1" applyAlignment="1">
      <alignment/>
    </xf>
    <xf numFmtId="10" fontId="61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4" fontId="6" fillId="0" borderId="0" xfId="0" applyNumberFormat="1" applyFont="1" applyBorder="1" applyAlignment="1" applyProtection="1">
      <alignment/>
      <protection/>
    </xf>
    <xf numFmtId="165" fontId="62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1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 horizontal="center"/>
      <protection/>
    </xf>
    <xf numFmtId="164" fontId="9" fillId="0" borderId="16" xfId="0" applyNumberFormat="1" applyFont="1" applyBorder="1" applyAlignment="1" applyProtection="1">
      <alignment horizontal="center" wrapText="1"/>
      <protection/>
    </xf>
    <xf numFmtId="164" fontId="10" fillId="0" borderId="18" xfId="0" applyNumberFormat="1" applyFont="1" applyBorder="1" applyAlignment="1" applyProtection="1">
      <alignment/>
      <protection/>
    </xf>
    <xf numFmtId="164" fontId="10" fillId="0" borderId="13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164" fontId="61" fillId="0" borderId="0" xfId="0" applyNumberFormat="1" applyFont="1" applyAlignment="1">
      <alignment/>
    </xf>
    <xf numFmtId="6" fontId="9" fillId="0" borderId="25" xfId="0" applyNumberFormat="1" applyFont="1" applyBorder="1" applyAlignment="1" applyProtection="1">
      <alignment/>
      <protection/>
    </xf>
    <xf numFmtId="165" fontId="9" fillId="0" borderId="26" xfId="0" applyNumberFormat="1" applyFont="1" applyBorder="1" applyAlignment="1" applyProtection="1">
      <alignment horizontal="right"/>
      <protection/>
    </xf>
    <xf numFmtId="6" fontId="9" fillId="0" borderId="27" xfId="0" applyNumberFormat="1" applyFont="1" applyBorder="1" applyAlignment="1" applyProtection="1">
      <alignment/>
      <protection/>
    </xf>
    <xf numFmtId="165" fontId="9" fillId="0" borderId="27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6" fontId="17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3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6" fontId="8" fillId="0" borderId="0" xfId="0" applyNumberFormat="1" applyFont="1" applyBorder="1" applyAlignment="1" applyProtection="1">
      <alignment horizontal="right" vertical="justify"/>
      <protection/>
    </xf>
    <xf numFmtId="0" fontId="65" fillId="0" borderId="0" xfId="0" applyFont="1" applyFill="1" applyAlignment="1">
      <alignment/>
    </xf>
    <xf numFmtId="3" fontId="2" fillId="0" borderId="0" xfId="0" applyNumberFormat="1" applyFont="1" applyBorder="1" applyAlignment="1" applyProtection="1">
      <alignment/>
      <protection/>
    </xf>
    <xf numFmtId="6" fontId="3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6" fontId="9" fillId="0" borderId="29" xfId="0" applyNumberFormat="1" applyFont="1" applyBorder="1" applyAlignment="1" applyProtection="1">
      <alignment horizontal="center"/>
      <protection/>
    </xf>
    <xf numFmtId="165" fontId="9" fillId="0" borderId="30" xfId="0" applyNumberFormat="1" applyFont="1" applyBorder="1" applyAlignment="1" applyProtection="1">
      <alignment horizontal="center"/>
      <protection/>
    </xf>
    <xf numFmtId="3" fontId="10" fillId="0" borderId="31" xfId="0" applyNumberFormat="1" applyFont="1" applyBorder="1" applyAlignment="1" applyProtection="1">
      <alignment wrapText="1"/>
      <protection/>
    </xf>
    <xf numFmtId="165" fontId="9" fillId="0" borderId="32" xfId="0" applyNumberFormat="1" applyFont="1" applyBorder="1" applyAlignment="1" applyProtection="1">
      <alignment horizontal="center" wrapText="1"/>
      <protection/>
    </xf>
    <xf numFmtId="3" fontId="9" fillId="0" borderId="33" xfId="0" applyNumberFormat="1" applyFont="1" applyBorder="1" applyAlignment="1" applyProtection="1">
      <alignment/>
      <protection/>
    </xf>
    <xf numFmtId="165" fontId="10" fillId="0" borderId="34" xfId="0" applyNumberFormat="1" applyFont="1" applyBorder="1" applyAlignment="1" applyProtection="1">
      <alignment/>
      <protection/>
    </xf>
    <xf numFmtId="165" fontId="10" fillId="0" borderId="35" xfId="0" applyNumberFormat="1" applyFont="1" applyBorder="1" applyAlignment="1" applyProtection="1">
      <alignment/>
      <protection/>
    </xf>
    <xf numFmtId="0" fontId="10" fillId="0" borderId="31" xfId="0" applyNumberFormat="1" applyFont="1" applyBorder="1" applyAlignment="1" applyProtection="1">
      <alignment/>
      <protection/>
    </xf>
    <xf numFmtId="165" fontId="10" fillId="0" borderId="36" xfId="0" applyNumberFormat="1" applyFont="1" applyBorder="1" applyAlignment="1" applyProtection="1">
      <alignment horizontal="right"/>
      <protection/>
    </xf>
    <xf numFmtId="0" fontId="10" fillId="0" borderId="37" xfId="0" applyNumberFormat="1" applyFont="1" applyBorder="1" applyAlignment="1" applyProtection="1">
      <alignment/>
      <protection/>
    </xf>
    <xf numFmtId="0" fontId="10" fillId="0" borderId="33" xfId="0" applyNumberFormat="1" applyFont="1" applyBorder="1" applyAlignment="1" applyProtection="1">
      <alignment/>
      <protection/>
    </xf>
    <xf numFmtId="0" fontId="10" fillId="0" borderId="38" xfId="0" applyNumberFormat="1" applyFont="1" applyBorder="1" applyAlignment="1" applyProtection="1">
      <alignment/>
      <protection/>
    </xf>
    <xf numFmtId="0" fontId="9" fillId="0" borderId="33" xfId="0" applyNumberFormat="1" applyFont="1" applyBorder="1" applyAlignment="1" applyProtection="1">
      <alignment/>
      <protection/>
    </xf>
    <xf numFmtId="0" fontId="9" fillId="0" borderId="37" xfId="0" applyNumberFormat="1" applyFont="1" applyBorder="1" applyAlignment="1" applyProtection="1">
      <alignment/>
      <protection/>
    </xf>
    <xf numFmtId="0" fontId="9" fillId="0" borderId="38" xfId="0" applyNumberFormat="1" applyFont="1" applyBorder="1" applyAlignment="1" applyProtection="1">
      <alignment/>
      <protection/>
    </xf>
    <xf numFmtId="165" fontId="9" fillId="0" borderId="36" xfId="0" applyNumberFormat="1" applyFont="1" applyBorder="1" applyAlignment="1" applyProtection="1">
      <alignment horizontal="right"/>
      <protection/>
    </xf>
    <xf numFmtId="0" fontId="10" fillId="0" borderId="39" xfId="0" applyNumberFormat="1" applyFont="1" applyBorder="1" applyAlignment="1" applyProtection="1">
      <alignment/>
      <protection/>
    </xf>
    <xf numFmtId="0" fontId="10" fillId="0" borderId="40" xfId="0" applyNumberFormat="1" applyFont="1" applyBorder="1" applyAlignment="1" applyProtection="1">
      <alignment/>
      <protection/>
    </xf>
    <xf numFmtId="0" fontId="9" fillId="0" borderId="31" xfId="0" applyNumberFormat="1" applyFont="1" applyBorder="1" applyAlignment="1" applyProtection="1">
      <alignment/>
      <protection/>
    </xf>
    <xf numFmtId="0" fontId="9" fillId="0" borderId="40" xfId="0" applyNumberFormat="1" applyFont="1" applyBorder="1" applyAlignment="1" applyProtection="1">
      <alignment/>
      <protection/>
    </xf>
    <xf numFmtId="165" fontId="10" fillId="0" borderId="35" xfId="0" applyNumberFormat="1" applyFont="1" applyBorder="1" applyAlignment="1" applyProtection="1">
      <alignment horizontal="right"/>
      <protection/>
    </xf>
    <xf numFmtId="3" fontId="10" fillId="0" borderId="37" xfId="0" applyNumberFormat="1" applyFont="1" applyBorder="1" applyAlignment="1" applyProtection="1">
      <alignment/>
      <protection/>
    </xf>
    <xf numFmtId="3" fontId="10" fillId="0" borderId="33" xfId="0" applyNumberFormat="1" applyFont="1" applyBorder="1" applyAlignment="1" applyProtection="1">
      <alignment/>
      <protection/>
    </xf>
    <xf numFmtId="3" fontId="9" fillId="0" borderId="37" xfId="0" applyNumberFormat="1" applyFont="1" applyBorder="1" applyAlignment="1" applyProtection="1">
      <alignment/>
      <protection/>
    </xf>
    <xf numFmtId="3" fontId="9" fillId="0" borderId="39" xfId="0" applyNumberFormat="1" applyFont="1" applyBorder="1" applyAlignment="1" applyProtection="1">
      <alignment/>
      <protection/>
    </xf>
    <xf numFmtId="0" fontId="9" fillId="0" borderId="39" xfId="0" applyNumberFormat="1" applyFont="1" applyBorder="1" applyAlignment="1" applyProtection="1">
      <alignment/>
      <protection/>
    </xf>
    <xf numFmtId="3" fontId="9" fillId="0" borderId="41" xfId="0" applyNumberFormat="1" applyFont="1" applyBorder="1" applyAlignment="1" applyProtection="1">
      <alignment/>
      <protection/>
    </xf>
    <xf numFmtId="165" fontId="9" fillId="0" borderId="42" xfId="0" applyNumberFormat="1" applyFont="1" applyBorder="1" applyAlignment="1" applyProtection="1">
      <alignment horizontal="right"/>
      <protection/>
    </xf>
    <xf numFmtId="6" fontId="10" fillId="0" borderId="43" xfId="0" applyNumberFormat="1" applyFont="1" applyBorder="1" applyAlignment="1" applyProtection="1">
      <alignment/>
      <protection/>
    </xf>
    <xf numFmtId="5" fontId="66" fillId="0" borderId="16" xfId="0" applyNumberFormat="1" applyFont="1" applyBorder="1" applyAlignment="1" applyProtection="1">
      <alignment/>
      <protection/>
    </xf>
    <xf numFmtId="10" fontId="66" fillId="0" borderId="19" xfId="0" applyNumberFormat="1" applyFont="1" applyBorder="1" applyAlignment="1" applyProtection="1">
      <alignment horizontal="right"/>
      <protection/>
    </xf>
    <xf numFmtId="5" fontId="66" fillId="0" borderId="21" xfId="0" applyNumberFormat="1" applyFont="1" applyBorder="1" applyAlignment="1" applyProtection="1">
      <alignment/>
      <protection/>
    </xf>
    <xf numFmtId="5" fontId="67" fillId="0" borderId="18" xfId="0" applyNumberFormat="1" applyFont="1" applyBorder="1" applyAlignment="1" applyProtection="1">
      <alignment/>
      <protection/>
    </xf>
    <xf numFmtId="10" fontId="67" fillId="0" borderId="19" xfId="0" applyNumberFormat="1" applyFont="1" applyBorder="1" applyAlignment="1" applyProtection="1">
      <alignment horizontal="right"/>
      <protection/>
    </xf>
    <xf numFmtId="5" fontId="66" fillId="0" borderId="13" xfId="0" applyNumberFormat="1" applyFont="1" applyBorder="1" applyAlignment="1" applyProtection="1">
      <alignment/>
      <protection/>
    </xf>
    <xf numFmtId="5" fontId="66" fillId="0" borderId="18" xfId="0" applyNumberFormat="1" applyFont="1" applyBorder="1" applyAlignment="1" applyProtection="1">
      <alignment/>
      <protection/>
    </xf>
    <xf numFmtId="6" fontId="9" fillId="0" borderId="44" xfId="0" applyNumberFormat="1" applyFont="1" applyBorder="1" applyAlignment="1" applyProtection="1">
      <alignment/>
      <protection/>
    </xf>
    <xf numFmtId="6" fontId="9" fillId="0" borderId="13" xfId="0" applyNumberFormat="1" applyFont="1" applyBorder="1" applyAlignment="1" applyProtection="1">
      <alignment horizontal="center" wrapText="1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3" fontId="12" fillId="0" borderId="0" xfId="0" applyNumberFormat="1" applyFont="1" applyAlignment="1">
      <alignment/>
    </xf>
    <xf numFmtId="43" fontId="10" fillId="0" borderId="16" xfId="42" applyFont="1" applyBorder="1" applyAlignment="1" applyProtection="1">
      <alignment/>
      <protection/>
    </xf>
    <xf numFmtId="43" fontId="10" fillId="0" borderId="19" xfId="42" applyFont="1" applyBorder="1" applyAlignment="1" applyProtection="1">
      <alignment horizontal="right"/>
      <protection/>
    </xf>
    <xf numFmtId="43" fontId="10" fillId="0" borderId="18" xfId="42" applyFont="1" applyBorder="1" applyAlignment="1" applyProtection="1">
      <alignment/>
      <protection/>
    </xf>
    <xf numFmtId="43" fontId="10" fillId="0" borderId="21" xfId="42" applyFont="1" applyBorder="1" applyAlignment="1" applyProtection="1">
      <alignment/>
      <protection/>
    </xf>
    <xf numFmtId="5" fontId="10" fillId="0" borderId="18" xfId="42" applyNumberFormat="1" applyFont="1" applyBorder="1" applyAlignment="1" applyProtection="1">
      <alignment/>
      <protection/>
    </xf>
    <xf numFmtId="5" fontId="10" fillId="0" borderId="21" xfId="42" applyNumberFormat="1" applyFont="1" applyBorder="1" applyAlignment="1" applyProtection="1">
      <alignment/>
      <protection/>
    </xf>
    <xf numFmtId="43" fontId="10" fillId="0" borderId="13" xfId="42" applyFont="1" applyBorder="1" applyAlignment="1" applyProtection="1">
      <alignment/>
      <protection/>
    </xf>
    <xf numFmtId="43" fontId="9" fillId="0" borderId="13" xfId="42" applyFont="1" applyBorder="1" applyAlignment="1" applyProtection="1">
      <alignment/>
      <protection/>
    </xf>
    <xf numFmtId="43" fontId="9" fillId="0" borderId="19" xfId="42" applyFont="1" applyBorder="1" applyAlignment="1" applyProtection="1">
      <alignment horizontal="right"/>
      <protection/>
    </xf>
    <xf numFmtId="43" fontId="9" fillId="0" borderId="16" xfId="42" applyFont="1" applyBorder="1" applyAlignment="1" applyProtection="1">
      <alignment/>
      <protection/>
    </xf>
    <xf numFmtId="43" fontId="9" fillId="0" borderId="19" xfId="42" applyFont="1" applyBorder="1" applyAlignment="1" applyProtection="1">
      <alignment/>
      <protection/>
    </xf>
    <xf numFmtId="43" fontId="10" fillId="0" borderId="13" xfId="42" applyFont="1" applyBorder="1" applyAlignment="1" applyProtection="1">
      <alignment horizontal="right"/>
      <protection/>
    </xf>
    <xf numFmtId="41" fontId="10" fillId="0" borderId="18" xfId="0" applyNumberFormat="1" applyFont="1" applyBorder="1" applyAlignment="1" applyProtection="1">
      <alignment/>
      <protection/>
    </xf>
    <xf numFmtId="6" fontId="64" fillId="0" borderId="0" xfId="0" applyNumberFormat="1" applyFont="1" applyAlignment="1">
      <alignment/>
    </xf>
    <xf numFmtId="6" fontId="10" fillId="0" borderId="0" xfId="0" applyNumberFormat="1" applyFont="1" applyBorder="1" applyAlignment="1" applyProtection="1">
      <alignment/>
      <protection/>
    </xf>
    <xf numFmtId="6" fontId="2" fillId="0" borderId="0" xfId="0" applyNumberFormat="1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165" fontId="68" fillId="0" borderId="10" xfId="0" applyNumberFormat="1" applyFont="1" applyBorder="1" applyAlignment="1" applyProtection="1">
      <alignment/>
      <protection/>
    </xf>
    <xf numFmtId="0" fontId="68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6" fontId="2" fillId="0" borderId="11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/>
    </xf>
    <xf numFmtId="0" fontId="65" fillId="0" borderId="0" xfId="0" applyFont="1" applyAlignment="1">
      <alignment wrapText="1"/>
    </xf>
    <xf numFmtId="165" fontId="9" fillId="0" borderId="18" xfId="0" applyNumberFormat="1" applyFont="1" applyBorder="1" applyAlignment="1" applyProtection="1">
      <alignment/>
      <protection/>
    </xf>
    <xf numFmtId="165" fontId="9" fillId="0" borderId="13" xfId="0" applyNumberFormat="1" applyFont="1" applyBorder="1" applyAlignment="1" applyProtection="1">
      <alignment/>
      <protection/>
    </xf>
    <xf numFmtId="0" fontId="9" fillId="0" borderId="15" xfId="0" applyNumberFormat="1" applyFont="1" applyBorder="1" applyAlignment="1" applyProtection="1">
      <alignment/>
      <protection/>
    </xf>
    <xf numFmtId="0" fontId="9" fillId="0" borderId="20" xfId="0" applyNumberFormat="1" applyFont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/>
      <protection/>
    </xf>
    <xf numFmtId="165" fontId="9" fillId="0" borderId="13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6" fontId="5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9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6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>
      <alignment/>
    </xf>
    <xf numFmtId="6" fontId="18" fillId="0" borderId="0" xfId="0" applyNumberFormat="1" applyFont="1" applyAlignment="1">
      <alignment/>
    </xf>
    <xf numFmtId="165" fontId="18" fillId="0" borderId="0" xfId="0" applyNumberFormat="1" applyFont="1" applyAlignment="1" applyProtection="1">
      <alignment/>
      <protection locked="0"/>
    </xf>
    <xf numFmtId="0" fontId="70" fillId="0" borderId="0" xfId="0" applyFont="1" applyAlignment="1">
      <alignment/>
    </xf>
    <xf numFmtId="6" fontId="70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9" fontId="64" fillId="0" borderId="0" xfId="57" applyFont="1" applyAlignment="1">
      <alignment/>
    </xf>
    <xf numFmtId="3" fontId="18" fillId="0" borderId="0" xfId="0" applyNumberFormat="1" applyFont="1" applyAlignment="1" applyProtection="1">
      <alignment/>
      <protection/>
    </xf>
    <xf numFmtId="6" fontId="4" fillId="0" borderId="0" xfId="0" applyNumberFormat="1" applyFont="1" applyAlignment="1" applyProtection="1">
      <alignment/>
      <protection/>
    </xf>
    <xf numFmtId="6" fontId="18" fillId="0" borderId="0" xfId="0" applyNumberFormat="1" applyFont="1" applyBorder="1" applyAlignment="1" applyProtection="1">
      <alignment horizontal="centerContinuous" vertical="justify"/>
      <protection/>
    </xf>
    <xf numFmtId="165" fontId="4" fillId="0" borderId="0" xfId="0" applyNumberFormat="1" applyFont="1" applyAlignment="1" applyProtection="1">
      <alignment/>
      <protection/>
    </xf>
    <xf numFmtId="3" fontId="18" fillId="0" borderId="11" xfId="0" applyNumberFormat="1" applyFont="1" applyBorder="1" applyAlignment="1" applyProtection="1">
      <alignment/>
      <protection/>
    </xf>
    <xf numFmtId="6" fontId="4" fillId="0" borderId="11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/>
    </xf>
    <xf numFmtId="3" fontId="18" fillId="0" borderId="12" xfId="0" applyNumberFormat="1" applyFont="1" applyBorder="1" applyAlignment="1" applyProtection="1">
      <alignment/>
      <protection/>
    </xf>
    <xf numFmtId="6" fontId="18" fillId="0" borderId="13" xfId="0" applyNumberFormat="1" applyFont="1" applyBorder="1" applyAlignment="1" applyProtection="1">
      <alignment horizontal="center" wrapText="1"/>
      <protection/>
    </xf>
    <xf numFmtId="6" fontId="18" fillId="0" borderId="14" xfId="0" applyNumberFormat="1" applyFont="1" applyBorder="1" applyAlignment="1" applyProtection="1">
      <alignment horizontal="center" wrapText="1"/>
      <protection/>
    </xf>
    <xf numFmtId="165" fontId="18" fillId="0" borderId="14" xfId="0" applyNumberFormat="1" applyFont="1" applyBorder="1" applyAlignment="1" applyProtection="1">
      <alignment horizontal="center" wrapText="1"/>
      <protection/>
    </xf>
    <xf numFmtId="3" fontId="4" fillId="0" borderId="15" xfId="0" applyNumberFormat="1" applyFont="1" applyBorder="1" applyAlignment="1" applyProtection="1">
      <alignment wrapText="1"/>
      <protection/>
    </xf>
    <xf numFmtId="6" fontId="18" fillId="0" borderId="16" xfId="0" applyNumberFormat="1" applyFont="1" applyBorder="1" applyAlignment="1" applyProtection="1">
      <alignment horizontal="center" wrapText="1"/>
      <protection/>
    </xf>
    <xf numFmtId="165" fontId="18" fillId="0" borderId="16" xfId="0" applyNumberFormat="1" applyFont="1" applyBorder="1" applyAlignment="1" applyProtection="1">
      <alignment horizontal="center" wrapText="1"/>
      <protection/>
    </xf>
    <xf numFmtId="3" fontId="18" fillId="0" borderId="17" xfId="0" applyNumberFormat="1" applyFont="1" applyBorder="1" applyAlignment="1" applyProtection="1">
      <alignment/>
      <protection/>
    </xf>
    <xf numFmtId="6" fontId="4" fillId="0" borderId="13" xfId="0" applyNumberFormat="1" applyFont="1" applyBorder="1" applyAlignment="1" applyProtection="1">
      <alignment/>
      <protection/>
    </xf>
    <xf numFmtId="165" fontId="4" fillId="0" borderId="18" xfId="0" applyNumberFormat="1" applyFont="1" applyBorder="1" applyAlignment="1" applyProtection="1">
      <alignment/>
      <protection/>
    </xf>
    <xf numFmtId="165" fontId="4" fillId="0" borderId="13" xfId="0" applyNumberFormat="1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/>
      <protection/>
    </xf>
    <xf numFmtId="6" fontId="4" fillId="0" borderId="16" xfId="0" applyNumberFormat="1" applyFont="1" applyBorder="1" applyAlignment="1" applyProtection="1">
      <alignment/>
      <protection/>
    </xf>
    <xf numFmtId="165" fontId="4" fillId="0" borderId="19" xfId="0" applyNumberFormat="1" applyFont="1" applyBorder="1" applyAlignment="1" applyProtection="1">
      <alignment horizontal="right"/>
      <protection/>
    </xf>
    <xf numFmtId="0" fontId="4" fillId="0" borderId="20" xfId="0" applyNumberFormat="1" applyFont="1" applyBorder="1" applyAlignment="1" applyProtection="1">
      <alignment/>
      <protection/>
    </xf>
    <xf numFmtId="6" fontId="4" fillId="0" borderId="21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6" fontId="4" fillId="0" borderId="18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 applyProtection="1">
      <alignment/>
      <protection/>
    </xf>
    <xf numFmtId="0" fontId="4" fillId="0" borderId="22" xfId="0" applyNumberFormat="1" applyFont="1" applyBorder="1" applyAlignment="1" applyProtection="1">
      <alignment/>
      <protection/>
    </xf>
    <xf numFmtId="0" fontId="18" fillId="0" borderId="13" xfId="0" applyNumberFormat="1" applyFont="1" applyBorder="1" applyAlignment="1" applyProtection="1">
      <alignment/>
      <protection/>
    </xf>
    <xf numFmtId="0" fontId="18" fillId="0" borderId="18" xfId="0" applyNumberFormat="1" applyFont="1" applyBorder="1" applyAlignment="1" applyProtection="1">
      <alignment/>
      <protection/>
    </xf>
    <xf numFmtId="0" fontId="18" fillId="0" borderId="22" xfId="0" applyNumberFormat="1" applyFont="1" applyBorder="1" applyAlignment="1" applyProtection="1">
      <alignment/>
      <protection/>
    </xf>
    <xf numFmtId="6" fontId="18" fillId="0" borderId="18" xfId="0" applyNumberFormat="1" applyFont="1" applyBorder="1" applyAlignment="1" applyProtection="1">
      <alignment/>
      <protection/>
    </xf>
    <xf numFmtId="165" fontId="18" fillId="0" borderId="19" xfId="0" applyNumberFormat="1" applyFont="1" applyBorder="1" applyAlignment="1" applyProtection="1">
      <alignment horizontal="right"/>
      <protection/>
    </xf>
    <xf numFmtId="0" fontId="4" fillId="0" borderId="16" xfId="0" applyNumberFormat="1" applyFont="1" applyBorder="1" applyAlignment="1" applyProtection="1">
      <alignment/>
      <protection/>
    </xf>
    <xf numFmtId="0" fontId="4" fillId="0" borderId="21" xfId="0" applyNumberFormat="1" applyFont="1" applyBorder="1" applyAlignment="1" applyProtection="1">
      <alignment/>
      <protection/>
    </xf>
    <xf numFmtId="0" fontId="4" fillId="0" borderId="19" xfId="0" applyNumberFormat="1" applyFont="1" applyBorder="1" applyAlignment="1" applyProtection="1">
      <alignment/>
      <protection/>
    </xf>
    <xf numFmtId="6" fontId="18" fillId="0" borderId="13" xfId="0" applyNumberFormat="1" applyFont="1" applyBorder="1" applyAlignment="1" applyProtection="1">
      <alignment/>
      <protection/>
    </xf>
    <xf numFmtId="0" fontId="18" fillId="0" borderId="16" xfId="0" applyNumberFormat="1" applyFont="1" applyBorder="1" applyAlignment="1" applyProtection="1">
      <alignment/>
      <protection/>
    </xf>
    <xf numFmtId="6" fontId="18" fillId="0" borderId="16" xfId="0" applyNumberFormat="1" applyFont="1" applyBorder="1" applyAlignment="1" applyProtection="1">
      <alignment/>
      <protection/>
    </xf>
    <xf numFmtId="0" fontId="18" fillId="0" borderId="19" xfId="0" applyNumberFormat="1" applyFont="1" applyBorder="1" applyAlignment="1" applyProtection="1">
      <alignment/>
      <protection/>
    </xf>
    <xf numFmtId="6" fontId="18" fillId="0" borderId="19" xfId="0" applyNumberFormat="1" applyFont="1" applyBorder="1" applyAlignment="1" applyProtection="1">
      <alignment/>
      <protection/>
    </xf>
    <xf numFmtId="165" fontId="4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18" fillId="0" borderId="18" xfId="0" applyNumberFormat="1" applyFont="1" applyBorder="1" applyAlignment="1" applyProtection="1">
      <alignment/>
      <protection/>
    </xf>
    <xf numFmtId="3" fontId="18" fillId="0" borderId="21" xfId="0" applyNumberFormat="1" applyFont="1" applyBorder="1" applyAlignment="1" applyProtection="1">
      <alignment/>
      <protection/>
    </xf>
    <xf numFmtId="6" fontId="18" fillId="0" borderId="21" xfId="0" applyNumberFormat="1" applyFont="1" applyBorder="1" applyAlignment="1" applyProtection="1">
      <alignment/>
      <protection/>
    </xf>
    <xf numFmtId="0" fontId="18" fillId="0" borderId="21" xfId="0" applyNumberFormat="1" applyFont="1" applyBorder="1" applyAlignment="1" applyProtection="1">
      <alignment/>
      <protection/>
    </xf>
    <xf numFmtId="3" fontId="18" fillId="0" borderId="23" xfId="0" applyNumberFormat="1" applyFont="1" applyBorder="1" applyAlignment="1" applyProtection="1">
      <alignment/>
      <protection/>
    </xf>
    <xf numFmtId="6" fontId="18" fillId="0" borderId="23" xfId="0" applyNumberFormat="1" applyFont="1" applyBorder="1" applyAlignment="1" applyProtection="1">
      <alignment/>
      <protection/>
    </xf>
    <xf numFmtId="6" fontId="18" fillId="0" borderId="24" xfId="0" applyNumberFormat="1" applyFont="1" applyBorder="1" applyAlignment="1" applyProtection="1">
      <alignment/>
      <protection/>
    </xf>
    <xf numFmtId="165" fontId="18" fillId="0" borderId="24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/>
      <protection/>
    </xf>
    <xf numFmtId="6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7" fillId="0" borderId="10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  <xf numFmtId="6" fontId="18" fillId="0" borderId="22" xfId="0" applyNumberFormat="1" applyFont="1" applyFill="1" applyBorder="1" applyAlignment="1" applyProtection="1">
      <alignment/>
      <protection/>
    </xf>
    <xf numFmtId="3" fontId="6" fillId="0" borderId="0" xfId="0" applyNumberFormat="1" applyFont="1" applyAlignment="1">
      <alignment/>
    </xf>
    <xf numFmtId="0" fontId="71" fillId="0" borderId="0" xfId="0" applyFont="1" applyAlignment="1">
      <alignment/>
    </xf>
    <xf numFmtId="166" fontId="64" fillId="0" borderId="0" xfId="57" applyNumberFormat="1" applyFont="1" applyAlignment="1">
      <alignment/>
    </xf>
    <xf numFmtId="166" fontId="64" fillId="0" borderId="0" xfId="0" applyNumberFormat="1" applyFont="1" applyAlignment="1">
      <alignment/>
    </xf>
    <xf numFmtId="6" fontId="9" fillId="0" borderId="23" xfId="0" applyNumberFormat="1" applyFont="1" applyFill="1" applyBorder="1" applyAlignment="1" applyProtection="1">
      <alignment/>
      <protection/>
    </xf>
    <xf numFmtId="6" fontId="72" fillId="0" borderId="0" xfId="0" applyNumberFormat="1" applyFont="1" applyAlignment="1">
      <alignment/>
    </xf>
    <xf numFmtId="6" fontId="10" fillId="0" borderId="13" xfId="0" applyNumberFormat="1" applyFont="1" applyFill="1" applyBorder="1" applyAlignment="1" applyProtection="1">
      <alignment/>
      <protection/>
    </xf>
    <xf numFmtId="167" fontId="6" fillId="0" borderId="0" xfId="0" applyNumberFormat="1" applyFont="1" applyBorder="1" applyAlignment="1" applyProtection="1">
      <alignment/>
      <protection/>
    </xf>
    <xf numFmtId="6" fontId="10" fillId="0" borderId="22" xfId="0" applyNumberFormat="1" applyFont="1" applyBorder="1" applyAlignment="1" applyProtection="1">
      <alignment/>
      <protection/>
    </xf>
    <xf numFmtId="6" fontId="9" fillId="0" borderId="13" xfId="0" applyNumberFormat="1" applyFont="1" applyFill="1" applyBorder="1" applyAlignment="1" applyProtection="1">
      <alignment/>
      <protection/>
    </xf>
    <xf numFmtId="6" fontId="9" fillId="0" borderId="2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6" fontId="15" fillId="0" borderId="0" xfId="0" applyNumberFormat="1" applyFont="1" applyAlignment="1">
      <alignment/>
    </xf>
    <xf numFmtId="165" fontId="22" fillId="0" borderId="10" xfId="0" applyNumberFormat="1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6" fontId="23" fillId="0" borderId="45" xfId="0" applyNumberFormat="1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6" fontId="61" fillId="0" borderId="0" xfId="0" applyNumberFormat="1" applyFont="1" applyAlignment="1">
      <alignment/>
    </xf>
    <xf numFmtId="165" fontId="61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 applyProtection="1">
      <alignment/>
      <protection/>
    </xf>
    <xf numFmtId="165" fontId="62" fillId="0" borderId="10" xfId="0" applyNumberFormat="1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65" fillId="0" borderId="0" xfId="0" applyFont="1" applyAlignment="1">
      <alignment/>
    </xf>
    <xf numFmtId="168" fontId="10" fillId="0" borderId="13" xfId="0" applyNumberFormat="1" applyFont="1" applyBorder="1" applyAlignment="1" applyProtection="1">
      <alignment/>
      <protection/>
    </xf>
    <xf numFmtId="6" fontId="4" fillId="0" borderId="19" xfId="0" applyNumberFormat="1" applyFont="1" applyBorder="1" applyAlignment="1" applyProtection="1">
      <alignment/>
      <protection/>
    </xf>
    <xf numFmtId="6" fontId="4" fillId="0" borderId="46" xfId="0" applyNumberFormat="1" applyFont="1" applyBorder="1" applyAlignment="1" applyProtection="1">
      <alignment/>
      <protection/>
    </xf>
    <xf numFmtId="6" fontId="4" fillId="0" borderId="47" xfId="0" applyNumberFormat="1" applyFont="1" applyBorder="1" applyAlignment="1" applyProtection="1">
      <alignment/>
      <protection/>
    </xf>
    <xf numFmtId="6" fontId="4" fillId="0" borderId="48" xfId="0" applyNumberFormat="1" applyFont="1" applyBorder="1" applyAlignment="1" applyProtection="1">
      <alignment/>
      <protection/>
    </xf>
    <xf numFmtId="165" fontId="4" fillId="0" borderId="48" xfId="0" applyNumberFormat="1" applyFont="1" applyBorder="1" applyAlignment="1" applyProtection="1">
      <alignment horizontal="right"/>
      <protection/>
    </xf>
    <xf numFmtId="6" fontId="18" fillId="0" borderId="22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57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5" s="4" customFormat="1" ht="46.5">
      <c r="A1" s="10" t="s">
        <v>0</v>
      </c>
      <c r="B1" s="13" t="s">
        <v>1</v>
      </c>
      <c r="C1" s="1" t="s">
        <v>153</v>
      </c>
      <c r="D1" s="14"/>
      <c r="E1" s="12"/>
    </row>
    <row r="2" spans="1:5" s="4" customFormat="1" ht="46.5">
      <c r="A2" s="10" t="s">
        <v>3</v>
      </c>
      <c r="B2" s="11"/>
      <c r="C2" s="15"/>
      <c r="D2" s="12"/>
      <c r="E2" s="12"/>
    </row>
    <row r="3" spans="1:5" s="4" customFormat="1" ht="47.25" thickBot="1">
      <c r="A3" s="16" t="s">
        <v>4</v>
      </c>
      <c r="B3" s="17"/>
      <c r="C3" s="18"/>
      <c r="D3" s="12"/>
      <c r="E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f>BOR!B8+LUMCON!B8+LOSFA!B8+ULSummary!B8+'LSU Summary'!B8+'SU Summary'!B8+'LCTCS Summary'!B8</f>
        <v>980229742</v>
      </c>
      <c r="C8" s="40">
        <f>BOR!C8+LUMCON!C8+LOSFA!C8+ULSummary!C8+'LSU Summary'!C8+'SU Summary'!C8+'LCTCS Summary'!C8</f>
        <v>980412238</v>
      </c>
      <c r="D8" s="40">
        <f>BOR!D8+LUMCON!D8+LOSFA!D8+ULSummary!D8+'LSU Summary'!D8+'SU Summary'!D8+'LCTCS Summary'!D8</f>
        <v>524668653</v>
      </c>
      <c r="E8" s="40">
        <f aca="true" t="shared" si="0" ref="E8:E30">D8-C8</f>
        <v>-455743585</v>
      </c>
      <c r="F8" s="41">
        <f aca="true" t="shared" si="1" ref="F8:F30">IF(ISBLANK(E8),"  ",IF(C8&gt;0,E8/C8,IF(E8&gt;0,1,0)))</f>
        <v>-0.4648489353108218</v>
      </c>
    </row>
    <row r="9" spans="1:6" s="30" customFormat="1" ht="26.25">
      <c r="A9" s="39" t="s">
        <v>17</v>
      </c>
      <c r="B9" s="40">
        <f>BOR!B9+LUMCON!B9+LOSFA!B9+ULSummary!B9+'LSU Summary'!B9+'SU Summary'!B9+'LCTCS Summary'!B9</f>
        <v>0</v>
      </c>
      <c r="C9" s="40">
        <f>BOR!C9+LUMCON!C9+LOSFA!C9+ULSummary!C9+'LSU Summary'!C9+'SU Summary'!C9+'LCTCS Summary'!C9</f>
        <v>0</v>
      </c>
      <c r="D9" s="40">
        <f>BOR!D9+LUMCON!D9+LOSFA!D9+ULSummary!D9+'LSU Summary'!D9+'SU Summary'!D9+'LCTCS Summary'!D9</f>
        <v>0</v>
      </c>
      <c r="E9" s="40">
        <f t="shared" si="0"/>
        <v>0</v>
      </c>
      <c r="F9" s="41">
        <f t="shared" si="1"/>
        <v>0</v>
      </c>
    </row>
    <row r="10" spans="1:6" s="30" customFormat="1" ht="26.25">
      <c r="A10" s="42" t="s">
        <v>18</v>
      </c>
      <c r="B10" s="40">
        <f>BOR!B10+LUMCON!B10+LOSFA!B10+ULSummary!B10+'LSU Summary'!B10+'SU Summary'!B10+'LCTCS Summary'!B10</f>
        <v>189519022.37</v>
      </c>
      <c r="C10" s="40">
        <f>BOR!C10+LUMCON!C10+LOSFA!C10+ULSummary!C10+'LSU Summary'!C10+'SU Summary'!C10+'LCTCS Summary'!C10</f>
        <v>193649750</v>
      </c>
      <c r="D10" s="40">
        <f>BOR!D10+LUMCON!D10+LOSFA!D10+ULSummary!D10+'LSU Summary'!D10+'SU Summary'!D10+'LCTCS Summary'!D10</f>
        <v>594669343</v>
      </c>
      <c r="E10" s="40">
        <f t="shared" si="0"/>
        <v>401019593</v>
      </c>
      <c r="F10" s="41">
        <f t="shared" si="1"/>
        <v>2.07085004240904</v>
      </c>
    </row>
    <row r="11" spans="1:6" s="30" customFormat="1" ht="26.25">
      <c r="A11" s="44" t="s">
        <v>19</v>
      </c>
      <c r="B11" s="40">
        <f>BOR!B11+LUMCON!B11+LOSFA!B11+ULSummary!B11+'LSU Summary'!B11+'SU Summary'!B11+'LCTCS Summary'!B11</f>
        <v>0</v>
      </c>
      <c r="C11" s="40">
        <f>BOR!C11+LUMCON!C11+LOSFA!C11+ULSummary!C11+'LSU Summary'!C11+'SU Summary'!C11+'LCTCS Summary'!C11</f>
        <v>0</v>
      </c>
      <c r="D11" s="40">
        <f>BOR!D11+LUMCON!D11+LOSFA!D11+ULSummary!D11+'LSU Summary'!D11+'SU Summary'!D11+'LCTCS Summary'!D11</f>
        <v>0</v>
      </c>
      <c r="E11" s="40">
        <f t="shared" si="0"/>
        <v>0</v>
      </c>
      <c r="F11" s="41">
        <f t="shared" si="1"/>
        <v>0</v>
      </c>
    </row>
    <row r="12" spans="1:6" s="30" customFormat="1" ht="26.25">
      <c r="A12" s="46" t="s">
        <v>20</v>
      </c>
      <c r="B12" s="40">
        <f>BOR!B12+LUMCON!B12+LOSFA!B12+ULSummary!B12+'LSU Summary'!B12+'SU Summary'!B12+'LCTCS Summary'!B12</f>
        <v>42935781.17</v>
      </c>
      <c r="C12" s="40">
        <f>BOR!C12+LUMCON!C12+LOSFA!C12+ULSummary!C12+'LSU Summary'!C12+'SU Summary'!C12+'LCTCS Summary'!C12</f>
        <v>44709001</v>
      </c>
      <c r="D12" s="40">
        <f>BOR!D12+LUMCON!D12+LOSFA!D12+ULSummary!D12+'LSU Summary'!D12+'SU Summary'!D12+'LCTCS Summary'!D12</f>
        <v>42459508</v>
      </c>
      <c r="E12" s="40">
        <f t="shared" si="0"/>
        <v>-2249493</v>
      </c>
      <c r="F12" s="41">
        <f t="shared" si="1"/>
        <v>-0.05031409670728272</v>
      </c>
    </row>
    <row r="13" spans="1:6" s="30" customFormat="1" ht="26.25">
      <c r="A13" s="46" t="s">
        <v>21</v>
      </c>
      <c r="B13" s="40">
        <f>BOR!B13+LUMCON!B13+LOSFA!B13+ULSummary!B13+'LSU Summary'!B13+'SU Summary'!B13+'LCTCS Summary'!B13</f>
        <v>25475135.2</v>
      </c>
      <c r="C13" s="40">
        <f>BOR!C13+LUMCON!C13+LOSFA!C13+ULSummary!C13+'LSU Summary'!C13+'SU Summary'!C13+'LCTCS Summary'!C13</f>
        <v>26200000</v>
      </c>
      <c r="D13" s="40">
        <f>BOR!D13+LUMCON!D13+LOSFA!D13+ULSummary!D13+'LSU Summary'!D13+'SU Summary'!D13+'LCTCS Summary'!D13</f>
        <v>26259588</v>
      </c>
      <c r="E13" s="40">
        <f t="shared" si="0"/>
        <v>59588</v>
      </c>
      <c r="F13" s="41">
        <f t="shared" si="1"/>
        <v>0.002274351145038168</v>
      </c>
    </row>
    <row r="14" spans="1:6" s="30" customFormat="1" ht="26.25">
      <c r="A14" s="46" t="s">
        <v>22</v>
      </c>
      <c r="B14" s="40">
        <f>BOR!B14+LUMCON!B14+LOSFA!B14+ULSummary!B14+'LSU Summary'!B14+'SU Summary'!B14+'LCTCS Summary'!B14</f>
        <v>537604</v>
      </c>
      <c r="C14" s="40">
        <f>BOR!C14+LUMCON!C14+LOSFA!C14+ULSummary!C14+'LSU Summary'!C14+'SU Summary'!C14+'LCTCS Summary'!C14</f>
        <v>537604</v>
      </c>
      <c r="D14" s="40">
        <f>BOR!D14+LUMCON!D14+LOSFA!D14+ULSummary!D14+'LSU Summary'!D14+'SU Summary'!D14+'LCTCS Summary'!D14</f>
        <v>559725</v>
      </c>
      <c r="E14" s="40">
        <f t="shared" si="0"/>
        <v>22121</v>
      </c>
      <c r="F14" s="41">
        <f t="shared" si="1"/>
        <v>0.041147387296225475</v>
      </c>
    </row>
    <row r="15" spans="1:6" s="30" customFormat="1" ht="26.25">
      <c r="A15" s="46" t="s">
        <v>23</v>
      </c>
      <c r="B15" s="40">
        <f>BOR!B15+LUMCON!B15+LOSFA!B15+ULSummary!B15+'LSU Summary'!B15+'SU Summary'!B15+'LCTCS Summary'!B15</f>
        <v>246718</v>
      </c>
      <c r="C15" s="40">
        <f>BOR!C15+LUMCON!C15+LOSFA!C15+ULSummary!C15+'LSU Summary'!C15+'SU Summary'!C15+'LCTCS Summary'!C15</f>
        <v>246718</v>
      </c>
      <c r="D15" s="40">
        <f>BOR!D15+LUMCON!D15+LOSFA!D15+ULSummary!D15+'LSU Summary'!D15+'SU Summary'!D15+'LCTCS Summary'!D15</f>
        <v>241884</v>
      </c>
      <c r="E15" s="40">
        <f t="shared" si="0"/>
        <v>-4834</v>
      </c>
      <c r="F15" s="41">
        <f t="shared" si="1"/>
        <v>-0.01959321978939518</v>
      </c>
    </row>
    <row r="16" spans="1:6" s="30" customFormat="1" ht="26.25">
      <c r="A16" s="46" t="s">
        <v>24</v>
      </c>
      <c r="B16" s="40">
        <f>BOR!B16+LUMCON!B16+LOSFA!B16+ULSummary!B16+'LSU Summary'!B16+'SU Summary'!B16+'LCTCS Summary'!B16</f>
        <v>50000</v>
      </c>
      <c r="C16" s="40">
        <f>BOR!C16+LUMCON!C16+LOSFA!C16+ULSummary!C16+'LSU Summary'!C16+'SU Summary'!C16+'LCTCS Summary'!C16</f>
        <v>50000</v>
      </c>
      <c r="D16" s="40">
        <f>BOR!D16+LUMCON!D16+LOSFA!D16+ULSummary!D16+'LSU Summary'!D16+'SU Summary'!D16+'LCTCS Summary'!D16</f>
        <v>50000</v>
      </c>
      <c r="E16" s="40">
        <f t="shared" si="0"/>
        <v>0</v>
      </c>
      <c r="F16" s="41">
        <f t="shared" si="1"/>
        <v>0</v>
      </c>
    </row>
    <row r="17" spans="1:6" s="30" customFormat="1" ht="26.25">
      <c r="A17" s="46" t="s">
        <v>25</v>
      </c>
      <c r="B17" s="40">
        <f>BOR!B17+LUMCON!B17+LOSFA!B17+ULSummary!B17+'LSU Summary'!B17+'SU Summary'!B17+'LCTCS Summary'!B17</f>
        <v>750000</v>
      </c>
      <c r="C17" s="40">
        <f>BOR!C17+LUMCON!C17+LOSFA!C17+ULSummary!C17+'LSU Summary'!C17+'SU Summary'!C17+'LCTCS Summary'!C17</f>
        <v>750000</v>
      </c>
      <c r="D17" s="40">
        <f>BOR!D17+LUMCON!D17+LOSFA!D17+ULSummary!D17+'LSU Summary'!D17+'SU Summary'!D17+'LCTCS Summary'!D17</f>
        <v>750000</v>
      </c>
      <c r="E17" s="40">
        <f t="shared" si="0"/>
        <v>0</v>
      </c>
      <c r="F17" s="41">
        <f t="shared" si="1"/>
        <v>0</v>
      </c>
    </row>
    <row r="18" spans="1:6" s="30" customFormat="1" ht="26.25">
      <c r="A18" s="46" t="s">
        <v>26</v>
      </c>
      <c r="B18" s="40">
        <f>BOR!B18+LUMCON!B18+LOSFA!B18+ULSummary!B18+'LSU Summary'!B18+'SU Summary'!B18+'LCTCS Summary'!B18</f>
        <v>750000</v>
      </c>
      <c r="C18" s="40">
        <f>BOR!C18+LUMCON!C18+LOSFA!C18+ULSummary!C18+'LSU Summary'!C18+'SU Summary'!C18+'LCTCS Summary'!C18</f>
        <v>750000</v>
      </c>
      <c r="D18" s="40">
        <f>BOR!D18+LUMCON!D18+LOSFA!D18+ULSummary!D18+'LSU Summary'!D18+'SU Summary'!D18+'LCTCS Summary'!D18</f>
        <v>750000</v>
      </c>
      <c r="E18" s="40">
        <f t="shared" si="0"/>
        <v>0</v>
      </c>
      <c r="F18" s="41">
        <f t="shared" si="1"/>
        <v>0</v>
      </c>
    </row>
    <row r="19" spans="1:6" s="30" customFormat="1" ht="26.25">
      <c r="A19" s="46" t="s">
        <v>27</v>
      </c>
      <c r="B19" s="40">
        <f>BOR!B19+LUMCON!B19+LOSFA!B19+ULSummary!B19+'LSU Summary'!B19+'SU Summary'!B19+'LCTCS Summary'!B19</f>
        <v>3057656</v>
      </c>
      <c r="C19" s="40">
        <f>BOR!C19+LUMCON!C19+LOSFA!C19+ULSummary!C19+'LSU Summary'!C19+'SU Summary'!C19+'LCTCS Summary'!C19</f>
        <v>3100000</v>
      </c>
      <c r="D19" s="40">
        <f>BOR!D19+LUMCON!D19+LOSFA!D19+ULSummary!D19+'LSU Summary'!D19+'SU Summary'!D19+'LCTCS Summary'!D19</f>
        <v>3700000</v>
      </c>
      <c r="E19" s="40">
        <f t="shared" si="0"/>
        <v>600000</v>
      </c>
      <c r="F19" s="41">
        <f t="shared" si="1"/>
        <v>0.1935483870967742</v>
      </c>
    </row>
    <row r="20" spans="1:6" s="30" customFormat="1" ht="26.25">
      <c r="A20" s="46" t="s">
        <v>28</v>
      </c>
      <c r="B20" s="40">
        <f>BOR!B20+LUMCON!B20+LOSFA!B20+ULSummary!B20+'LSU Summary'!B20+'SU Summary'!B20+'LCTCS Summary'!B20</f>
        <v>210000</v>
      </c>
      <c r="C20" s="40">
        <f>BOR!C20+LUMCON!C20+LOSFA!C20+ULSummary!C20+'LSU Summary'!C20+'SU Summary'!C20+'LCTCS Summary'!C20</f>
        <v>210000</v>
      </c>
      <c r="D20" s="40">
        <f>BOR!D20+LUMCON!D20+LOSFA!D20+ULSummary!D20+'LSU Summary'!D20+'SU Summary'!D20+'LCTCS Summary'!D20</f>
        <v>210000</v>
      </c>
      <c r="E20" s="40">
        <f t="shared" si="0"/>
        <v>0</v>
      </c>
      <c r="F20" s="41">
        <f t="shared" si="1"/>
        <v>0</v>
      </c>
    </row>
    <row r="21" spans="1:6" s="30" customFormat="1" ht="26.25">
      <c r="A21" s="46" t="s">
        <v>29</v>
      </c>
      <c r="B21" s="40">
        <f>BOR!B21+LUMCON!B21+LOSFA!B21+ULSummary!B21+'LSU Summary'!B21+'SU Summary'!B21+'LCTCS Summary'!B21</f>
        <v>0</v>
      </c>
      <c r="C21" s="40">
        <f>BOR!C21+LUMCON!C21+LOSFA!C21+ULSummary!C21+'LSU Summary'!C21+'SU Summary'!C21+'LCTCS Summary'!C21</f>
        <v>0</v>
      </c>
      <c r="D21" s="40">
        <f>BOR!D21+LUMCON!D21+LOSFA!D21+ULSummary!D21+'LSU Summary'!D21+'SU Summary'!D21+'LCTCS Summary'!D21</f>
        <v>0</v>
      </c>
      <c r="E21" s="40">
        <f t="shared" si="0"/>
        <v>0</v>
      </c>
      <c r="F21" s="41">
        <f t="shared" si="1"/>
        <v>0</v>
      </c>
    </row>
    <row r="22" spans="1:6" s="30" customFormat="1" ht="26.25">
      <c r="A22" s="46" t="s">
        <v>30</v>
      </c>
      <c r="B22" s="40">
        <f>BOR!B22+LUMCON!B22+LOSFA!B22+ULSummary!B22+'LSU Summary'!B22+'SU Summary'!B22+'LCTCS Summary'!B22</f>
        <v>29331589</v>
      </c>
      <c r="C22" s="40">
        <f>BOR!C22+LUMCON!C22+LOSFA!C22+ULSummary!C22+'LSU Summary'!C22+'SU Summary'!C22+'LCTCS Summary'!C22</f>
        <v>30530000</v>
      </c>
      <c r="D22" s="40">
        <f>BOR!D22+LUMCON!D22+LOSFA!D22+ULSummary!D22+'LSU Summary'!D22+'SU Summary'!D22+'LCTCS Summary'!D22</f>
        <v>27230000</v>
      </c>
      <c r="E22" s="40">
        <f t="shared" si="0"/>
        <v>-3300000</v>
      </c>
      <c r="F22" s="41">
        <f t="shared" si="1"/>
        <v>-0.10809040288241074</v>
      </c>
    </row>
    <row r="23" spans="1:6" s="30" customFormat="1" ht="26.25">
      <c r="A23" s="47" t="s">
        <v>31</v>
      </c>
      <c r="B23" s="40">
        <f>BOR!B23+LUMCON!B23+LOSFA!B23+ULSummary!B23+'LSU Summary'!B23+'SU Summary'!B23+'LCTCS Summary'!B23</f>
        <v>8112</v>
      </c>
      <c r="C23" s="40">
        <f>BOR!C23+LUMCON!C23+LOSFA!C23+ULSummary!C23+'LSU Summary'!C23+'SU Summary'!C23+'LCTCS Summary'!C23</f>
        <v>400000</v>
      </c>
      <c r="D23" s="40">
        <f>BOR!D23+LUMCON!D23+LOSFA!D23+ULSummary!D23+'LSU Summary'!D23+'SU Summary'!D23+'LCTCS Summary'!D23</f>
        <v>200000</v>
      </c>
      <c r="E23" s="40">
        <f t="shared" si="0"/>
        <v>-200000</v>
      </c>
      <c r="F23" s="41">
        <f t="shared" si="1"/>
        <v>-0.5</v>
      </c>
    </row>
    <row r="24" spans="1:6" s="30" customFormat="1" ht="26.25">
      <c r="A24" s="47" t="s">
        <v>32</v>
      </c>
      <c r="B24" s="40">
        <f>BOR!B24+LUMCON!B24+LOSFA!B24+ULSummary!B24+'LSU Summary'!B24+'SU Summary'!B24+'LCTCS Summary'!B24</f>
        <v>10000000</v>
      </c>
      <c r="C24" s="40">
        <f>BOR!C24+LUMCON!C24+LOSFA!C24+ULSummary!C24+'LSU Summary'!C24+'SU Summary'!C24+'LCTCS Summary'!C24</f>
        <v>10000000</v>
      </c>
      <c r="D24" s="40">
        <f>BOR!D24+LUMCON!D24+LOSFA!D24+ULSummary!D24+'LSU Summary'!D24+'SU Summary'!D24+'LCTCS Summary'!D24</f>
        <v>10000000</v>
      </c>
      <c r="E24" s="40">
        <f t="shared" si="0"/>
        <v>0</v>
      </c>
      <c r="F24" s="41">
        <f t="shared" si="1"/>
        <v>0</v>
      </c>
    </row>
    <row r="25" spans="1:6" s="30" customFormat="1" ht="26.25">
      <c r="A25" s="47" t="s">
        <v>33</v>
      </c>
      <c r="B25" s="40">
        <f>BOR!B25+LUMCON!B25+LOSFA!B25+ULSummary!B25+'LSU Summary'!B25+'SU Summary'!B25+'LCTCS Summary'!B25</f>
        <v>60000</v>
      </c>
      <c r="C25" s="40">
        <f>BOR!C25+LUMCON!C25+LOSFA!C25+ULSummary!C25+'LSU Summary'!C25+'SU Summary'!C25+'LCTCS Summary'!C25</f>
        <v>60000</v>
      </c>
      <c r="D25" s="40">
        <f>BOR!D25+LUMCON!D25+LOSFA!D25+ULSummary!D25+'LSU Summary'!D25+'SU Summary'!D25+'LCTCS Summary'!D25</f>
        <v>60000</v>
      </c>
      <c r="E25" s="40">
        <f t="shared" si="0"/>
        <v>0</v>
      </c>
      <c r="F25" s="41">
        <f t="shared" si="1"/>
        <v>0</v>
      </c>
    </row>
    <row r="26" spans="1:6" s="30" customFormat="1" ht="26.25">
      <c r="A26" s="47" t="s">
        <v>34</v>
      </c>
      <c r="B26" s="40">
        <f>BOR!B26+LUMCON!B26+LOSFA!B26+ULSummary!B26+'LSU Summary'!B26+'SU Summary'!B26+'LCTCS Summary'!B26</f>
        <v>353457</v>
      </c>
      <c r="C26" s="40">
        <f>BOR!C26+LUMCON!C26+LOSFA!C26+ULSummary!C26+'LSU Summary'!C26+'SU Summary'!C26+'LCTCS Summary'!C26</f>
        <v>353457</v>
      </c>
      <c r="D26" s="40">
        <f>BOR!D26+LUMCON!D26+LOSFA!D26+ULSummary!D26+'LSU Summary'!D26+'SU Summary'!D26+'LCTCS Summary'!D26</f>
        <v>351712</v>
      </c>
      <c r="E26" s="40">
        <f t="shared" si="0"/>
        <v>-1745</v>
      </c>
      <c r="F26" s="41">
        <f t="shared" si="1"/>
        <v>-0.004936951312323705</v>
      </c>
    </row>
    <row r="27" spans="1:6" s="30" customFormat="1" ht="26.25">
      <c r="A27" s="47" t="s">
        <v>35</v>
      </c>
      <c r="B27" s="40">
        <f>BOR!B27+LUMCON!B27+LOSFA!B27+ULSummary!B27+'LSU Summary'!B27+'SU Summary'!B27+'LCTCS Summary'!B27</f>
        <v>70052970</v>
      </c>
      <c r="C27" s="40">
        <f>BOR!C27+LUMCON!C27+LOSFA!C27+ULSummary!C27+'LSU Summary'!C27+'SU Summary'!C27+'LCTCS Summary'!C27</f>
        <v>70052970</v>
      </c>
      <c r="D27" s="40">
        <f>BOR!D27+LUMCON!D27+LOSFA!D27+ULSummary!D27+'LSU Summary'!D27+'SU Summary'!D27+'LCTCS Summary'!D27</f>
        <v>141655384</v>
      </c>
      <c r="E27" s="40">
        <f t="shared" si="0"/>
        <v>71602414</v>
      </c>
      <c r="F27" s="41">
        <f t="shared" si="1"/>
        <v>1.0221181771450947</v>
      </c>
    </row>
    <row r="28" spans="1:6" s="30" customFormat="1" ht="26.25">
      <c r="A28" s="47" t="s">
        <v>93</v>
      </c>
      <c r="B28" s="40">
        <f>BOR!B28+LUMCON!B28+LOSFA!B28+ULSummary!B28+'LSU Summary'!B28+'SU Summary'!B28+'LCTCS Summary'!B28</f>
        <v>200000</v>
      </c>
      <c r="C28" s="40">
        <f>BOR!C28+LUMCON!C28+LOSFA!C28+ULSummary!C28+'LSU Summary'!C28+'SU Summary'!C28+'LCTCS Summary'!C28</f>
        <v>200000</v>
      </c>
      <c r="D28" s="40">
        <f>BOR!D28+LUMCON!D28+LOSFA!D28+ULSummary!D28+'LSU Summary'!D28+'SU Summary'!D28+'LCTCS Summary'!D28</f>
        <v>200000</v>
      </c>
      <c r="E28" s="40">
        <f t="shared" si="0"/>
        <v>0</v>
      </c>
      <c r="F28" s="41">
        <f t="shared" si="1"/>
        <v>0</v>
      </c>
    </row>
    <row r="29" spans="1:6" s="30" customFormat="1" ht="26.25">
      <c r="A29" s="47" t="s">
        <v>100</v>
      </c>
      <c r="B29" s="40">
        <f>BOR!B29+LUMCON!B29+LOSFA!B29+ULSummary!B29+'LSU Summary'!B29+'SU Summary'!B29+'LCTCS Summary'!B29</f>
        <v>5000000</v>
      </c>
      <c r="C29" s="40">
        <f>BOR!C29+LUMCON!C29+LOSFA!C29+ULSummary!C29+'LSU Summary'!C29+'SU Summary'!C29+'LCTCS Summary'!C29</f>
        <v>5000000</v>
      </c>
      <c r="D29" s="40">
        <f>BOR!D29+LUMCON!D29+LOSFA!D29+ULSummary!D29+'LSU Summary'!D29+'SU Summary'!D29+'LCTCS Summary'!D29</f>
        <v>0</v>
      </c>
      <c r="E29" s="40">
        <f t="shared" si="0"/>
        <v>-5000000</v>
      </c>
      <c r="F29" s="41">
        <f t="shared" si="1"/>
        <v>-1</v>
      </c>
    </row>
    <row r="30" spans="1:6" s="30" customFormat="1" ht="26.25">
      <c r="A30" s="47" t="s">
        <v>36</v>
      </c>
      <c r="B30" s="40">
        <f>BOR!B30+LUMCON!B30+LOSFA!B30+ULSummary!B30+'LSU Summary'!B30+'SU Summary'!B30+'LCTCS Summary'!B30</f>
        <v>500000</v>
      </c>
      <c r="C30" s="40">
        <f>BOR!C30+LUMCON!C30+LOSFA!C30+ULSummary!C30+'LSU Summary'!C30+'SU Summary'!C30+'LCTCS Summary'!C30</f>
        <v>500000</v>
      </c>
      <c r="D30" s="40">
        <f>BOR!D30+LUMCON!D30+LOSFA!D30+ULSummary!D30+'LSU Summary'!D30+'SU Summary'!D30+'LCTCS Summary'!D30</f>
        <v>339991542</v>
      </c>
      <c r="E30" s="40">
        <f t="shared" si="0"/>
        <v>339491542</v>
      </c>
      <c r="F30" s="41">
        <f t="shared" si="1"/>
        <v>678.983084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f>BOR!B32+LUMCON!B32+LOSFA!B32+ULSummary!B32+'LSU Summary'!B32+'SU Summary'!B32+'LCTCS Summary'!B32</f>
        <v>0</v>
      </c>
      <c r="C32" s="40">
        <f>BOR!C32+LUMCON!C32+LOSFA!C32+ULSummary!C32+'LSU Summary'!C32+'SU Summary'!C32+'LCTCS Summary'!C32</f>
        <v>0</v>
      </c>
      <c r="D32" s="40">
        <f>BOR!D32+LUMCON!D32+LOSFA!D32+ULSummary!D32+'LSU Summary'!D32+'SU Summary'!D32+'LCTCS Summary'!D32</f>
        <v>0</v>
      </c>
      <c r="E32" s="40">
        <f>D32-C32</f>
        <v>0</v>
      </c>
      <c r="F32" s="41">
        <f>IF(ISBLANK(E32),"  ",IF(C32&gt;0,E32/C32,IF(E32&gt;0,1,0)))</f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40">
        <f>BOR!B34+LUMCON!B34+LOSFA!B34+ULSummary!B34+'LSU Summary'!B34+'SU Summary'!B34+'LCTCS Summary'!B34</f>
        <v>0</v>
      </c>
      <c r="C34" s="40">
        <f>BOR!C34+LUMCON!C34+LOSFA!C34+ULSummary!C34+'LSU Summary'!C34+'SU Summary'!C34+'LCTCS Summary'!C34</f>
        <v>0</v>
      </c>
      <c r="D34" s="40">
        <f>BOR!D34+LUMCON!D34+LOSFA!D34+ULSummary!D34+'LSU Summary'!D34+'SU Summary'!D34+'LCTCS Summary'!D34</f>
        <v>0</v>
      </c>
      <c r="E34" s="40">
        <f>D34-C34</f>
        <v>0</v>
      </c>
      <c r="F34" s="41">
        <f>IF(ISBLANK(E34),"  ",IF(C34&gt;0,E34/C34,IF(E34&gt;0,1,0)))</f>
        <v>0</v>
      </c>
    </row>
    <row r="35" spans="1:6" s="30" customFormat="1" ht="26.25">
      <c r="A35" s="46" t="s">
        <v>40</v>
      </c>
      <c r="B35" s="178"/>
      <c r="C35" s="178"/>
      <c r="D35" s="178"/>
      <c r="E35" s="43"/>
      <c r="F35" s="41" t="s">
        <v>41</v>
      </c>
    </row>
    <row r="36" spans="1:6" s="53" customFormat="1" ht="26.25">
      <c r="A36" s="50" t="s">
        <v>42</v>
      </c>
      <c r="B36" s="123">
        <f>B34+B32+B10+B9+B8</f>
        <v>1169748764.37</v>
      </c>
      <c r="C36" s="123">
        <f>C34+C32+C10+C9+C8</f>
        <v>1174061988</v>
      </c>
      <c r="D36" s="123">
        <f>D34+D32+D10+D9+D8</f>
        <v>1119337996</v>
      </c>
      <c r="E36" s="59">
        <f>D36-C36</f>
        <v>-54723992</v>
      </c>
      <c r="F36" s="52">
        <f>IF(ISBLANK(E36),"  ",IF(C36&gt;0,E36/C36,IF(E36&gt;0,1,0)))</f>
        <v>-0.04661082000723117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f>BOR!B38+LUMCON!B38+LOSFA!B38+ULSummary!B38+'LSU Summary'!B38+'SU Summary'!B38+'LCTCS Summary'!B38</f>
        <v>0</v>
      </c>
      <c r="C38" s="40">
        <f>BOR!C38+LUMCON!C38+LOSFA!C38+ULSummary!C38+'LSU Summary'!C38+'SU Summary'!C38+'LCTCS Summary'!C38</f>
        <v>0</v>
      </c>
      <c r="D38" s="40">
        <f>BOR!D38+LUMCON!D38+LOSFA!D38+ULSummary!D38+'LSU Summary'!D38+'SU Summary'!D38+'LCTCS Summary'!D38</f>
        <v>0</v>
      </c>
      <c r="E38" s="40">
        <f aca="true" t="shared" si="2" ref="E38:E43">D38-C38</f>
        <v>0</v>
      </c>
      <c r="F38" s="41">
        <f aca="true" t="shared" si="3" ref="F38:F43">IF(ISBLANK(E38),"  ",IF(C38&gt;0,E38/C38,IF(E38&gt;0,1,0)))</f>
        <v>0</v>
      </c>
    </row>
    <row r="39" spans="1:6" s="30" customFormat="1" ht="26.25">
      <c r="A39" s="55" t="s">
        <v>45</v>
      </c>
      <c r="B39" s="40">
        <f>BOR!B39+LUMCON!B39+LOSFA!B39+ULSummary!B39+'LSU Summary'!B39+'SU Summary'!B39+'LCTCS Summary'!B39</f>
        <v>0</v>
      </c>
      <c r="C39" s="40">
        <f>BOR!C39+LUMCON!C39+LOSFA!C39+ULSummary!C39+'LSU Summary'!C39+'SU Summary'!C39+'LCTCS Summary'!C39</f>
        <v>0</v>
      </c>
      <c r="D39" s="40">
        <f>BOR!D39+LUMCON!D39+LOSFA!D39+ULSummary!D39+'LSU Summary'!D39+'SU Summary'!D39+'LCTCS Summary'!D39</f>
        <v>0</v>
      </c>
      <c r="E39" s="40">
        <f t="shared" si="2"/>
        <v>0</v>
      </c>
      <c r="F39" s="41">
        <f t="shared" si="3"/>
        <v>0</v>
      </c>
    </row>
    <row r="40" spans="1:6" s="30" customFormat="1" ht="26.25">
      <c r="A40" s="55" t="s">
        <v>46</v>
      </c>
      <c r="B40" s="40">
        <f>BOR!B40+LUMCON!B40+LOSFA!B40+ULSummary!B40+'LSU Summary'!B40+'SU Summary'!B40+'LCTCS Summary'!B40-10</f>
        <v>853245</v>
      </c>
      <c r="C40" s="40">
        <f>BOR!C40+LUMCON!C40+LOSFA!C40+ULSummary!C40+'LSU Summary'!C40+'SU Summary'!C40+'LCTCS Summary'!C40</f>
        <v>0</v>
      </c>
      <c r="D40" s="40">
        <f>BOR!D40+LUMCON!D40+LOSFA!D40+ULSummary!D40+'LSU Summary'!D40+'SU Summary'!D40+'LCTCS Summary'!D40</f>
        <v>0</v>
      </c>
      <c r="E40" s="40">
        <f t="shared" si="2"/>
        <v>0</v>
      </c>
      <c r="F40" s="41">
        <f t="shared" si="3"/>
        <v>0</v>
      </c>
    </row>
    <row r="41" spans="1:6" s="30" customFormat="1" ht="26.25">
      <c r="A41" s="55" t="s">
        <v>47</v>
      </c>
      <c r="B41" s="40">
        <f>BOR!B41+LUMCON!B41+LOSFA!B41+ULSummary!B41+'LSU Summary'!B41+'SU Summary'!B41+'LCTCS Summary'!B41</f>
        <v>0</v>
      </c>
      <c r="C41" s="40">
        <f>BOR!C41+LUMCON!C41+LOSFA!C41+ULSummary!C41+'LSU Summary'!C41+'SU Summary'!C41+'LCTCS Summary'!C41</f>
        <v>0</v>
      </c>
      <c r="D41" s="40">
        <f>BOR!D41+LUMCON!D41+LOSFA!D41+ULSummary!D41+'LSU Summary'!D41+'SU Summary'!D41+'LCTCS Summary'!D41</f>
        <v>0</v>
      </c>
      <c r="E41" s="40">
        <f t="shared" si="2"/>
        <v>0</v>
      </c>
      <c r="F41" s="41">
        <f t="shared" si="3"/>
        <v>0</v>
      </c>
    </row>
    <row r="42" spans="1:6" s="30" customFormat="1" ht="26.25">
      <c r="A42" s="56" t="s">
        <v>48</v>
      </c>
      <c r="B42" s="40">
        <f>BOR!B42+LUMCON!B42+LOSFA!B42+ULSummary!B42+'LSU Summary'!B42+'SU Summary'!B42+'LCTCS Summary'!B42</f>
        <v>0</v>
      </c>
      <c r="C42" s="40">
        <f>BOR!C42+LUMCON!C42+LOSFA!C42+ULSummary!C42+'LSU Summary'!C42+'SU Summary'!C42+'LCTCS Summary'!C42</f>
        <v>0</v>
      </c>
      <c r="D42" s="40">
        <f>BOR!D42+LUMCON!D42+LOSFA!D42+ULSummary!D42+'LSU Summary'!D42+'SU Summary'!D42+'LCTCS Summary'!D42</f>
        <v>0</v>
      </c>
      <c r="E42" s="40">
        <f t="shared" si="2"/>
        <v>0</v>
      </c>
      <c r="F42" s="41">
        <f t="shared" si="3"/>
        <v>0</v>
      </c>
    </row>
    <row r="43" spans="1:12" s="53" customFormat="1" ht="26.25">
      <c r="A43" s="48" t="s">
        <v>49</v>
      </c>
      <c r="B43" s="59">
        <f>SUM(B38:B42)</f>
        <v>853245</v>
      </c>
      <c r="C43" s="59">
        <f>LSUBoard!C43+LSU!C43+LSUA!C43+LSUS!C43+LSUE!C43+LSULaw!C43+LSUHSCS!C43+LSUHSCNO!C43+LSUAg!C43+PBRC!C43+Conway!C43+Long!C43</f>
        <v>0</v>
      </c>
      <c r="D43" s="59">
        <f>LSUBoard!D43+LSU!D43+LSUA!D43+LSUS!D43+LSUE!D43+LSULaw!D43+LSUHSCS!D43+LSUHSCNO!D43+LSUAg!D43+PBRC!D43+Conway!D43+Long!D43</f>
        <v>0</v>
      </c>
      <c r="E43" s="59">
        <f t="shared" si="2"/>
        <v>0</v>
      </c>
      <c r="F43" s="52">
        <f t="shared" si="3"/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f>BOR!B45+LUMCON!B45+LOSFA!B45+ULSummary!B45+'LSU Summary'!B45+'SU Summary'!B45+'LCTCS Summary'!B45</f>
        <v>297275177.24</v>
      </c>
      <c r="C45" s="59">
        <f>BOR!C45+LUMCON!C45+LOSFA!C45+ULSummary!C45+'LSU Summary'!C45+'SU Summary'!C45+'LCTCS Summary'!C45</f>
        <v>392710842</v>
      </c>
      <c r="D45" s="59">
        <f>BOR!D45+LUMCON!D45+LOSFA!D45+ULSummary!D45+'LSU Summary'!D45+'SU Summary'!D45+'LCTCS Summary'!D45</f>
        <v>110735049</v>
      </c>
      <c r="E45" s="59">
        <f>D45-C45</f>
        <v>-281975793</v>
      </c>
      <c r="F45" s="52">
        <f>IF(ISBLANK(E45),"  ",IF(C45&gt;0,E45/C45,IF(E45&gt;0,1,0)))</f>
        <v>-0.7180239576884409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f>BOR!B47+LUMCON!B47+LOSFA!B47+ULSummary!B47+'LSU Summary'!B47+'SU Summary'!B47+'LCTCS Summary'!B47</f>
        <v>2749842</v>
      </c>
      <c r="C47" s="59">
        <f>BOR!C47+LUMCON!C47+LOSFA!C47+ULSummary!C47+'LSU Summary'!C47+'SU Summary'!C47+'LCTCS Summary'!C47</f>
        <v>0</v>
      </c>
      <c r="D47" s="59">
        <f>BOR!D47+LUMCON!D47+LOSFA!D47+ULSummary!D47+'LSU Summary'!D47+'SU Summary'!D47+'LCTCS Summary'!D47</f>
        <v>0</v>
      </c>
      <c r="E47" s="59">
        <f>D47-C47</f>
        <v>0</v>
      </c>
      <c r="F47" s="52">
        <f>IF(ISBLANK(E47),"  ",IF(C47&gt;0,E47/C47,IF(E47&gt;0,1,0)))</f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9">
        <f>BOR!B49+LUMCON!B49+LOSFA!B49+ULSummary!B49+'LSU Summary'!B49+'SU Summary'!B49+'LCTCS Summary'!B49</f>
        <v>1144429827.85</v>
      </c>
      <c r="C49" s="59">
        <f>BOR!C49+LUMCON!C49+LOSFA!C49+ULSummary!C49+'LSU Summary'!C49+'SU Summary'!C49+'LCTCS Summary'!C49</f>
        <v>1200074694</v>
      </c>
      <c r="D49" s="59">
        <f>BOR!D49+LUMCON!D49+LOSFA!D49+ULSummary!D49+'LSU Summary'!D49+'SU Summary'!D49+'LCTCS Summary'!D49</f>
        <v>1279332503.795898</v>
      </c>
      <c r="E49" s="59">
        <f>D49-C49</f>
        <v>79257809.79589796</v>
      </c>
      <c r="F49" s="52">
        <f>IF(ISBLANK(E49),"  ",IF(C49&gt;0,E49/C49,IF(E49&gt;0,1,0)))</f>
        <v>0.06604406391715645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59">
        <f>BOR!B51+LUMCON!B51+LOSFA!B51+ULSummary!B51+'LSU Summary'!B51+'SU Summary'!B51+'LCTCS Summary'!B51</f>
        <v>152195717.5</v>
      </c>
      <c r="C51" s="59">
        <f>BOR!C51+LUMCON!C51+LOSFA!C51+ULSummary!C51+'LSU Summary'!C51+'SU Summary'!C51+'LCTCS Summary'!C51</f>
        <v>191057036</v>
      </c>
      <c r="D51" s="59">
        <f>BOR!D51+LUMCON!D51+LOSFA!D51+ULSummary!D51+'LSU Summary'!D51+'SU Summary'!D51+'LCTCS Summary'!D51</f>
        <v>119349407</v>
      </c>
      <c r="E51" s="59">
        <f>D51-C51</f>
        <v>-71707629</v>
      </c>
      <c r="F51" s="52">
        <f>IF(ISBLANK(E51),"  ",IF(C51&gt;0,E51/C51,IF(E51&gt;0,1,0)))</f>
        <v>-0.375320535172544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9">
        <f>BOR!B53+LUMCON!B53+LOSFA!B53+ULSummary!B53+'LSU Summary'!B53+'SU Summary'!B53+'LCTCS Summary'!B53</f>
        <v>0</v>
      </c>
      <c r="C53" s="59">
        <f>BOR!C53+LUMCON!C53+LOSFA!C53+ULSummary!C53+'LSU Summary'!C53+'SU Summary'!C53+'LCTCS Summary'!C53</f>
        <v>0</v>
      </c>
      <c r="D53" s="59">
        <f>BOR!D53+LUMCON!D53+LOSFA!D53+ULSummary!D53+'LSU Summary'!D53+'SU Summary'!D53+'LCTCS Summary'!D53</f>
        <v>0</v>
      </c>
      <c r="E53" s="59">
        <f>D53-C53</f>
        <v>0</v>
      </c>
      <c r="F53" s="52">
        <f>IF(ISBLANK(E53),"  ",IF(C53&gt;0,E53/C53,IF(E53&gt;0,1,0)))</f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9">
        <f>B53+B51+B49+B47+B45+-B43+B36</f>
        <v>2765546083.96</v>
      </c>
      <c r="C55" s="59">
        <f>C53+C51+C49+C47+C45+-C43+C36</f>
        <v>2957904560</v>
      </c>
      <c r="D55" s="59">
        <f>D53+D51+D49+D47+D45+-D43+D36</f>
        <v>2628754955.795898</v>
      </c>
      <c r="E55" s="59">
        <f>D55-C55</f>
        <v>-329149604.20410204</v>
      </c>
      <c r="F55" s="52">
        <f>IF(ISBLANK(E55),"  ",IF(C55&gt;0,E55/C55,IF(E55&gt;0,1,0)))</f>
        <v>-0.11127796638715823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40">
        <f>BOR!B59+LUMCON!B59+LOSFA!B59+ULSummary!B59+'LSU Summary'!B59+'SU Summary'!B59+'LCTCS Summary'!B59</f>
        <v>824670099.7072426</v>
      </c>
      <c r="C59" s="40">
        <f>BOR!C59+LUMCON!C59+LOSFA!C59+ULSummary!C59+'LSU Summary'!C59+'SU Summary'!C59+'LCTCS Summary'!C59</f>
        <v>854139927.4734634</v>
      </c>
      <c r="D59" s="40">
        <f>BOR!D59+LUMCON!D59+LOSFA!D59+ULSummary!D59+'LSU Summary'!D59+'SU Summary'!D59+'LCTCS Summary'!D59</f>
        <v>859230090.71</v>
      </c>
      <c r="E59" s="40">
        <f aca="true" t="shared" si="4" ref="E59:E72">D59-C59</f>
        <v>5090163.236536622</v>
      </c>
      <c r="F59" s="41">
        <f aca="true" t="shared" si="5" ref="F59:F72">IF(ISBLANK(E59),"  ",IF(C59&gt;0,E59/C59,IF(E59&gt;0,1,0)))</f>
        <v>0.005959402052065719</v>
      </c>
    </row>
    <row r="60" spans="1:6" s="30" customFormat="1" ht="26.25">
      <c r="A60" s="46" t="s">
        <v>59</v>
      </c>
      <c r="B60" s="40">
        <f>BOR!B60+LUMCON!B60+LOSFA!B60+ULSummary!B60+'LSU Summary'!B60+'SU Summary'!B60+'LCTCS Summary'!B60</f>
        <v>174888981.30060858</v>
      </c>
      <c r="C60" s="40">
        <f>BOR!C60+LUMCON!C60+LOSFA!C60+ULSummary!C60+'LSU Summary'!C60+'SU Summary'!C60+'LCTCS Summary'!C60</f>
        <v>181003427.0156983</v>
      </c>
      <c r="D60" s="40">
        <f>BOR!D60+LUMCON!D60+LOSFA!D60+ULSummary!D60+'LSU Summary'!D60+'SU Summary'!D60+'LCTCS Summary'!D60</f>
        <v>181253046.37410477</v>
      </c>
      <c r="E60" s="40">
        <f t="shared" si="4"/>
        <v>249619.35840645432</v>
      </c>
      <c r="F60" s="41">
        <f t="shared" si="5"/>
        <v>0.0013790863660543013</v>
      </c>
    </row>
    <row r="61" spans="1:6" s="30" customFormat="1" ht="26.25">
      <c r="A61" s="46" t="s">
        <v>60</v>
      </c>
      <c r="B61" s="40">
        <f>BOR!B61+LUMCON!B61+LOSFA!B61+ULSummary!B61+'LSU Summary'!B61+'SU Summary'!B61+'LCTCS Summary'!B61</f>
        <v>55219161.89999999</v>
      </c>
      <c r="C61" s="40">
        <f>BOR!C61+LUMCON!C61+LOSFA!C61+ULSummary!C61+'LSU Summary'!C61+'SU Summary'!C61+'LCTCS Summary'!C61</f>
        <v>58924942.63236048</v>
      </c>
      <c r="D61" s="40">
        <f>BOR!D61+LUMCON!D61+LOSFA!D61+ULSummary!D61+'LSU Summary'!D61+'SU Summary'!D61+'LCTCS Summary'!D61</f>
        <v>56160031.732302114</v>
      </c>
      <c r="E61" s="40">
        <f t="shared" si="4"/>
        <v>-2764910.9000583664</v>
      </c>
      <c r="F61" s="41">
        <f t="shared" si="5"/>
        <v>-0.046922589595190016</v>
      </c>
    </row>
    <row r="62" spans="1:6" s="30" customFormat="1" ht="26.25">
      <c r="A62" s="46" t="s">
        <v>61</v>
      </c>
      <c r="B62" s="40">
        <f>BOR!B62+LUMCON!B62+LOSFA!B62+ULSummary!B62+'LSU Summary'!B62+'SU Summary'!B62+'LCTCS Summary'!B62</f>
        <v>195441409.70180783</v>
      </c>
      <c r="C62" s="40">
        <f>BOR!C62+LUMCON!C62+LOSFA!C62+ULSummary!C62+'LSU Summary'!C62+'SU Summary'!C62+'LCTCS Summary'!C62</f>
        <v>195421579.72728425</v>
      </c>
      <c r="D62" s="40">
        <f>BOR!D62+LUMCON!D62+LOSFA!D62+ULSummary!D62+'LSU Summary'!D62+'SU Summary'!D62+'LCTCS Summary'!D62</f>
        <v>197743598.14897704</v>
      </c>
      <c r="E62" s="40">
        <f t="shared" si="4"/>
        <v>2322018.4216927886</v>
      </c>
      <c r="F62" s="41">
        <f t="shared" si="5"/>
        <v>0.011882098307327286</v>
      </c>
    </row>
    <row r="63" spans="1:6" s="30" customFormat="1" ht="26.25">
      <c r="A63" s="46" t="s">
        <v>62</v>
      </c>
      <c r="B63" s="40">
        <f>BOR!B63+LUMCON!B63+LOSFA!B63+ULSummary!B63+'LSU Summary'!B63+'SU Summary'!B63+'LCTCS Summary'!B63</f>
        <v>96795328.21367116</v>
      </c>
      <c r="C63" s="40">
        <f>BOR!C63+LUMCON!C63+LOSFA!C63+ULSummary!C63+'LSU Summary'!C63+'SU Summary'!C63+'LCTCS Summary'!C63</f>
        <v>103196675.20662066</v>
      </c>
      <c r="D63" s="40">
        <f>BOR!D63+LUMCON!D63+LOSFA!D63+ULSummary!D63+'LSU Summary'!D63+'SU Summary'!D63+'LCTCS Summary'!D63</f>
        <v>102112361.12</v>
      </c>
      <c r="E63" s="40">
        <f t="shared" si="4"/>
        <v>-1084314.0866206586</v>
      </c>
      <c r="F63" s="41">
        <f t="shared" si="5"/>
        <v>-0.010507257956224288</v>
      </c>
    </row>
    <row r="64" spans="1:6" s="30" customFormat="1" ht="26.25">
      <c r="A64" s="46" t="s">
        <v>63</v>
      </c>
      <c r="B64" s="40">
        <f>BOR!B64+LUMCON!B64+LOSFA!B64+ULSummary!B64+'LSU Summary'!B64+'SU Summary'!B64+'LCTCS Summary'!B64</f>
        <v>298297007.7440177</v>
      </c>
      <c r="C64" s="40">
        <f>BOR!C64+LUMCON!C64+LOSFA!C64+ULSummary!C64+'LSU Summary'!C64+'SU Summary'!C64+'LCTCS Summary'!C64</f>
        <v>331940002.359512</v>
      </c>
      <c r="D64" s="40">
        <f>BOR!D64+LUMCON!D64+LOSFA!D64+ULSummary!D64+'LSU Summary'!D64+'SU Summary'!D64+'LCTCS Summary'!D64</f>
        <v>349687464.7815279</v>
      </c>
      <c r="E64" s="40">
        <f t="shared" si="4"/>
        <v>17747462.422015905</v>
      </c>
      <c r="F64" s="41">
        <f t="shared" si="5"/>
        <v>0.05346587424191883</v>
      </c>
    </row>
    <row r="65" spans="1:6" s="30" customFormat="1" ht="26.25">
      <c r="A65" s="46" t="s">
        <v>64</v>
      </c>
      <c r="B65" s="40">
        <f>BOR!B65+LUMCON!B65+LOSFA!B65+ULSummary!B65+'LSU Summary'!B65+'SU Summary'!B65+'LCTCS Summary'!B65</f>
        <v>375004159.24</v>
      </c>
      <c r="C65" s="40">
        <f>BOR!C65+LUMCON!C65+LOSFA!C65+ULSummary!C65+'LSU Summary'!C65+'SU Summary'!C65+'LCTCS Summary'!C65</f>
        <v>378122338</v>
      </c>
      <c r="D65" s="40">
        <f>BOR!D65+LUMCON!D65+LOSFA!D65+ULSummary!D65+'LSU Summary'!D65+'SU Summary'!D65+'LCTCS Summary'!D65</f>
        <v>404879683</v>
      </c>
      <c r="E65" s="40">
        <f t="shared" si="4"/>
        <v>26757345</v>
      </c>
      <c r="F65" s="41">
        <f t="shared" si="5"/>
        <v>0.07076372462290234</v>
      </c>
    </row>
    <row r="66" spans="1:6" s="30" customFormat="1" ht="26.25">
      <c r="A66" s="46" t="s">
        <v>65</v>
      </c>
      <c r="B66" s="40">
        <f>BOR!B66+LUMCON!B66+LOSFA!B66+ULSummary!B66+'LSU Summary'!B66+'SU Summary'!B66+'LCTCS Summary'!B66</f>
        <v>219483172.92999998</v>
      </c>
      <c r="C66" s="40">
        <f>BOR!C66+LUMCON!C66+LOSFA!C66+ULSummary!C66+'LSU Summary'!C66+'SU Summary'!C66+'LCTCS Summary'!C66</f>
        <v>230934326.6169511</v>
      </c>
      <c r="D66" s="40">
        <f>BOR!D66+LUMCON!D66+LOSFA!D66+ULSummary!D66+'LSU Summary'!D66+'SU Summary'!D66+'LCTCS Summary'!D66</f>
        <v>222836758.99308816</v>
      </c>
      <c r="E66" s="40">
        <f t="shared" si="4"/>
        <v>-8097567.623862952</v>
      </c>
      <c r="F66" s="41">
        <f t="shared" si="5"/>
        <v>-0.03506437411227445</v>
      </c>
    </row>
    <row r="67" spans="1:6" s="53" customFormat="1" ht="26.25">
      <c r="A67" s="66" t="s">
        <v>66</v>
      </c>
      <c r="B67" s="59">
        <f>SUM(B59:B66)</f>
        <v>2239799320.737348</v>
      </c>
      <c r="C67" s="59">
        <f>SUM(C59:C66)</f>
        <v>2333683219.03189</v>
      </c>
      <c r="D67" s="59">
        <f>SUM(D59:D66)</f>
        <v>2373903034.86</v>
      </c>
      <c r="E67" s="59">
        <f t="shared" si="4"/>
        <v>40219815.82811022</v>
      </c>
      <c r="F67" s="52">
        <f t="shared" si="5"/>
        <v>0.017234479598647108</v>
      </c>
    </row>
    <row r="68" spans="1:6" s="30" customFormat="1" ht="26.25">
      <c r="A68" s="46" t="s">
        <v>67</v>
      </c>
      <c r="B68" s="40">
        <f>BOR!B68+LUMCON!B68+LOSFA!B68+ULSummary!B68+'LSU Summary'!B68+'SU Summary'!B68+'LCTCS Summary'!B68</f>
        <v>435461773.68</v>
      </c>
      <c r="C68" s="40">
        <f>BOR!C68+LUMCON!C68+LOSFA!C68+ULSummary!C68+'LSU Summary'!C68+'SU Summary'!C68+'LCTCS Summary'!C68</f>
        <v>504949182</v>
      </c>
      <c r="D68" s="40">
        <f>BOR!D68+LUMCON!D68+LOSFA!D68+ULSummary!D68+'LSU Summary'!D68+'SU Summary'!D68+'LCTCS Summary'!D68</f>
        <v>142519701.25</v>
      </c>
      <c r="E68" s="40">
        <f t="shared" si="4"/>
        <v>-362429480.75</v>
      </c>
      <c r="F68" s="41">
        <f t="shared" si="5"/>
        <v>-0.7177543675078178</v>
      </c>
    </row>
    <row r="69" spans="1:6" s="30" customFormat="1" ht="26.25">
      <c r="A69" s="46" t="s">
        <v>68</v>
      </c>
      <c r="B69" s="40">
        <f>BOR!B69+LUMCON!B69+LOSFA!B69+ULSummary!B69+'LSU Summary'!B69+'SU Summary'!B69+'LCTCS Summary'!B69</f>
        <v>6585911.180000001</v>
      </c>
      <c r="C69" s="40">
        <f>BOR!C69+LUMCON!C69+LOSFA!C69+ULSummary!C69+'LSU Summary'!C69+'SU Summary'!C69+'LCTCS Summary'!C69</f>
        <v>8938589</v>
      </c>
      <c r="D69" s="40">
        <f>BOR!D69+LUMCON!D69+LOSFA!D69+ULSummary!D69+'LSU Summary'!D69+'SU Summary'!D69+'LCTCS Summary'!D69</f>
        <v>12301076</v>
      </c>
      <c r="E69" s="40">
        <f t="shared" si="4"/>
        <v>3362487</v>
      </c>
      <c r="F69" s="41">
        <f t="shared" si="5"/>
        <v>0.3761764860203327</v>
      </c>
    </row>
    <row r="70" spans="1:6" s="30" customFormat="1" ht="26.25">
      <c r="A70" s="46" t="s">
        <v>69</v>
      </c>
      <c r="B70" s="40">
        <f>BOR!B70+LUMCON!B70+LOSFA!B70+ULSummary!B70+'LSU Summary'!B70+'SU Summary'!B70+'LCTCS Summary'!B70</f>
        <v>26024947</v>
      </c>
      <c r="C70" s="40">
        <f>BOR!C70+LUMCON!C70+LOSFA!C70+ULSummary!C70+'LSU Summary'!C70+'SU Summary'!C70+'LCTCS Summary'!C70</f>
        <v>25780966</v>
      </c>
      <c r="D70" s="40">
        <f>BOR!D70+LUMCON!D70+LOSFA!D70+ULSummary!D70+'LSU Summary'!D70+'SU Summary'!D70+'LCTCS Summary'!D70</f>
        <v>22756695</v>
      </c>
      <c r="E70" s="40">
        <f t="shared" si="4"/>
        <v>-3024271</v>
      </c>
      <c r="F70" s="41">
        <f t="shared" si="5"/>
        <v>-0.11730634918800172</v>
      </c>
    </row>
    <row r="71" spans="1:6" s="30" customFormat="1" ht="26.25">
      <c r="A71" s="46" t="s">
        <v>70</v>
      </c>
      <c r="B71" s="40">
        <f>BOR!B71+LUMCON!B71+LOSFA!B71+ULSummary!B71+'LSU Summary'!B71+'SU Summary'!B71+'LCTCS Summary'!B71</f>
        <v>57674131.5</v>
      </c>
      <c r="C71" s="40">
        <f>BOR!C71+LUMCON!C71+LOSFA!C71+ULSummary!C71+'LSU Summary'!C71+'SU Summary'!C71+'LCTCS Summary'!C71</f>
        <v>84552595</v>
      </c>
      <c r="D71" s="40">
        <f>BOR!D71+LUMCON!D71+LOSFA!D71+ULSummary!D71+'LSU Summary'!D71+'SU Summary'!D71+'LCTCS Summary'!D71</f>
        <v>77274440</v>
      </c>
      <c r="E71" s="40">
        <f t="shared" si="4"/>
        <v>-7278155</v>
      </c>
      <c r="F71" s="41">
        <f t="shared" si="5"/>
        <v>-0.08607843437566878</v>
      </c>
    </row>
    <row r="72" spans="1:6" s="53" customFormat="1" ht="26.25">
      <c r="A72" s="67" t="s">
        <v>71</v>
      </c>
      <c r="B72" s="59">
        <f>SUM(B67:B71)</f>
        <v>2765546084.0973477</v>
      </c>
      <c r="C72" s="59">
        <f>SUM(C67:C71)+9</f>
        <v>2957904560.03189</v>
      </c>
      <c r="D72" s="59">
        <f>SUM(D67:D71)+9</f>
        <v>2628754956.11</v>
      </c>
      <c r="E72" s="59">
        <f t="shared" si="4"/>
        <v>-329149603.9218898</v>
      </c>
      <c r="F72" s="52">
        <f t="shared" si="5"/>
        <v>-0.111277966290549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f>BOR!B75+LUMCON!B75+LOSFA!B75+ULSummary!B75+'LSU Summary'!B75+'SU Summary'!B75+'LCTCS Summary'!B75</f>
        <v>1215446282.855</v>
      </c>
      <c r="C75" s="40">
        <f>BOR!C75+LUMCON!C75+LOSFA!C75+ULSummary!C75+'LSU Summary'!C75+'SU Summary'!C75+'LCTCS Summary'!C75</f>
        <v>1280324487.5</v>
      </c>
      <c r="D75" s="40">
        <f>BOR!D75+LUMCON!D75+LOSFA!D75+ULSummary!D75+'LSU Summary'!D75+'SU Summary'!D75+'LCTCS Summary'!D75</f>
        <v>1107677100</v>
      </c>
      <c r="E75" s="40">
        <f aca="true" t="shared" si="6" ref="E75:E93">D75-C75</f>
        <v>-172647387.5</v>
      </c>
      <c r="F75" s="41">
        <f aca="true" t="shared" si="7" ref="F75:F93">IF(ISBLANK(E75),"  ",IF(C75&gt;0,E75/C75,IF(E75&gt;0,1,0)))</f>
        <v>-0.13484658708443237</v>
      </c>
    </row>
    <row r="76" spans="1:6" s="30" customFormat="1" ht="26.25">
      <c r="A76" s="46" t="s">
        <v>74</v>
      </c>
      <c r="B76" s="40">
        <f>BOR!B76+LUMCON!B76+LOSFA!B76+ULSummary!B76+'LSU Summary'!B76+'SU Summary'!B76+'LCTCS Summary'!B76</f>
        <v>72380139.09</v>
      </c>
      <c r="C76" s="40">
        <f>BOR!C76+LUMCON!C76+LOSFA!C76+ULSummary!C76+'LSU Summary'!C76+'SU Summary'!C76+'LCTCS Summary'!C76</f>
        <v>71783632</v>
      </c>
      <c r="D76" s="40">
        <f>BOR!D76+LUMCON!D76+LOSFA!D76+ULSummary!D76+'LSU Summary'!D76+'SU Summary'!D76+'LCTCS Summary'!D76</f>
        <v>53791524</v>
      </c>
      <c r="E76" s="40">
        <f t="shared" si="6"/>
        <v>-17992108</v>
      </c>
      <c r="F76" s="41">
        <f t="shared" si="7"/>
        <v>-0.25064360075845704</v>
      </c>
    </row>
    <row r="77" spans="1:6" s="30" customFormat="1" ht="26.25">
      <c r="A77" s="46" t="s">
        <v>75</v>
      </c>
      <c r="B77" s="40">
        <f>BOR!B77+LUMCON!B77+LOSFA!B77+ULSummary!B77+'LSU Summary'!B77+'SU Summary'!B77+'LCTCS Summary'!B77</f>
        <v>474921753.60234785</v>
      </c>
      <c r="C77" s="40">
        <f>BOR!C77+LUMCON!C77+LOSFA!C77+ULSummary!C77+'LSU Summary'!C77+'SU Summary'!C77+'LCTCS Summary'!C77</f>
        <v>494015545.5318902</v>
      </c>
      <c r="D77" s="40">
        <f>BOR!D77+LUMCON!D77+LOSFA!D77+ULSummary!D77+'LSU Summary'!D77+'SU Summary'!D77+'LCTCS Summary'!D77</f>
        <v>454838253.86</v>
      </c>
      <c r="E77" s="40">
        <f t="shared" si="6"/>
        <v>-39177291.6718902</v>
      </c>
      <c r="F77" s="41">
        <f t="shared" si="7"/>
        <v>-0.07930376285974827</v>
      </c>
    </row>
    <row r="78" spans="1:6" s="53" customFormat="1" ht="26.25">
      <c r="A78" s="66" t="s">
        <v>76</v>
      </c>
      <c r="B78" s="59">
        <f>SUM(B75:B77)</f>
        <v>1762748175.5473478</v>
      </c>
      <c r="C78" s="59">
        <f>SUM(C75:C77)</f>
        <v>1846123665.0318902</v>
      </c>
      <c r="D78" s="59">
        <f>SUM(D75:D77)</f>
        <v>1616306877.8600001</v>
      </c>
      <c r="E78" s="59">
        <f t="shared" si="6"/>
        <v>-229816787.17189002</v>
      </c>
      <c r="F78" s="52">
        <f t="shared" si="7"/>
        <v>-0.12448612816407406</v>
      </c>
    </row>
    <row r="79" spans="1:6" s="30" customFormat="1" ht="26.25">
      <c r="A79" s="46" t="s">
        <v>77</v>
      </c>
      <c r="B79" s="40">
        <f>BOR!B79+LUMCON!B79+LOSFA!B79+ULSummary!B79+'LSU Summary'!B79+'SU Summary'!B79+'LCTCS Summary'!B79</f>
        <v>10692940.68</v>
      </c>
      <c r="C79" s="40">
        <f>BOR!C79+LUMCON!C79+LOSFA!C79+ULSummary!C79+'LSU Summary'!C79+'SU Summary'!C79+'LCTCS Summary'!C79</f>
        <v>10498280</v>
      </c>
      <c r="D79" s="40">
        <f>BOR!D79+LUMCON!D79+LOSFA!D79+ULSummary!D79+'LSU Summary'!D79+'SU Summary'!D79+'LCTCS Summary'!D79</f>
        <v>9610617</v>
      </c>
      <c r="E79" s="40">
        <f t="shared" si="6"/>
        <v>-887663</v>
      </c>
      <c r="F79" s="41">
        <f t="shared" si="7"/>
        <v>-0.08455318395013278</v>
      </c>
    </row>
    <row r="80" spans="1:6" s="30" customFormat="1" ht="26.25">
      <c r="A80" s="46" t="s">
        <v>78</v>
      </c>
      <c r="B80" s="40">
        <f>BOR!B80+LUMCON!B80+LOSFA!B80+ULSummary!B80+'LSU Summary'!B80+'SU Summary'!B80+'LCTCS Summary'!B80</f>
        <v>182503365.36999997</v>
      </c>
      <c r="C80" s="40">
        <f>BOR!C80+LUMCON!C80+LOSFA!C80+ULSummary!C80+'LSU Summary'!C80+'SU Summary'!C80+'LCTCS Summary'!C80</f>
        <v>206211615</v>
      </c>
      <c r="D80" s="40">
        <f>BOR!D80+LUMCON!D80+LOSFA!D80+ULSummary!D80+'LSU Summary'!D80+'SU Summary'!D80+'LCTCS Summary'!D80</f>
        <v>186058239</v>
      </c>
      <c r="E80" s="40">
        <f t="shared" si="6"/>
        <v>-20153376</v>
      </c>
      <c r="F80" s="41">
        <f t="shared" si="7"/>
        <v>-0.09773152690744408</v>
      </c>
    </row>
    <row r="81" spans="1:6" s="30" customFormat="1" ht="26.25">
      <c r="A81" s="46" t="s">
        <v>79</v>
      </c>
      <c r="B81" s="40">
        <f>BOR!B81+LUMCON!B81+LOSFA!B81+ULSummary!B81+'LSU Summary'!B81+'SU Summary'!B81+'LCTCS Summary'!B81</f>
        <v>138254019.55</v>
      </c>
      <c r="C81" s="40">
        <f>BOR!C81+LUMCON!C81+LOSFA!C81+ULSummary!C81+'LSU Summary'!C81+'SU Summary'!C81+'LCTCS Summary'!C81</f>
        <v>142304150</v>
      </c>
      <c r="D81" s="40">
        <f>BOR!D81+LUMCON!D81+LOSFA!D81+ULSummary!D81+'LSU Summary'!D81+'SU Summary'!D81+'LCTCS Summary'!D81</f>
        <v>86896260</v>
      </c>
      <c r="E81" s="40">
        <f t="shared" si="6"/>
        <v>-55407890</v>
      </c>
      <c r="F81" s="41">
        <f t="shared" si="7"/>
        <v>-0.3893624325081173</v>
      </c>
    </row>
    <row r="82" spans="1:6" s="53" customFormat="1" ht="26.25">
      <c r="A82" s="49" t="s">
        <v>80</v>
      </c>
      <c r="B82" s="59">
        <f>SUM(B79:B81)</f>
        <v>331450325.6</v>
      </c>
      <c r="C82" s="59">
        <f>SUM(C79:C81)</f>
        <v>359014045</v>
      </c>
      <c r="D82" s="59">
        <f>SUM(D79:D81)</f>
        <v>282565116</v>
      </c>
      <c r="E82" s="59">
        <f t="shared" si="6"/>
        <v>-76448929</v>
      </c>
      <c r="F82" s="52">
        <f t="shared" si="7"/>
        <v>-0.21294133214203362</v>
      </c>
    </row>
    <row r="83" spans="1:6" s="30" customFormat="1" ht="26.25">
      <c r="A83" s="46" t="s">
        <v>81</v>
      </c>
      <c r="B83" s="40">
        <f>BOR!B83+LUMCON!B83+LOSFA!B83+ULSummary!B83+'LSU Summary'!B83+'SU Summary'!B83+'LCTCS Summary'!B83</f>
        <v>35788016.93</v>
      </c>
      <c r="C83" s="40">
        <f>BOR!C83+LUMCON!C83+LOSFA!C83+ULSummary!C83+'LSU Summary'!C83+'SU Summary'!C83+'LCTCS Summary'!C83</f>
        <v>39681031</v>
      </c>
      <c r="D83" s="40">
        <f>BOR!D83+LUMCON!D83+LOSFA!D83+ULSummary!D83+'LSU Summary'!D83+'SU Summary'!D83+'LCTCS Summary'!D83</f>
        <v>34631140.25</v>
      </c>
      <c r="E83" s="40">
        <f t="shared" si="6"/>
        <v>-5049890.75</v>
      </c>
      <c r="F83" s="41">
        <f t="shared" si="7"/>
        <v>-0.12726208525176677</v>
      </c>
    </row>
    <row r="84" spans="1:6" s="30" customFormat="1" ht="26.25">
      <c r="A84" s="46" t="s">
        <v>82</v>
      </c>
      <c r="B84" s="40">
        <f>BOR!B84+LUMCON!B84+LOSFA!B84+ULSummary!B84+'LSU Summary'!B84+'SU Summary'!B84+'LCTCS Summary'!B84</f>
        <v>552516577.3</v>
      </c>
      <c r="C84" s="40">
        <f>BOR!C84+LUMCON!C84+LOSFA!C84+ULSummary!C84+'LSU Summary'!C84+'SU Summary'!C84+'LCTCS Summary'!C84</f>
        <v>610283730</v>
      </c>
      <c r="D84" s="40">
        <f>BOR!D84+LUMCON!D84+LOSFA!D84+ULSummary!D84+'LSU Summary'!D84+'SU Summary'!D84+'LCTCS Summary'!D84</f>
        <v>605475535</v>
      </c>
      <c r="E84" s="40">
        <f t="shared" si="6"/>
        <v>-4808195</v>
      </c>
      <c r="F84" s="41">
        <f t="shared" si="7"/>
        <v>-0.007878622292617894</v>
      </c>
    </row>
    <row r="85" spans="1:6" s="30" customFormat="1" ht="26.25">
      <c r="A85" s="46" t="s">
        <v>83</v>
      </c>
      <c r="B85" s="40">
        <f>BOR!B85+LUMCON!B85+LOSFA!B85+ULSummary!B85+'LSU Summary'!B85+'SU Summary'!B85+'LCTCS Summary'!B85</f>
        <v>289883</v>
      </c>
      <c r="C85" s="40">
        <f>BOR!C85+LUMCON!C85+LOSFA!C85+ULSummary!C85+'LSU Summary'!C85+'SU Summary'!C85+'LCTCS Summary'!C85</f>
        <v>336354</v>
      </c>
      <c r="D85" s="40">
        <f>BOR!D85+LUMCON!D85+LOSFA!D85+ULSummary!D85+'LSU Summary'!D85+'SU Summary'!D85+'LCTCS Summary'!D85</f>
        <v>149350</v>
      </c>
      <c r="E85" s="40">
        <f t="shared" si="6"/>
        <v>-187004</v>
      </c>
      <c r="F85" s="41">
        <f t="shared" si="7"/>
        <v>-0.5559737657349102</v>
      </c>
    </row>
    <row r="86" spans="1:6" s="30" customFormat="1" ht="26.25">
      <c r="A86" s="46" t="s">
        <v>84</v>
      </c>
      <c r="B86" s="40">
        <f>BOR!B86+LUMCON!B86+LOSFA!B86+ULSummary!B86+'LSU Summary'!B86+'SU Summary'!B86+'LCTCS Summary'!B86</f>
        <v>57875900.32</v>
      </c>
      <c r="C86" s="40">
        <f>BOR!C86+LUMCON!C86+LOSFA!C86+ULSummary!C86+'LSU Summary'!C86+'SU Summary'!C86+'LCTCS Summary'!C86</f>
        <v>76394458</v>
      </c>
      <c r="D86" s="40">
        <f>BOR!D86+LUMCON!D86+LOSFA!D86+ULSummary!D86+'LSU Summary'!D86+'SU Summary'!D86+'LCTCS Summary'!D86</f>
        <v>61761923</v>
      </c>
      <c r="E86" s="40">
        <f t="shared" si="6"/>
        <v>-14632535</v>
      </c>
      <c r="F86" s="41">
        <f t="shared" si="7"/>
        <v>-0.19153922133985163</v>
      </c>
    </row>
    <row r="87" spans="1:6" s="53" customFormat="1" ht="26.25">
      <c r="A87" s="49" t="s">
        <v>85</v>
      </c>
      <c r="B87" s="59">
        <f>SUM(B83:B86)</f>
        <v>646470377.55</v>
      </c>
      <c r="C87" s="59">
        <f>SUM(C83:C86)</f>
        <v>726695573</v>
      </c>
      <c r="D87" s="59">
        <f>SUM(D83:D86)</f>
        <v>702017948.25</v>
      </c>
      <c r="E87" s="59">
        <f t="shared" si="6"/>
        <v>-24677624.75</v>
      </c>
      <c r="F87" s="52">
        <f t="shared" si="7"/>
        <v>-0.03395868320502346</v>
      </c>
    </row>
    <row r="88" spans="1:6" s="30" customFormat="1" ht="26.25">
      <c r="A88" s="46" t="s">
        <v>86</v>
      </c>
      <c r="B88" s="40">
        <f>BOR!B88+LUMCON!B88+LOSFA!B88+ULSummary!B88+'LSU Summary'!B88+'SU Summary'!B88+'LCTCS Summary'!B88</f>
        <v>15632549.970000003</v>
      </c>
      <c r="C88" s="40">
        <f>BOR!C88+LUMCON!C88+LOSFA!C88+ULSummary!C88+'LSU Summary'!C88+'SU Summary'!C88+'LCTCS Summary'!C88</f>
        <v>15493844</v>
      </c>
      <c r="D88" s="40">
        <f>BOR!D88+LUMCON!D88+LOSFA!D88+ULSummary!D88+'LSU Summary'!D88+'SU Summary'!D88+'LCTCS Summary'!D88</f>
        <v>14057132</v>
      </c>
      <c r="E88" s="40">
        <f t="shared" si="6"/>
        <v>-1436712</v>
      </c>
      <c r="F88" s="41">
        <f t="shared" si="7"/>
        <v>-0.09272792471642285</v>
      </c>
    </row>
    <row r="89" spans="1:6" s="30" customFormat="1" ht="26.25">
      <c r="A89" s="46" t="s">
        <v>87</v>
      </c>
      <c r="B89" s="40">
        <f>BOR!B89+LUMCON!B89+LOSFA!B89+ULSummary!B89+'LSU Summary'!B89+'SU Summary'!B89+'LCTCS Summary'!B89</f>
        <v>7289298.71</v>
      </c>
      <c r="C89" s="40">
        <f>BOR!C89+LUMCON!C89+LOSFA!C89+ULSummary!C89+'LSU Summary'!C89+'SU Summary'!C89+'LCTCS Summary'!C89</f>
        <v>8140666</v>
      </c>
      <c r="D89" s="40">
        <f>BOR!D89+LUMCON!D89+LOSFA!D89+ULSummary!D89+'LSU Summary'!D89+'SU Summary'!D89+'LCTCS Summary'!D89</f>
        <v>7463893</v>
      </c>
      <c r="E89" s="40">
        <f t="shared" si="6"/>
        <v>-676773</v>
      </c>
      <c r="F89" s="41">
        <f t="shared" si="7"/>
        <v>-0.08313484424984394</v>
      </c>
    </row>
    <row r="90" spans="1:6" s="30" customFormat="1" ht="26.25">
      <c r="A90" s="55" t="s">
        <v>88</v>
      </c>
      <c r="B90" s="40">
        <f>BOR!B90+LUMCON!B90+LOSFA!B90+ULSummary!B90+'LSU Summary'!B90+'SU Summary'!B90+'LCTCS Summary'!B90</f>
        <v>1452183.72</v>
      </c>
      <c r="C90" s="40">
        <f>BOR!C90+LUMCON!C90+LOSFA!C90+ULSummary!C90+'LSU Summary'!C90+'SU Summary'!C90+'LCTCS Summary'!C90</f>
        <v>1372030</v>
      </c>
      <c r="D90" s="40">
        <f>BOR!D90+LUMCON!D90+LOSFA!D90+ULSummary!D90+'LSU Summary'!D90+'SU Summary'!D90+'LCTCS Summary'!D90</f>
        <v>4212870</v>
      </c>
      <c r="E90" s="40">
        <f t="shared" si="6"/>
        <v>2840840</v>
      </c>
      <c r="F90" s="41">
        <f t="shared" si="7"/>
        <v>2.070537816228508</v>
      </c>
    </row>
    <row r="91" spans="1:6" s="53" customFormat="1" ht="26.25">
      <c r="A91" s="69" t="s">
        <v>89</v>
      </c>
      <c r="B91" s="59">
        <f>SUM(B88:B90)</f>
        <v>24374032.400000002</v>
      </c>
      <c r="C91" s="59">
        <f>SUM(C88:C90)</f>
        <v>25006540</v>
      </c>
      <c r="D91" s="59">
        <f>SUM(D88:D90)</f>
        <v>25733895</v>
      </c>
      <c r="E91" s="59">
        <f t="shared" si="6"/>
        <v>727355</v>
      </c>
      <c r="F91" s="52">
        <f t="shared" si="7"/>
        <v>0.029086590947808053</v>
      </c>
    </row>
    <row r="92" spans="1:6" s="30" customFormat="1" ht="26.25">
      <c r="A92" s="55" t="s">
        <v>90</v>
      </c>
      <c r="B92" s="40">
        <f>BOR!B92+LUMCON!B92+LOSFA!B92+ULSummary!B92+'LSU Summary'!B92+'SU Summary'!B92+'LCTCS Summary'!B92</f>
        <v>503173</v>
      </c>
      <c r="C92" s="40">
        <f>BOR!C92+LUMCON!C92+LOSFA!C92+ULSummary!C92+'LSU Summary'!C92+'SU Summary'!C92+'LCTCS Summary'!C92</f>
        <v>1064725</v>
      </c>
      <c r="D92" s="40">
        <f>BOR!D92+LUMCON!D92+LOSFA!D92+ULSummary!D92+'LSU Summary'!D92+'SU Summary'!D92+'LCTCS Summary'!D92</f>
        <v>2131107</v>
      </c>
      <c r="E92" s="40">
        <f t="shared" si="6"/>
        <v>1066382</v>
      </c>
      <c r="F92" s="41">
        <f t="shared" si="7"/>
        <v>1.0015562703984597</v>
      </c>
    </row>
    <row r="93" spans="1:6" s="53" customFormat="1" ht="27" thickBot="1">
      <c r="A93" s="70" t="s">
        <v>71</v>
      </c>
      <c r="B93" s="186">
        <f>B92+B91+B87+B82+B78</f>
        <v>2765546084.0973477</v>
      </c>
      <c r="C93" s="186">
        <f>C92+C91+C87+C82+C78+12</f>
        <v>2957904560.03189</v>
      </c>
      <c r="D93" s="186">
        <f>D92+D91+D87+D82+D78+12</f>
        <v>2628754956.11</v>
      </c>
      <c r="E93" s="125">
        <f t="shared" si="6"/>
        <v>-329149603.9218898</v>
      </c>
      <c r="F93" s="126">
        <f t="shared" si="7"/>
        <v>-0.111277966290549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50" zoomScaleNormal="5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30.71093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3" t="s">
        <v>1</v>
      </c>
      <c r="E1" s="127" t="s">
        <v>126</v>
      </c>
      <c r="F1" s="111"/>
      <c r="G1" s="113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123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15044750</v>
      </c>
      <c r="C8" s="40">
        <v>15044750</v>
      </c>
      <c r="D8" s="40">
        <v>7483700</v>
      </c>
      <c r="E8" s="40">
        <v>-7561050</v>
      </c>
      <c r="F8" s="41">
        <v>-0.5025706641851809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1028231.8</v>
      </c>
      <c r="C10" s="43">
        <v>1071736</v>
      </c>
      <c r="D10" s="43">
        <v>6408249</v>
      </c>
      <c r="E10" s="43">
        <v>5336513</v>
      </c>
      <c r="F10" s="41">
        <v>4.979316734718251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1028231.8</v>
      </c>
      <c r="C12" s="45">
        <v>1071736</v>
      </c>
      <c r="D12" s="45">
        <v>1027221</v>
      </c>
      <c r="E12" s="43">
        <v>-44515</v>
      </c>
      <c r="F12" s="41">
        <v>-0.04153541543813029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5381028</v>
      </c>
      <c r="E30" s="43">
        <v>5381028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16072981.8</v>
      </c>
      <c r="C36" s="51">
        <v>16116486</v>
      </c>
      <c r="D36" s="51">
        <v>13891949</v>
      </c>
      <c r="E36" s="51">
        <v>-2224537</v>
      </c>
      <c r="F36" s="52">
        <v>-0.1380286620793143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30781657.92</v>
      </c>
      <c r="C49" s="57">
        <v>35507448</v>
      </c>
      <c r="D49" s="57">
        <v>35275334</v>
      </c>
      <c r="E49" s="57">
        <v>-232114</v>
      </c>
      <c r="F49" s="52">
        <v>-0.006537051043488115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46854639.72</v>
      </c>
      <c r="C55" s="57">
        <v>51623934</v>
      </c>
      <c r="D55" s="57">
        <v>49167283</v>
      </c>
      <c r="E55" s="57">
        <v>-2456651</v>
      </c>
      <c r="F55" s="52">
        <v>-0.04758744267726671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21843290.449999996</v>
      </c>
      <c r="C59" s="36">
        <v>22420499.3</v>
      </c>
      <c r="D59" s="36">
        <v>21357989</v>
      </c>
      <c r="E59" s="36">
        <v>-1062510.3000000007</v>
      </c>
      <c r="F59" s="41">
        <v>-0.04739012658830487</v>
      </c>
    </row>
    <row r="60" spans="1:6" s="30" customFormat="1" ht="26.25">
      <c r="A60" s="46" t="s">
        <v>59</v>
      </c>
      <c r="B60" s="45">
        <v>109030.40000000001</v>
      </c>
      <c r="C60" s="45">
        <v>65809.5</v>
      </c>
      <c r="D60" s="45">
        <v>65809.5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4107724.25</v>
      </c>
      <c r="C62" s="45">
        <v>4199910</v>
      </c>
      <c r="D62" s="45">
        <v>3923745</v>
      </c>
      <c r="E62" s="45">
        <v>-276165</v>
      </c>
      <c r="F62" s="41">
        <v>-0.06575498046386709</v>
      </c>
    </row>
    <row r="63" spans="1:6" s="30" customFormat="1" ht="26.25">
      <c r="A63" s="46" t="s">
        <v>62</v>
      </c>
      <c r="B63" s="45">
        <v>2556238.790000001</v>
      </c>
      <c r="C63" s="45">
        <v>2706378</v>
      </c>
      <c r="D63" s="45">
        <v>2473431</v>
      </c>
      <c r="E63" s="45">
        <v>-232947</v>
      </c>
      <c r="F63" s="41">
        <v>-0.08607334230473349</v>
      </c>
    </row>
    <row r="64" spans="1:6" s="30" customFormat="1" ht="26.25">
      <c r="A64" s="46" t="s">
        <v>63</v>
      </c>
      <c r="B64" s="45">
        <v>7857523.7700000005</v>
      </c>
      <c r="C64" s="45">
        <v>9839269</v>
      </c>
      <c r="D64" s="45">
        <v>9258773</v>
      </c>
      <c r="E64" s="45">
        <v>-580496</v>
      </c>
      <c r="F64" s="41">
        <v>-0.05899787880583405</v>
      </c>
    </row>
    <row r="65" spans="1:6" s="30" customFormat="1" ht="26.25">
      <c r="A65" s="46" t="s">
        <v>64</v>
      </c>
      <c r="B65" s="45">
        <v>3474705.29</v>
      </c>
      <c r="C65" s="45">
        <v>3691176</v>
      </c>
      <c r="D65" s="45">
        <v>3691176</v>
      </c>
      <c r="E65" s="45">
        <v>0</v>
      </c>
      <c r="F65" s="41">
        <v>0</v>
      </c>
    </row>
    <row r="66" spans="1:6" s="30" customFormat="1" ht="26.25">
      <c r="A66" s="46" t="s">
        <v>65</v>
      </c>
      <c r="B66" s="45">
        <v>7742941.93</v>
      </c>
      <c r="C66" s="45">
        <v>6849692</v>
      </c>
      <c r="D66" s="45">
        <v>6545159</v>
      </c>
      <c r="E66" s="45">
        <v>-304533</v>
      </c>
      <c r="F66" s="41">
        <v>-0.044459371311877965</v>
      </c>
    </row>
    <row r="67" spans="1:6" s="53" customFormat="1" ht="26.25">
      <c r="A67" s="66" t="s">
        <v>66</v>
      </c>
      <c r="B67" s="51">
        <v>47691454.879999995</v>
      </c>
      <c r="C67" s="51">
        <v>49772733.8</v>
      </c>
      <c r="D67" s="51">
        <v>47316082.5</v>
      </c>
      <c r="E67" s="51">
        <v>-2456651.299999997</v>
      </c>
      <c r="F67" s="52">
        <v>-0.049357371244092625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-1838255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1001440</v>
      </c>
      <c r="C70" s="45">
        <v>1851200</v>
      </c>
      <c r="D70" s="45">
        <v>1851200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46854639.879999995</v>
      </c>
      <c r="C72" s="68">
        <v>51623933.8</v>
      </c>
      <c r="D72" s="68">
        <v>49167282.5</v>
      </c>
      <c r="E72" s="68">
        <v>-2456651.299999997</v>
      </c>
      <c r="F72" s="52">
        <v>-0.047587448672886626</v>
      </c>
    </row>
    <row r="73" spans="1:6" s="30" customFormat="1" ht="26.25">
      <c r="A73" s="65"/>
      <c r="B73" s="36">
        <v>0.1599999964237213</v>
      </c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25891247.929999996</v>
      </c>
      <c r="C75" s="40">
        <v>27651727.5</v>
      </c>
      <c r="D75" s="40">
        <v>25965195</v>
      </c>
      <c r="E75" s="36">
        <v>-1686532.5</v>
      </c>
      <c r="F75" s="41">
        <v>-0.060991939834500394</v>
      </c>
    </row>
    <row r="76" spans="1:6" s="30" customFormat="1" ht="26.25">
      <c r="A76" s="46" t="s">
        <v>74</v>
      </c>
      <c r="B76" s="43">
        <v>243562.79000000004</v>
      </c>
      <c r="C76" s="40">
        <v>278923</v>
      </c>
      <c r="D76" s="40">
        <v>278923</v>
      </c>
      <c r="E76" s="45">
        <v>0</v>
      </c>
      <c r="F76" s="41">
        <v>0</v>
      </c>
    </row>
    <row r="77" spans="1:6" s="30" customFormat="1" ht="26.25">
      <c r="A77" s="46" t="s">
        <v>75</v>
      </c>
      <c r="B77" s="36">
        <v>10287123.14</v>
      </c>
      <c r="C77" s="40">
        <v>11022081.3</v>
      </c>
      <c r="D77" s="40">
        <v>10478534.5</v>
      </c>
      <c r="E77" s="45">
        <v>-543546.8000000007</v>
      </c>
      <c r="F77" s="41">
        <v>-0.04931435227210679</v>
      </c>
    </row>
    <row r="78" spans="1:6" s="53" customFormat="1" ht="26.25">
      <c r="A78" s="66" t="s">
        <v>76</v>
      </c>
      <c r="B78" s="68">
        <v>36421933.86</v>
      </c>
      <c r="C78" s="68">
        <v>38952731.8</v>
      </c>
      <c r="D78" s="68">
        <v>36722652.5</v>
      </c>
      <c r="E78" s="51">
        <v>-2230079.299999997</v>
      </c>
      <c r="F78" s="52">
        <v>-0.05725090890801136</v>
      </c>
    </row>
    <row r="79" spans="1:6" s="30" customFormat="1" ht="26.25">
      <c r="A79" s="46" t="s">
        <v>77</v>
      </c>
      <c r="B79" s="43">
        <v>334092.54</v>
      </c>
      <c r="C79" s="43">
        <v>227646</v>
      </c>
      <c r="D79" s="43">
        <v>224119</v>
      </c>
      <c r="E79" s="45">
        <v>-3527</v>
      </c>
      <c r="F79" s="41">
        <v>-0.015493353715857076</v>
      </c>
    </row>
    <row r="80" spans="1:6" s="30" customFormat="1" ht="26.25">
      <c r="A80" s="46" t="s">
        <v>78</v>
      </c>
      <c r="B80" s="40">
        <v>4431388.69</v>
      </c>
      <c r="C80" s="40">
        <v>4701321</v>
      </c>
      <c r="D80" s="40">
        <v>4502454</v>
      </c>
      <c r="E80" s="45">
        <v>-198867</v>
      </c>
      <c r="F80" s="41">
        <v>-0.04230023859251474</v>
      </c>
    </row>
    <row r="81" spans="1:6" s="30" customFormat="1" ht="26.25">
      <c r="A81" s="46" t="s">
        <v>79</v>
      </c>
      <c r="B81" s="36">
        <v>595474.16</v>
      </c>
      <c r="C81" s="36">
        <v>501353</v>
      </c>
      <c r="D81" s="36">
        <v>477175</v>
      </c>
      <c r="E81" s="45">
        <v>-24178</v>
      </c>
      <c r="F81" s="41">
        <v>-0.04822550179215044</v>
      </c>
    </row>
    <row r="82" spans="1:6" s="53" customFormat="1" ht="26.25">
      <c r="A82" s="49" t="s">
        <v>80</v>
      </c>
      <c r="B82" s="68">
        <v>5360955.390000001</v>
      </c>
      <c r="C82" s="68">
        <v>5430320</v>
      </c>
      <c r="D82" s="68">
        <v>5203748</v>
      </c>
      <c r="E82" s="51">
        <v>-226572</v>
      </c>
      <c r="F82" s="52">
        <v>-0.04172350800689462</v>
      </c>
    </row>
    <row r="83" spans="1:6" s="30" customFormat="1" ht="26.25">
      <c r="A83" s="46" t="s">
        <v>81</v>
      </c>
      <c r="B83" s="36">
        <v>1766179.62</v>
      </c>
      <c r="C83" s="36">
        <v>1228109</v>
      </c>
      <c r="D83" s="36">
        <v>1228109</v>
      </c>
      <c r="E83" s="45">
        <v>0</v>
      </c>
      <c r="F83" s="41">
        <v>0</v>
      </c>
    </row>
    <row r="84" spans="1:6" s="30" customFormat="1" ht="26.25">
      <c r="A84" s="46" t="s">
        <v>82</v>
      </c>
      <c r="B84" s="45">
        <v>4675459.27</v>
      </c>
      <c r="C84" s="202">
        <v>5717232</v>
      </c>
      <c r="D84" s="202">
        <v>5717232</v>
      </c>
      <c r="E84" s="45">
        <v>0</v>
      </c>
      <c r="F84" s="41">
        <v>0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7" s="30" customFormat="1" ht="26.25">
      <c r="A86" s="46" t="s">
        <v>84</v>
      </c>
      <c r="B86" s="45">
        <v>-1838255</v>
      </c>
      <c r="C86" s="45">
        <v>0</v>
      </c>
      <c r="D86" s="45">
        <v>0</v>
      </c>
      <c r="E86" s="45">
        <v>0</v>
      </c>
      <c r="F86" s="41">
        <v>0</v>
      </c>
      <c r="G86" s="203"/>
    </row>
    <row r="87" spans="1:6" s="53" customFormat="1" ht="26.25">
      <c r="A87" s="49" t="s">
        <v>85</v>
      </c>
      <c r="B87" s="51">
        <v>4603383.89</v>
      </c>
      <c r="C87" s="51">
        <v>6945341</v>
      </c>
      <c r="D87" s="51">
        <v>6945341</v>
      </c>
      <c r="E87" s="51">
        <v>0</v>
      </c>
      <c r="F87" s="52">
        <v>0</v>
      </c>
    </row>
    <row r="88" spans="1:6" s="30" customFormat="1" ht="26.25">
      <c r="A88" s="46" t="s">
        <v>86</v>
      </c>
      <c r="B88" s="45">
        <v>12160.480000000001</v>
      </c>
      <c r="C88" s="202">
        <v>295541</v>
      </c>
      <c r="D88" s="45">
        <v>295541</v>
      </c>
      <c r="E88" s="45">
        <v>0</v>
      </c>
      <c r="F88" s="41">
        <v>0</v>
      </c>
    </row>
    <row r="89" spans="1:6" s="30" customFormat="1" ht="26.25">
      <c r="A89" s="46" t="s">
        <v>87</v>
      </c>
      <c r="B89" s="45">
        <v>456206.26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468366.74</v>
      </c>
      <c r="C91" s="68">
        <v>295541</v>
      </c>
      <c r="D91" s="68">
        <v>295541</v>
      </c>
      <c r="E91" s="68">
        <v>0</v>
      </c>
      <c r="F91" s="52">
        <v>0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46854639.879999995</v>
      </c>
      <c r="C93" s="71">
        <v>51623933.8</v>
      </c>
      <c r="D93" s="72">
        <v>49167282.5</v>
      </c>
      <c r="E93" s="71">
        <v>-2456651.299999997</v>
      </c>
      <c r="F93" s="73">
        <v>-0.047587448672886626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131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35363966</v>
      </c>
      <c r="C8" s="40">
        <v>35363966</v>
      </c>
      <c r="D8" s="40">
        <v>16130352</v>
      </c>
      <c r="E8" s="40">
        <v>-19233614</v>
      </c>
      <c r="F8" s="41">
        <v>-0.5438760460294527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1945521</v>
      </c>
      <c r="C10" s="43">
        <v>2028485</v>
      </c>
      <c r="D10" s="43">
        <v>13542486</v>
      </c>
      <c r="E10" s="43">
        <v>11514001</v>
      </c>
      <c r="F10" s="41">
        <v>5.676157822217073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1945521</v>
      </c>
      <c r="C12" s="45">
        <v>2028485</v>
      </c>
      <c r="D12" s="45">
        <v>1944231</v>
      </c>
      <c r="E12" s="43">
        <v>-84254</v>
      </c>
      <c r="F12" s="41">
        <v>-0.04153543161522023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11598255</v>
      </c>
      <c r="E30" s="43">
        <v>11598255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37309487</v>
      </c>
      <c r="C36" s="51">
        <v>37392451</v>
      </c>
      <c r="D36" s="51">
        <v>29672838</v>
      </c>
      <c r="E36" s="51">
        <v>-7719613</v>
      </c>
      <c r="F36" s="52">
        <v>-0.20644843527374016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56678647</v>
      </c>
      <c r="C49" s="57">
        <v>58765999</v>
      </c>
      <c r="D49" s="57">
        <v>64795999</v>
      </c>
      <c r="E49" s="57">
        <v>6030000</v>
      </c>
      <c r="F49" s="52">
        <v>0.1026103546712445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93988134</v>
      </c>
      <c r="C55" s="57">
        <v>96158450</v>
      </c>
      <c r="D55" s="57">
        <v>94468837</v>
      </c>
      <c r="E55" s="57">
        <v>-1689613</v>
      </c>
      <c r="F55" s="52">
        <v>-0.01757113389410915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34554930</v>
      </c>
      <c r="C59" s="36">
        <v>34340484</v>
      </c>
      <c r="D59" s="36">
        <v>34667043</v>
      </c>
      <c r="E59" s="36">
        <v>326559</v>
      </c>
      <c r="F59" s="41">
        <v>0.00950944663447376</v>
      </c>
    </row>
    <row r="60" spans="1:6" s="30" customFormat="1" ht="26.25">
      <c r="A60" s="46" t="s">
        <v>59</v>
      </c>
      <c r="B60" s="45">
        <v>9994885</v>
      </c>
      <c r="C60" s="45">
        <v>10123337</v>
      </c>
      <c r="D60" s="45">
        <v>9456768</v>
      </c>
      <c r="E60" s="45">
        <v>-666569</v>
      </c>
      <c r="F60" s="41">
        <v>-0.06584479011219324</v>
      </c>
    </row>
    <row r="61" spans="1:6" s="30" customFormat="1" ht="26.25">
      <c r="A61" s="46" t="s">
        <v>60</v>
      </c>
      <c r="B61" s="45">
        <v>128457</v>
      </c>
      <c r="C61" s="45">
        <v>144482</v>
      </c>
      <c r="D61" s="45">
        <v>124087</v>
      </c>
      <c r="E61" s="45">
        <v>-20395</v>
      </c>
      <c r="F61" s="41">
        <v>-0.14115945238853284</v>
      </c>
    </row>
    <row r="62" spans="1:6" s="30" customFormat="1" ht="26.25">
      <c r="A62" s="46" t="s">
        <v>61</v>
      </c>
      <c r="B62" s="45">
        <v>7908584</v>
      </c>
      <c r="C62" s="45">
        <v>8798301</v>
      </c>
      <c r="D62" s="45">
        <v>7731572</v>
      </c>
      <c r="E62" s="45">
        <v>-1066729</v>
      </c>
      <c r="F62" s="41">
        <v>-0.1212426126362351</v>
      </c>
    </row>
    <row r="63" spans="1:6" s="30" customFormat="1" ht="26.25">
      <c r="A63" s="46" t="s">
        <v>62</v>
      </c>
      <c r="B63" s="45">
        <v>3451410</v>
      </c>
      <c r="C63" s="45">
        <v>3553329</v>
      </c>
      <c r="D63" s="45">
        <v>3442431</v>
      </c>
      <c r="E63" s="45">
        <v>-110898</v>
      </c>
      <c r="F63" s="41">
        <v>-0.031209606540795968</v>
      </c>
    </row>
    <row r="64" spans="1:6" s="30" customFormat="1" ht="26.25">
      <c r="A64" s="46" t="s">
        <v>63</v>
      </c>
      <c r="B64" s="45">
        <v>8283944</v>
      </c>
      <c r="C64" s="45">
        <v>8190370</v>
      </c>
      <c r="D64" s="45">
        <v>7733519</v>
      </c>
      <c r="E64" s="45">
        <v>-456851</v>
      </c>
      <c r="F64" s="41">
        <v>-0.055779042949219634</v>
      </c>
    </row>
    <row r="65" spans="1:6" s="30" customFormat="1" ht="26.25">
      <c r="A65" s="46" t="s">
        <v>64</v>
      </c>
      <c r="B65" s="45">
        <v>15270591</v>
      </c>
      <c r="C65" s="45">
        <v>15995573</v>
      </c>
      <c r="D65" s="45">
        <v>17456909</v>
      </c>
      <c r="E65" s="45">
        <v>1461336</v>
      </c>
      <c r="F65" s="41">
        <v>0.09135877783184135</v>
      </c>
    </row>
    <row r="66" spans="1:6" s="30" customFormat="1" ht="26.25">
      <c r="A66" s="46" t="s">
        <v>65</v>
      </c>
      <c r="B66" s="45">
        <v>8941618</v>
      </c>
      <c r="C66" s="45">
        <v>10109913</v>
      </c>
      <c r="D66" s="45">
        <v>8963179</v>
      </c>
      <c r="E66" s="45">
        <v>-1146734</v>
      </c>
      <c r="F66" s="41">
        <v>-0.11342669318717184</v>
      </c>
    </row>
    <row r="67" spans="1:6" s="53" customFormat="1" ht="26.25">
      <c r="A67" s="66" t="s">
        <v>66</v>
      </c>
      <c r="B67" s="51">
        <v>88534419</v>
      </c>
      <c r="C67" s="51">
        <v>91255789</v>
      </c>
      <c r="D67" s="51">
        <v>89575508</v>
      </c>
      <c r="E67" s="51">
        <v>-1680281</v>
      </c>
      <c r="F67" s="52">
        <v>-0.01841287022349892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5453715</v>
      </c>
      <c r="C70" s="45">
        <v>4902661</v>
      </c>
      <c r="D70" s="45">
        <v>4893329</v>
      </c>
      <c r="E70" s="45">
        <v>-9332</v>
      </c>
      <c r="F70" s="41">
        <v>-0.0019034561027164636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93988134</v>
      </c>
      <c r="C72" s="68">
        <v>96158450</v>
      </c>
      <c r="D72" s="68">
        <v>94468837</v>
      </c>
      <c r="E72" s="68">
        <v>-1689613</v>
      </c>
      <c r="F72" s="52">
        <v>-0.01757113389410915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43794343</v>
      </c>
      <c r="C75" s="40">
        <v>44443894</v>
      </c>
      <c r="D75" s="40">
        <v>42238053</v>
      </c>
      <c r="E75" s="36">
        <v>-2205841</v>
      </c>
      <c r="F75" s="41">
        <v>-0.049632037192780636</v>
      </c>
    </row>
    <row r="76" spans="1:6" s="30" customFormat="1" ht="26.25">
      <c r="A76" s="46" t="s">
        <v>74</v>
      </c>
      <c r="B76" s="43">
        <v>1518255</v>
      </c>
      <c r="C76" s="40">
        <v>1660060</v>
      </c>
      <c r="D76" s="40">
        <v>1639388</v>
      </c>
      <c r="E76" s="45">
        <v>-20672</v>
      </c>
      <c r="F76" s="41">
        <v>-0.012452561955591966</v>
      </c>
    </row>
    <row r="77" spans="1:6" s="30" customFormat="1" ht="26.25">
      <c r="A77" s="46" t="s">
        <v>75</v>
      </c>
      <c r="B77" s="36">
        <v>17701379</v>
      </c>
      <c r="C77" s="40">
        <v>17491794</v>
      </c>
      <c r="D77" s="40">
        <v>17975573</v>
      </c>
      <c r="E77" s="45">
        <v>483779</v>
      </c>
      <c r="F77" s="41">
        <v>0.02765748327472871</v>
      </c>
    </row>
    <row r="78" spans="1:6" s="53" customFormat="1" ht="26.25">
      <c r="A78" s="66" t="s">
        <v>76</v>
      </c>
      <c r="B78" s="68">
        <v>63013977</v>
      </c>
      <c r="C78" s="68">
        <v>63595748</v>
      </c>
      <c r="D78" s="68">
        <v>61853014</v>
      </c>
      <c r="E78" s="51">
        <v>-1742734</v>
      </c>
      <c r="F78" s="52">
        <v>-0.02740331004519359</v>
      </c>
    </row>
    <row r="79" spans="1:6" s="30" customFormat="1" ht="26.25">
      <c r="A79" s="46" t="s">
        <v>77</v>
      </c>
      <c r="B79" s="43">
        <v>335547</v>
      </c>
      <c r="C79" s="43">
        <v>391558</v>
      </c>
      <c r="D79" s="43">
        <v>318009</v>
      </c>
      <c r="E79" s="45">
        <v>-73549</v>
      </c>
      <c r="F79" s="41">
        <v>-0.18783679557051575</v>
      </c>
    </row>
    <row r="80" spans="1:6" s="30" customFormat="1" ht="26.25">
      <c r="A80" s="46" t="s">
        <v>78</v>
      </c>
      <c r="B80" s="40">
        <v>4957788</v>
      </c>
      <c r="C80" s="40">
        <v>5756453</v>
      </c>
      <c r="D80" s="40">
        <v>5610174</v>
      </c>
      <c r="E80" s="45">
        <v>-146279</v>
      </c>
      <c r="F80" s="41">
        <v>-0.025411307970376898</v>
      </c>
    </row>
    <row r="81" spans="1:6" s="30" customFormat="1" ht="26.25">
      <c r="A81" s="46" t="s">
        <v>79</v>
      </c>
      <c r="B81" s="36">
        <v>1307449</v>
      </c>
      <c r="C81" s="36">
        <v>1329350</v>
      </c>
      <c r="D81" s="36">
        <v>927097</v>
      </c>
      <c r="E81" s="45">
        <v>-402253</v>
      </c>
      <c r="F81" s="41">
        <v>-0.30259374882461354</v>
      </c>
    </row>
    <row r="82" spans="1:6" s="53" customFormat="1" ht="26.25">
      <c r="A82" s="49" t="s">
        <v>80</v>
      </c>
      <c r="B82" s="68">
        <v>6600784</v>
      </c>
      <c r="C82" s="68">
        <v>7477361</v>
      </c>
      <c r="D82" s="68">
        <v>6855280</v>
      </c>
      <c r="E82" s="51">
        <v>-622081</v>
      </c>
      <c r="F82" s="52">
        <v>-0.08319526100184277</v>
      </c>
    </row>
    <row r="83" spans="1:6" s="30" customFormat="1" ht="26.25">
      <c r="A83" s="46" t="s">
        <v>81</v>
      </c>
      <c r="B83" s="36">
        <v>145208</v>
      </c>
      <c r="C83" s="36">
        <v>198820</v>
      </c>
      <c r="D83" s="36">
        <v>99800</v>
      </c>
      <c r="E83" s="45">
        <v>-99020</v>
      </c>
      <c r="F83" s="41">
        <v>-0.49803842671763404</v>
      </c>
    </row>
    <row r="84" spans="1:6" s="30" customFormat="1" ht="26.25">
      <c r="A84" s="46" t="s">
        <v>82</v>
      </c>
      <c r="B84" s="45">
        <v>21216343</v>
      </c>
      <c r="C84" s="45">
        <v>21192737</v>
      </c>
      <c r="D84" s="45">
        <v>22644741</v>
      </c>
      <c r="E84" s="45">
        <v>1452004</v>
      </c>
      <c r="F84" s="41">
        <v>0.06851422730343891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2307406</v>
      </c>
      <c r="C86" s="45">
        <v>2689883</v>
      </c>
      <c r="D86" s="45">
        <v>2300094</v>
      </c>
      <c r="E86" s="45">
        <v>-389789</v>
      </c>
      <c r="F86" s="41">
        <v>-0.14490927672318832</v>
      </c>
    </row>
    <row r="87" spans="1:6" s="53" customFormat="1" ht="26.25">
      <c r="A87" s="49" t="s">
        <v>85</v>
      </c>
      <c r="B87" s="51">
        <v>23668957</v>
      </c>
      <c r="C87" s="51">
        <v>24081440</v>
      </c>
      <c r="D87" s="51">
        <v>25044635</v>
      </c>
      <c r="E87" s="51">
        <v>963195</v>
      </c>
      <c r="F87" s="52">
        <v>0.039997400487678476</v>
      </c>
    </row>
    <row r="88" spans="1:6" s="30" customFormat="1" ht="26.25">
      <c r="A88" s="46" t="s">
        <v>86</v>
      </c>
      <c r="B88" s="45">
        <v>374484</v>
      </c>
      <c r="C88" s="45">
        <v>291689</v>
      </c>
      <c r="D88" s="45">
        <v>303696</v>
      </c>
      <c r="E88" s="45">
        <v>12007</v>
      </c>
      <c r="F88" s="41">
        <v>0.04116370517914628</v>
      </c>
    </row>
    <row r="89" spans="1:6" s="30" customFormat="1" ht="26.25">
      <c r="A89" s="46" t="s">
        <v>87</v>
      </c>
      <c r="B89" s="45">
        <v>329932</v>
      </c>
      <c r="C89" s="45">
        <v>712212</v>
      </c>
      <c r="D89" s="45">
        <v>412212</v>
      </c>
      <c r="E89" s="45">
        <v>-300000</v>
      </c>
      <c r="F89" s="41">
        <v>-0.42122289430675136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704416</v>
      </c>
      <c r="C91" s="68">
        <v>1003901</v>
      </c>
      <c r="D91" s="68">
        <v>715908</v>
      </c>
      <c r="E91" s="68">
        <v>-287993</v>
      </c>
      <c r="F91" s="52">
        <v>-0.2868739048969968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93988134</v>
      </c>
      <c r="C93" s="71">
        <v>96158450</v>
      </c>
      <c r="D93" s="72">
        <v>94468837</v>
      </c>
      <c r="E93" s="71">
        <v>-1689613</v>
      </c>
      <c r="F93" s="73">
        <v>-0.01757113389410915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="70" zoomScaleNormal="7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3" t="s">
        <v>1</v>
      </c>
      <c r="E1" s="1" t="s">
        <v>120</v>
      </c>
      <c r="F1" s="111"/>
      <c r="G1" s="113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0" customFormat="1" ht="26.25">
      <c r="A5" s="35"/>
      <c r="B5" s="27"/>
      <c r="C5" s="27"/>
      <c r="D5" s="27"/>
      <c r="E5" s="187" t="s">
        <v>115</v>
      </c>
      <c r="F5" s="188"/>
    </row>
    <row r="6" spans="1:6" s="34" customFormat="1" ht="26.25">
      <c r="A6" s="31"/>
      <c r="B6" s="32" t="s">
        <v>10</v>
      </c>
      <c r="C6" s="32" t="s">
        <v>10</v>
      </c>
      <c r="D6" s="32" t="s">
        <v>11</v>
      </c>
      <c r="E6" s="32" t="s">
        <v>10</v>
      </c>
      <c r="F6" s="33" t="s">
        <v>13</v>
      </c>
    </row>
    <row r="7" spans="1:6" s="30" customFormat="1" ht="26.25">
      <c r="A7" s="35" t="s">
        <v>14</v>
      </c>
      <c r="B7" s="36"/>
      <c r="C7" s="36"/>
      <c r="D7" s="36"/>
      <c r="E7" s="36"/>
      <c r="F7" s="37"/>
    </row>
    <row r="8" spans="1:6" s="30" customFormat="1" ht="26.25">
      <c r="A8" s="35" t="s">
        <v>15</v>
      </c>
      <c r="B8" s="36"/>
      <c r="C8" s="36"/>
      <c r="D8" s="36"/>
      <c r="E8" s="36"/>
      <c r="F8" s="38"/>
    </row>
    <row r="9" spans="1:6" s="30" customFormat="1" ht="26.25">
      <c r="A9" s="39" t="s">
        <v>16</v>
      </c>
      <c r="B9" s="40">
        <v>21431349</v>
      </c>
      <c r="C9" s="40">
        <v>21431349</v>
      </c>
      <c r="D9" s="40">
        <v>10224503</v>
      </c>
      <c r="E9" s="40">
        <v>-11206846</v>
      </c>
      <c r="F9" s="41">
        <v>-0.5229183659880673</v>
      </c>
    </row>
    <row r="10" spans="1:6" s="30" customFormat="1" ht="26.25">
      <c r="A10" s="39" t="s">
        <v>17</v>
      </c>
      <c r="B10" s="40">
        <v>0</v>
      </c>
      <c r="C10" s="40">
        <v>0</v>
      </c>
      <c r="D10" s="40">
        <v>0</v>
      </c>
      <c r="E10" s="40">
        <v>0</v>
      </c>
      <c r="F10" s="41">
        <v>0</v>
      </c>
    </row>
    <row r="11" spans="1:6" s="30" customFormat="1" ht="26.25">
      <c r="A11" s="42" t="s">
        <v>18</v>
      </c>
      <c r="B11" s="43">
        <v>1657820.7</v>
      </c>
      <c r="C11" s="43">
        <v>1711322</v>
      </c>
      <c r="D11" s="43">
        <v>10359042</v>
      </c>
      <c r="E11" s="43">
        <v>8647720</v>
      </c>
      <c r="F11" s="41">
        <v>5.053239542295372</v>
      </c>
    </row>
    <row r="12" spans="1:6" s="30" customFormat="1" ht="26.25">
      <c r="A12" s="44" t="s">
        <v>19</v>
      </c>
      <c r="B12" s="45">
        <v>0</v>
      </c>
      <c r="C12" s="45">
        <v>0</v>
      </c>
      <c r="D12" s="45">
        <v>0</v>
      </c>
      <c r="E12" s="43">
        <v>0</v>
      </c>
      <c r="F12" s="41">
        <v>0</v>
      </c>
    </row>
    <row r="13" spans="1:6" s="30" customFormat="1" ht="26.25">
      <c r="A13" s="46" t="s">
        <v>20</v>
      </c>
      <c r="B13" s="45">
        <v>1254617.7</v>
      </c>
      <c r="C13" s="45">
        <v>1308119</v>
      </c>
      <c r="D13" s="45">
        <v>1253786</v>
      </c>
      <c r="E13" s="43">
        <v>-54333</v>
      </c>
      <c r="F13" s="41">
        <v>-0.041535212010528094</v>
      </c>
    </row>
    <row r="14" spans="1:6" s="30" customFormat="1" ht="26.25">
      <c r="A14" s="46" t="s">
        <v>21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22</v>
      </c>
      <c r="B15" s="45">
        <v>403203</v>
      </c>
      <c r="C15" s="45">
        <v>403203</v>
      </c>
      <c r="D15" s="45">
        <v>419794</v>
      </c>
      <c r="E15" s="43">
        <v>16591</v>
      </c>
      <c r="F15" s="41">
        <v>0.04114800733129466</v>
      </c>
    </row>
    <row r="16" spans="1:6" s="30" customFormat="1" ht="26.25">
      <c r="A16" s="46" t="s">
        <v>23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24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25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26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27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28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29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6" t="s">
        <v>30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31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32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33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34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35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93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100</v>
      </c>
      <c r="B30" s="45">
        <v>0</v>
      </c>
      <c r="C30" s="45">
        <v>0</v>
      </c>
      <c r="D30" s="45">
        <v>0</v>
      </c>
      <c r="E30" s="43">
        <v>0</v>
      </c>
      <c r="F30" s="41">
        <v>0</v>
      </c>
    </row>
    <row r="31" spans="1:6" s="30" customFormat="1" ht="26.25">
      <c r="A31" s="47" t="s">
        <v>116</v>
      </c>
      <c r="B31" s="45">
        <v>0</v>
      </c>
      <c r="C31" s="45">
        <v>0</v>
      </c>
      <c r="D31" s="45">
        <v>8685462</v>
      </c>
      <c r="E31" s="43">
        <v>8685462</v>
      </c>
      <c r="F31" s="41">
        <v>1</v>
      </c>
    </row>
    <row r="32" spans="1:6" s="30" customFormat="1" ht="26.25">
      <c r="A32" s="48" t="s">
        <v>37</v>
      </c>
      <c r="B32" s="45"/>
      <c r="C32" s="45"/>
      <c r="D32" s="45"/>
      <c r="E32" s="45"/>
      <c r="F32" s="37"/>
    </row>
    <row r="33" spans="1:6" s="30" customFormat="1" ht="26.25">
      <c r="A33" s="44" t="s">
        <v>38</v>
      </c>
      <c r="B33" s="40">
        <v>0</v>
      </c>
      <c r="C33" s="40">
        <v>0</v>
      </c>
      <c r="D33" s="40">
        <v>0</v>
      </c>
      <c r="E33" s="40">
        <v>0</v>
      </c>
      <c r="F33" s="41">
        <v>0</v>
      </c>
    </row>
    <row r="34" spans="1:6" s="30" customFormat="1" ht="26.25">
      <c r="A34" s="49" t="s">
        <v>39</v>
      </c>
      <c r="B34" s="45"/>
      <c r="C34" s="45"/>
      <c r="D34" s="45"/>
      <c r="E34" s="45"/>
      <c r="F34" s="37"/>
    </row>
    <row r="35" spans="1:6" s="30" customFormat="1" ht="26.25">
      <c r="A35" s="44" t="s">
        <v>38</v>
      </c>
      <c r="B35" s="36">
        <v>0</v>
      </c>
      <c r="C35" s="36">
        <v>0</v>
      </c>
      <c r="D35" s="36">
        <v>0</v>
      </c>
      <c r="E35" s="40">
        <v>0</v>
      </c>
      <c r="F35" s="41">
        <v>0</v>
      </c>
    </row>
    <row r="36" spans="1:6" s="30" customFormat="1" ht="26.25">
      <c r="A36" s="46" t="s">
        <v>40</v>
      </c>
      <c r="B36" s="45"/>
      <c r="C36" s="45"/>
      <c r="D36" s="45"/>
      <c r="E36" s="43"/>
      <c r="F36" s="41" t="s">
        <v>41</v>
      </c>
    </row>
    <row r="37" spans="1:6" s="53" customFormat="1" ht="26.25">
      <c r="A37" s="50" t="s">
        <v>42</v>
      </c>
      <c r="B37" s="51">
        <v>23089169.7</v>
      </c>
      <c r="C37" s="51">
        <v>23142671</v>
      </c>
      <c r="D37" s="51">
        <v>20583545</v>
      </c>
      <c r="E37" s="51">
        <v>-2559126</v>
      </c>
      <c r="F37" s="52">
        <v>-0.11058040793994782</v>
      </c>
    </row>
    <row r="38" spans="1:6" s="30" customFormat="1" ht="26.25">
      <c r="A38" s="48" t="s">
        <v>43</v>
      </c>
      <c r="B38" s="45"/>
      <c r="C38" s="45"/>
      <c r="D38" s="45"/>
      <c r="E38" s="45"/>
      <c r="F38" s="37"/>
    </row>
    <row r="39" spans="1:6" s="30" customFormat="1" ht="26.25">
      <c r="A39" s="54" t="s">
        <v>44</v>
      </c>
      <c r="B39" s="40">
        <v>0</v>
      </c>
      <c r="C39" s="40">
        <v>0</v>
      </c>
      <c r="D39" s="40">
        <v>0</v>
      </c>
      <c r="E39" s="40">
        <v>0</v>
      </c>
      <c r="F39" s="41">
        <v>0</v>
      </c>
    </row>
    <row r="40" spans="1:6" s="30" customFormat="1" ht="26.25">
      <c r="A40" s="55" t="s">
        <v>45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46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5" t="s">
        <v>47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6" s="30" customFormat="1" ht="26.25">
      <c r="A43" s="56" t="s">
        <v>48</v>
      </c>
      <c r="B43" s="40">
        <v>0</v>
      </c>
      <c r="C43" s="40">
        <v>0</v>
      </c>
      <c r="D43" s="40">
        <v>0</v>
      </c>
      <c r="E43" s="43">
        <v>0</v>
      </c>
      <c r="F43" s="41">
        <v>0</v>
      </c>
    </row>
    <row r="44" spans="1:12" s="53" customFormat="1" ht="26.25">
      <c r="A44" s="48" t="s">
        <v>49</v>
      </c>
      <c r="B44" s="57">
        <v>0</v>
      </c>
      <c r="C44" s="57">
        <v>0</v>
      </c>
      <c r="D44" s="57">
        <v>0</v>
      </c>
      <c r="E44" s="57">
        <v>0</v>
      </c>
      <c r="F44" s="52">
        <v>0</v>
      </c>
      <c r="L44" s="53" t="s">
        <v>50</v>
      </c>
    </row>
    <row r="45" spans="1:6" s="30" customFormat="1" ht="26.25">
      <c r="A45" s="46" t="s">
        <v>50</v>
      </c>
      <c r="B45" s="45"/>
      <c r="C45" s="45"/>
      <c r="D45" s="45"/>
      <c r="E45" s="45"/>
      <c r="F45" s="37"/>
    </row>
    <row r="46" spans="1:6" s="53" customFormat="1" ht="26.25">
      <c r="A46" s="58" t="s">
        <v>51</v>
      </c>
      <c r="B46" s="59">
        <v>0</v>
      </c>
      <c r="C46" s="59">
        <v>0</v>
      </c>
      <c r="D46" s="59">
        <v>0</v>
      </c>
      <c r="E46" s="59">
        <v>0</v>
      </c>
      <c r="F46" s="52">
        <v>0</v>
      </c>
    </row>
    <row r="47" spans="1:6" s="30" customFormat="1" ht="26.25">
      <c r="A47" s="46" t="s">
        <v>50</v>
      </c>
      <c r="B47" s="45"/>
      <c r="C47" s="45"/>
      <c r="D47" s="45"/>
      <c r="E47" s="45"/>
      <c r="F47" s="37"/>
    </row>
    <row r="48" spans="1:6" s="53" customFormat="1" ht="26.25">
      <c r="A48" s="58" t="s">
        <v>52</v>
      </c>
      <c r="B48" s="59">
        <v>0</v>
      </c>
      <c r="C48" s="59">
        <v>0</v>
      </c>
      <c r="D48" s="59">
        <v>0</v>
      </c>
      <c r="E48" s="59">
        <v>0</v>
      </c>
      <c r="F48" s="52">
        <v>0</v>
      </c>
    </row>
    <row r="49" spans="1:6" s="30" customFormat="1" ht="26.25">
      <c r="A49" s="46" t="s">
        <v>50</v>
      </c>
      <c r="B49" s="45"/>
      <c r="C49" s="45"/>
      <c r="D49" s="45"/>
      <c r="E49" s="45"/>
      <c r="F49" s="37"/>
    </row>
    <row r="50" spans="1:6" s="53" customFormat="1" ht="26.25">
      <c r="A50" s="48" t="s">
        <v>53</v>
      </c>
      <c r="B50" s="57">
        <v>34448815.17</v>
      </c>
      <c r="C50" s="57">
        <v>36153871</v>
      </c>
      <c r="D50" s="57">
        <v>39992371</v>
      </c>
      <c r="E50" s="57">
        <v>3838500</v>
      </c>
      <c r="F50" s="52">
        <v>0.1061712036312792</v>
      </c>
    </row>
    <row r="51" spans="1:6" s="30" customFormat="1" ht="26.25">
      <c r="A51" s="46" t="s">
        <v>50</v>
      </c>
      <c r="B51" s="45"/>
      <c r="C51" s="45"/>
      <c r="D51" s="45"/>
      <c r="E51" s="45"/>
      <c r="F51" s="37"/>
    </row>
    <row r="52" spans="1:6" s="53" customFormat="1" ht="26.25">
      <c r="A52" s="60" t="s">
        <v>54</v>
      </c>
      <c r="B52" s="61">
        <v>0</v>
      </c>
      <c r="C52" s="61">
        <v>0</v>
      </c>
      <c r="D52" s="61">
        <v>0</v>
      </c>
      <c r="E52" s="61">
        <v>0</v>
      </c>
      <c r="F52" s="52">
        <v>0</v>
      </c>
    </row>
    <row r="53" spans="1:6" s="30" customFormat="1" ht="26.25">
      <c r="A53" s="48"/>
      <c r="B53" s="36"/>
      <c r="C53" s="36"/>
      <c r="D53" s="36"/>
      <c r="E53" s="36"/>
      <c r="F53" s="62"/>
    </row>
    <row r="54" spans="1:6" s="53" customFormat="1" ht="26.25">
      <c r="A54" s="48" t="s">
        <v>55</v>
      </c>
      <c r="B54" s="57">
        <v>0</v>
      </c>
      <c r="C54" s="57">
        <v>0</v>
      </c>
      <c r="D54" s="57">
        <v>0</v>
      </c>
      <c r="E54" s="61">
        <v>0</v>
      </c>
      <c r="F54" s="52">
        <v>0</v>
      </c>
    </row>
    <row r="55" spans="1:6" s="30" customFormat="1" ht="26.25">
      <c r="A55" s="46"/>
      <c r="B55" s="45"/>
      <c r="C55" s="45"/>
      <c r="D55" s="45"/>
      <c r="E55" s="45"/>
      <c r="F55" s="37"/>
    </row>
    <row r="56" spans="1:6" s="53" customFormat="1" ht="26.25">
      <c r="A56" s="63" t="s">
        <v>56</v>
      </c>
      <c r="B56" s="57">
        <v>57537984.870000005</v>
      </c>
      <c r="C56" s="57">
        <v>59296542</v>
      </c>
      <c r="D56" s="57">
        <v>60575916</v>
      </c>
      <c r="E56" s="57">
        <v>1279374</v>
      </c>
      <c r="F56" s="52">
        <v>0.02157586187740931</v>
      </c>
    </row>
    <row r="57" spans="1:6" s="30" customFormat="1" ht="26.25">
      <c r="A57" s="64"/>
      <c r="B57" s="45"/>
      <c r="C57" s="45"/>
      <c r="D57" s="45"/>
      <c r="E57" s="45"/>
      <c r="F57" s="37" t="s">
        <v>50</v>
      </c>
    </row>
    <row r="58" spans="1:6" s="30" customFormat="1" ht="26.25">
      <c r="A58" s="65"/>
      <c r="B58" s="36"/>
      <c r="C58" s="36"/>
      <c r="D58" s="36"/>
      <c r="E58" s="36"/>
      <c r="F58" s="38" t="s">
        <v>50</v>
      </c>
    </row>
    <row r="59" spans="1:6" s="30" customFormat="1" ht="26.25">
      <c r="A59" s="63" t="s">
        <v>57</v>
      </c>
      <c r="B59" s="36"/>
      <c r="C59" s="36"/>
      <c r="D59" s="36"/>
      <c r="E59" s="36"/>
      <c r="F59" s="38"/>
    </row>
    <row r="60" spans="1:6" s="30" customFormat="1" ht="26.25">
      <c r="A60" s="44" t="s">
        <v>58</v>
      </c>
      <c r="B60" s="36">
        <v>24683763.82</v>
      </c>
      <c r="C60" s="36">
        <v>24784435</v>
      </c>
      <c r="D60" s="36">
        <v>25112282</v>
      </c>
      <c r="E60" s="36">
        <v>327847</v>
      </c>
      <c r="F60" s="41">
        <v>0.013227939228794202</v>
      </c>
    </row>
    <row r="61" spans="1:6" s="30" customFormat="1" ht="26.25">
      <c r="A61" s="46" t="s">
        <v>59</v>
      </c>
      <c r="B61" s="45">
        <v>2976921.1199999996</v>
      </c>
      <c r="C61" s="45">
        <v>3256269</v>
      </c>
      <c r="D61" s="45">
        <v>2201815</v>
      </c>
      <c r="E61" s="45">
        <v>-1054454</v>
      </c>
      <c r="F61" s="41">
        <v>-0.32382275542960365</v>
      </c>
    </row>
    <row r="62" spans="1:6" s="30" customFormat="1" ht="26.25">
      <c r="A62" s="46" t="s">
        <v>60</v>
      </c>
      <c r="B62" s="45">
        <v>0</v>
      </c>
      <c r="C62" s="45">
        <v>0</v>
      </c>
      <c r="D62" s="45">
        <v>0</v>
      </c>
      <c r="E62" s="45">
        <v>0</v>
      </c>
      <c r="F62" s="41">
        <v>0</v>
      </c>
    </row>
    <row r="63" spans="1:6" s="30" customFormat="1" ht="26.25">
      <c r="A63" s="46" t="s">
        <v>61</v>
      </c>
      <c r="B63" s="45">
        <v>5309941.69</v>
      </c>
      <c r="C63" s="45">
        <v>5536702</v>
      </c>
      <c r="D63" s="45">
        <v>5475505</v>
      </c>
      <c r="E63" s="45">
        <v>-61197</v>
      </c>
      <c r="F63" s="41">
        <v>-0.011052969800433543</v>
      </c>
    </row>
    <row r="64" spans="1:6" s="30" customFormat="1" ht="26.25">
      <c r="A64" s="46" t="s">
        <v>62</v>
      </c>
      <c r="B64" s="45">
        <v>3516437.1599999997</v>
      </c>
      <c r="C64" s="45">
        <v>3470799</v>
      </c>
      <c r="D64" s="45">
        <v>3361879</v>
      </c>
      <c r="E64" s="45">
        <v>-108920</v>
      </c>
      <c r="F64" s="41">
        <v>-0.03138182303267922</v>
      </c>
    </row>
    <row r="65" spans="1:6" s="30" customFormat="1" ht="26.25">
      <c r="A65" s="46" t="s">
        <v>63</v>
      </c>
      <c r="B65" s="45">
        <v>6764860.04</v>
      </c>
      <c r="C65" s="45">
        <v>6959910</v>
      </c>
      <c r="D65" s="45">
        <v>6922395</v>
      </c>
      <c r="E65" s="45">
        <v>-37515</v>
      </c>
      <c r="F65" s="41">
        <v>-0.005390155907188455</v>
      </c>
    </row>
    <row r="66" spans="1:6" s="30" customFormat="1" ht="26.25">
      <c r="A66" s="46" t="s">
        <v>64</v>
      </c>
      <c r="B66" s="45">
        <v>4744367.77</v>
      </c>
      <c r="C66" s="45">
        <v>4832226</v>
      </c>
      <c r="D66" s="45">
        <v>5038797</v>
      </c>
      <c r="E66" s="45">
        <v>206571</v>
      </c>
      <c r="F66" s="41">
        <v>0.04274862144278848</v>
      </c>
    </row>
    <row r="67" spans="1:6" s="30" customFormat="1" ht="26.25">
      <c r="A67" s="46" t="s">
        <v>65</v>
      </c>
      <c r="B67" s="45">
        <v>4251844.66</v>
      </c>
      <c r="C67" s="45">
        <v>4929516</v>
      </c>
      <c r="D67" s="45">
        <v>5517764</v>
      </c>
      <c r="E67" s="45">
        <v>588248</v>
      </c>
      <c r="F67" s="41">
        <v>0.11933179646845654</v>
      </c>
    </row>
    <row r="68" spans="1:6" s="53" customFormat="1" ht="26.25">
      <c r="A68" s="66" t="s">
        <v>66</v>
      </c>
      <c r="B68" s="51">
        <v>52248136.25999999</v>
      </c>
      <c r="C68" s="51">
        <v>53769857</v>
      </c>
      <c r="D68" s="51">
        <v>53630437</v>
      </c>
      <c r="E68" s="51">
        <v>-139420</v>
      </c>
      <c r="F68" s="52">
        <v>-0.002592902562489612</v>
      </c>
    </row>
    <row r="69" spans="1:6" s="30" customFormat="1" ht="26.25">
      <c r="A69" s="46" t="s">
        <v>67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68</v>
      </c>
      <c r="B70" s="45">
        <v>1752216.11</v>
      </c>
      <c r="C70" s="45">
        <v>2054196</v>
      </c>
      <c r="D70" s="45">
        <v>2169277</v>
      </c>
      <c r="E70" s="45">
        <v>115081</v>
      </c>
      <c r="F70" s="41">
        <v>0.056022404872758</v>
      </c>
    </row>
    <row r="71" spans="1:6" s="30" customFormat="1" ht="26.25">
      <c r="A71" s="46" t="s">
        <v>69</v>
      </c>
      <c r="B71" s="45">
        <v>3271393</v>
      </c>
      <c r="C71" s="45">
        <v>3271393</v>
      </c>
      <c r="D71" s="45">
        <v>3163901</v>
      </c>
      <c r="E71" s="45">
        <v>-107492</v>
      </c>
      <c r="F71" s="41">
        <v>-0.032858173872720275</v>
      </c>
    </row>
    <row r="72" spans="1:6" s="30" customFormat="1" ht="26.25">
      <c r="A72" s="46" t="s">
        <v>117</v>
      </c>
      <c r="B72" s="45">
        <v>266239.5</v>
      </c>
      <c r="C72" s="45">
        <v>201096</v>
      </c>
      <c r="D72" s="45">
        <v>1612301</v>
      </c>
      <c r="E72" s="45">
        <v>1411205</v>
      </c>
      <c r="F72" s="41">
        <v>7.017568723395791</v>
      </c>
    </row>
    <row r="73" spans="1:6" s="53" customFormat="1" ht="26.25">
      <c r="A73" s="67" t="s">
        <v>71</v>
      </c>
      <c r="B73" s="68">
        <v>57537984.86999999</v>
      </c>
      <c r="C73" s="68">
        <v>59296542</v>
      </c>
      <c r="D73" s="68">
        <v>60575916</v>
      </c>
      <c r="E73" s="68">
        <v>1279374</v>
      </c>
      <c r="F73" s="52">
        <v>0.02157586187740931</v>
      </c>
    </row>
    <row r="74" spans="1:6" s="30" customFormat="1" ht="26.25">
      <c r="A74" s="65"/>
      <c r="B74" s="36"/>
      <c r="C74" s="36"/>
      <c r="D74" s="36"/>
      <c r="E74" s="36"/>
      <c r="F74" s="38"/>
    </row>
    <row r="75" spans="1:6" s="30" customFormat="1" ht="26.25">
      <c r="A75" s="63" t="s">
        <v>72</v>
      </c>
      <c r="B75" s="36"/>
      <c r="C75" s="36"/>
      <c r="D75" s="36"/>
      <c r="E75" s="36"/>
      <c r="F75" s="38"/>
    </row>
    <row r="76" spans="1:6" s="30" customFormat="1" ht="26.25">
      <c r="A76" s="44" t="s">
        <v>73</v>
      </c>
      <c r="B76" s="40">
        <v>31305339.23</v>
      </c>
      <c r="C76" s="40">
        <v>31339164</v>
      </c>
      <c r="D76" s="40">
        <v>29859923</v>
      </c>
      <c r="E76" s="36">
        <v>-1479241</v>
      </c>
      <c r="F76" s="41">
        <v>-0.047201035739179255</v>
      </c>
    </row>
    <row r="77" spans="1:6" s="30" customFormat="1" ht="26.25">
      <c r="A77" s="46" t="s">
        <v>74</v>
      </c>
      <c r="B77" s="43">
        <v>277289.93000000005</v>
      </c>
      <c r="C77" s="40">
        <v>273605</v>
      </c>
      <c r="D77" s="40">
        <v>275605</v>
      </c>
      <c r="E77" s="45">
        <v>2000</v>
      </c>
      <c r="F77" s="41">
        <v>0.007309807934796513</v>
      </c>
    </row>
    <row r="78" spans="1:6" s="30" customFormat="1" ht="26.25">
      <c r="A78" s="46" t="s">
        <v>75</v>
      </c>
      <c r="B78" s="36">
        <v>12788233.370000001</v>
      </c>
      <c r="C78" s="40">
        <v>13485230</v>
      </c>
      <c r="D78" s="40">
        <v>13445463</v>
      </c>
      <c r="E78" s="45">
        <v>-39767</v>
      </c>
      <c r="F78" s="41">
        <v>-0.0029489300516194385</v>
      </c>
    </row>
    <row r="79" spans="1:6" s="53" customFormat="1" ht="26.25">
      <c r="A79" s="66" t="s">
        <v>76</v>
      </c>
      <c r="B79" s="68">
        <v>44370862.53</v>
      </c>
      <c r="C79" s="68">
        <v>45097999</v>
      </c>
      <c r="D79" s="68">
        <v>43580991</v>
      </c>
      <c r="E79" s="51">
        <v>-1517008</v>
      </c>
      <c r="F79" s="52">
        <v>-0.03363803347461159</v>
      </c>
    </row>
    <row r="80" spans="1:6" s="30" customFormat="1" ht="26.25">
      <c r="A80" s="46" t="s">
        <v>77</v>
      </c>
      <c r="B80" s="43">
        <v>89199.67</v>
      </c>
      <c r="C80" s="43">
        <v>136252</v>
      </c>
      <c r="D80" s="43">
        <v>133752</v>
      </c>
      <c r="E80" s="45">
        <v>-2500</v>
      </c>
      <c r="F80" s="41">
        <v>-0.018348354519566686</v>
      </c>
    </row>
    <row r="81" spans="1:6" s="30" customFormat="1" ht="26.25">
      <c r="A81" s="46" t="s">
        <v>78</v>
      </c>
      <c r="B81" s="40">
        <v>1948197.77</v>
      </c>
      <c r="C81" s="40">
        <v>2637602</v>
      </c>
      <c r="D81" s="40">
        <v>2491226</v>
      </c>
      <c r="E81" s="45">
        <v>-146376</v>
      </c>
      <c r="F81" s="41">
        <v>-0.055495863287941094</v>
      </c>
    </row>
    <row r="82" spans="1:6" s="30" customFormat="1" ht="26.25">
      <c r="A82" s="46" t="s">
        <v>79</v>
      </c>
      <c r="B82" s="36">
        <v>376306.22</v>
      </c>
      <c r="C82" s="36">
        <v>346623</v>
      </c>
      <c r="D82" s="36">
        <v>359570</v>
      </c>
      <c r="E82" s="45">
        <v>12947</v>
      </c>
      <c r="F82" s="41">
        <v>0.03735182027736186</v>
      </c>
    </row>
    <row r="83" spans="1:6" s="53" customFormat="1" ht="26.25">
      <c r="A83" s="49" t="s">
        <v>80</v>
      </c>
      <c r="B83" s="68">
        <v>2413703.66</v>
      </c>
      <c r="C83" s="68">
        <v>3120477</v>
      </c>
      <c r="D83" s="68">
        <v>2984548</v>
      </c>
      <c r="E83" s="51">
        <v>-135929</v>
      </c>
      <c r="F83" s="52">
        <v>-0.04356032747557505</v>
      </c>
    </row>
    <row r="84" spans="1:6" s="30" customFormat="1" ht="26.25">
      <c r="A84" s="46" t="s">
        <v>81</v>
      </c>
      <c r="B84" s="36">
        <v>226798.97999999998</v>
      </c>
      <c r="C84" s="36">
        <v>244791</v>
      </c>
      <c r="D84" s="36">
        <v>244791</v>
      </c>
      <c r="E84" s="45">
        <v>0</v>
      </c>
      <c r="F84" s="41">
        <v>0</v>
      </c>
    </row>
    <row r="85" spans="1:6" s="30" customFormat="1" ht="26.25">
      <c r="A85" s="46" t="s">
        <v>118</v>
      </c>
      <c r="B85" s="45">
        <v>8594986.93</v>
      </c>
      <c r="C85" s="45">
        <v>8508215</v>
      </c>
      <c r="D85" s="45">
        <v>10018499</v>
      </c>
      <c r="E85" s="45">
        <v>1510284</v>
      </c>
      <c r="F85" s="41">
        <v>0.17750891344424183</v>
      </c>
    </row>
    <row r="86" spans="1:6" s="30" customFormat="1" ht="26.25">
      <c r="A86" s="46" t="s">
        <v>83</v>
      </c>
      <c r="B86" s="45">
        <v>0</v>
      </c>
      <c r="C86" s="45">
        <v>0</v>
      </c>
      <c r="D86" s="45">
        <v>0</v>
      </c>
      <c r="E86" s="45">
        <v>0</v>
      </c>
      <c r="F86" s="41">
        <v>0</v>
      </c>
    </row>
    <row r="87" spans="1:6" s="30" customFormat="1" ht="26.25">
      <c r="A87" s="46" t="s">
        <v>84</v>
      </c>
      <c r="B87" s="45">
        <v>1752216.11</v>
      </c>
      <c r="C87" s="45">
        <v>2054196</v>
      </c>
      <c r="D87" s="45">
        <v>2169277</v>
      </c>
      <c r="E87" s="45">
        <v>115081</v>
      </c>
      <c r="F87" s="41">
        <v>0.056022404872758</v>
      </c>
    </row>
    <row r="88" spans="1:6" s="53" customFormat="1" ht="26.25">
      <c r="A88" s="49" t="s">
        <v>85</v>
      </c>
      <c r="B88" s="51">
        <v>10574002.02</v>
      </c>
      <c r="C88" s="51">
        <v>10807202</v>
      </c>
      <c r="D88" s="51">
        <v>12432567</v>
      </c>
      <c r="E88" s="51">
        <v>1625365</v>
      </c>
      <c r="F88" s="52">
        <v>0.15039646709666388</v>
      </c>
    </row>
    <row r="89" spans="1:6" s="30" customFormat="1" ht="26.25">
      <c r="A89" s="46" t="s">
        <v>86</v>
      </c>
      <c r="B89" s="45">
        <v>80259.89999999998</v>
      </c>
      <c r="C89" s="45">
        <v>170864</v>
      </c>
      <c r="D89" s="45">
        <v>592548</v>
      </c>
      <c r="E89" s="45">
        <v>421684</v>
      </c>
      <c r="F89" s="41">
        <v>2.4679511190186347</v>
      </c>
    </row>
    <row r="90" spans="1:6" s="30" customFormat="1" ht="26.25">
      <c r="A90" s="46" t="s">
        <v>87</v>
      </c>
      <c r="B90" s="45">
        <v>99156.76000000001</v>
      </c>
      <c r="C90" s="45">
        <v>100000</v>
      </c>
      <c r="D90" s="45">
        <v>100000</v>
      </c>
      <c r="E90" s="45">
        <v>0</v>
      </c>
      <c r="F90" s="41">
        <v>0</v>
      </c>
    </row>
    <row r="91" spans="1:6" s="30" customFormat="1" ht="26.25">
      <c r="A91" s="55" t="s">
        <v>88</v>
      </c>
      <c r="B91" s="45">
        <v>0</v>
      </c>
      <c r="C91" s="45">
        <v>0</v>
      </c>
      <c r="D91" s="45">
        <v>885262</v>
      </c>
      <c r="E91" s="45">
        <v>885262</v>
      </c>
      <c r="F91" s="41">
        <v>1</v>
      </c>
    </row>
    <row r="92" spans="1:6" s="53" customFormat="1" ht="26.25">
      <c r="A92" s="69" t="s">
        <v>89</v>
      </c>
      <c r="B92" s="68">
        <v>179416.65999999997</v>
      </c>
      <c r="C92" s="68">
        <v>270864</v>
      </c>
      <c r="D92" s="68">
        <v>1577810</v>
      </c>
      <c r="E92" s="68">
        <v>1306946</v>
      </c>
      <c r="F92" s="52">
        <v>4.825100419398665</v>
      </c>
    </row>
    <row r="93" spans="1:6" s="30" customFormat="1" ht="26.25">
      <c r="A93" s="55" t="s">
        <v>90</v>
      </c>
      <c r="B93" s="45">
        <v>0</v>
      </c>
      <c r="C93" s="45">
        <v>0</v>
      </c>
      <c r="D93" s="43">
        <v>0</v>
      </c>
      <c r="E93" s="45">
        <v>0</v>
      </c>
      <c r="F93" s="41">
        <v>0</v>
      </c>
    </row>
    <row r="94" spans="1:6" s="53" customFormat="1" ht="27" thickBot="1">
      <c r="A94" s="70" t="s">
        <v>71</v>
      </c>
      <c r="B94" s="71">
        <v>57537984.870000005</v>
      </c>
      <c r="C94" s="71">
        <v>59296542</v>
      </c>
      <c r="D94" s="72">
        <v>60575916</v>
      </c>
      <c r="E94" s="71">
        <v>1279374</v>
      </c>
      <c r="F94" s="73">
        <v>0.02157586187740931</v>
      </c>
    </row>
    <row r="95" spans="1:8" s="5" customFormat="1" ht="31.5">
      <c r="A95" s="19"/>
      <c r="B95" s="20"/>
      <c r="C95" s="20"/>
      <c r="D95" s="20"/>
      <c r="E95" s="20"/>
      <c r="F95" s="21" t="s">
        <v>50</v>
      </c>
      <c r="G95" s="22"/>
      <c r="H95" s="22"/>
    </row>
    <row r="96" spans="1:8" s="5" customFormat="1" ht="31.5">
      <c r="A96" s="23" t="s">
        <v>91</v>
      </c>
      <c r="B96" s="24"/>
      <c r="C96" s="24"/>
      <c r="D96" s="24"/>
      <c r="E96" s="24"/>
      <c r="F96" s="25"/>
      <c r="G96" s="22"/>
      <c r="H96" s="22"/>
    </row>
    <row r="97" spans="1:8" s="5" customFormat="1" ht="31.5">
      <c r="A97" s="23" t="s">
        <v>92</v>
      </c>
      <c r="B97" s="24"/>
      <c r="C97" s="24"/>
      <c r="D97" s="24"/>
      <c r="E97" s="24"/>
      <c r="F97" s="25"/>
      <c r="G97" s="22"/>
      <c r="H97" s="22"/>
    </row>
    <row r="98" spans="1:6" ht="27">
      <c r="A98" s="189" t="s">
        <v>119</v>
      </c>
      <c r="B98" s="6"/>
      <c r="C98" s="6"/>
      <c r="D98" s="6"/>
      <c r="E98" s="6"/>
      <c r="F98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851562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122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17197459</v>
      </c>
      <c r="C8" s="40">
        <v>17197459</v>
      </c>
      <c r="D8" s="40">
        <v>8709396</v>
      </c>
      <c r="E8" s="40">
        <v>-8488063</v>
      </c>
      <c r="F8" s="41">
        <v>-0.49356495049646576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1101587</v>
      </c>
      <c r="C10" s="43">
        <v>1148563</v>
      </c>
      <c r="D10" s="43">
        <v>7363201</v>
      </c>
      <c r="E10" s="43">
        <v>6214638</v>
      </c>
      <c r="F10" s="41">
        <v>5.410794183688662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1101587</v>
      </c>
      <c r="C12" s="45">
        <v>1148563</v>
      </c>
      <c r="D12" s="45">
        <v>1100857</v>
      </c>
      <c r="E12" s="43">
        <v>-47706</v>
      </c>
      <c r="F12" s="41">
        <v>-0.04153537942629181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6262344</v>
      </c>
      <c r="E30" s="43">
        <v>6262344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18299046</v>
      </c>
      <c r="C36" s="51">
        <v>18346022</v>
      </c>
      <c r="D36" s="51">
        <v>16072597</v>
      </c>
      <c r="E36" s="51">
        <v>-2273425</v>
      </c>
      <c r="F36" s="52">
        <v>-0.12391923437135309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32359783</v>
      </c>
      <c r="C49" s="57">
        <v>34198493</v>
      </c>
      <c r="D49" s="57">
        <v>35800390</v>
      </c>
      <c r="E49" s="57">
        <v>1601897</v>
      </c>
      <c r="F49" s="52">
        <v>0.04684115759135936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50658829</v>
      </c>
      <c r="C55" s="57">
        <v>52544515</v>
      </c>
      <c r="D55" s="57">
        <v>51872987</v>
      </c>
      <c r="E55" s="57">
        <v>-671528</v>
      </c>
      <c r="F55" s="52">
        <v>-0.012780173154134166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23346457</v>
      </c>
      <c r="C59" s="36">
        <v>25617895</v>
      </c>
      <c r="D59" s="36">
        <v>26325490</v>
      </c>
      <c r="E59" s="36">
        <v>707595</v>
      </c>
      <c r="F59" s="41">
        <v>0.027621121875938674</v>
      </c>
    </row>
    <row r="60" spans="1:6" s="30" customFormat="1" ht="26.25">
      <c r="A60" s="46" t="s">
        <v>59</v>
      </c>
      <c r="B60" s="45">
        <v>445497</v>
      </c>
      <c r="C60" s="45">
        <v>508125</v>
      </c>
      <c r="D60" s="45">
        <v>429214</v>
      </c>
      <c r="E60" s="45">
        <v>-78911</v>
      </c>
      <c r="F60" s="41">
        <v>-0.15529840098400985</v>
      </c>
    </row>
    <row r="61" spans="1:6" s="30" customFormat="1" ht="26.25">
      <c r="A61" s="46" t="s">
        <v>60</v>
      </c>
      <c r="B61" s="45">
        <v>46525</v>
      </c>
      <c r="C61" s="45">
        <v>47446</v>
      </c>
      <c r="D61" s="45">
        <v>0</v>
      </c>
      <c r="E61" s="45">
        <v>-47446</v>
      </c>
      <c r="F61" s="41">
        <v>-1</v>
      </c>
    </row>
    <row r="62" spans="1:6" s="30" customFormat="1" ht="26.25">
      <c r="A62" s="46" t="s">
        <v>61</v>
      </c>
      <c r="B62" s="45">
        <v>5480127</v>
      </c>
      <c r="C62" s="45">
        <v>5993798</v>
      </c>
      <c r="D62" s="45">
        <v>5852726</v>
      </c>
      <c r="E62" s="45">
        <v>-141072</v>
      </c>
      <c r="F62" s="41">
        <v>-0.023536328718451974</v>
      </c>
    </row>
    <row r="63" spans="1:6" s="30" customFormat="1" ht="26.25">
      <c r="A63" s="46" t="s">
        <v>62</v>
      </c>
      <c r="B63" s="45">
        <v>2594545</v>
      </c>
      <c r="C63" s="45">
        <v>2941754</v>
      </c>
      <c r="D63" s="45">
        <v>2811386</v>
      </c>
      <c r="E63" s="45">
        <v>-130368</v>
      </c>
      <c r="F63" s="41">
        <v>-0.044316418028155995</v>
      </c>
    </row>
    <row r="64" spans="1:6" s="30" customFormat="1" ht="26.25">
      <c r="A64" s="46" t="s">
        <v>63</v>
      </c>
      <c r="B64" s="45">
        <v>6542164</v>
      </c>
      <c r="C64" s="45">
        <v>5492929</v>
      </c>
      <c r="D64" s="45">
        <v>6274944</v>
      </c>
      <c r="E64" s="45">
        <v>782015</v>
      </c>
      <c r="F64" s="41">
        <v>0.1423675783903269</v>
      </c>
    </row>
    <row r="65" spans="1:6" s="30" customFormat="1" ht="26.25">
      <c r="A65" s="46" t="s">
        <v>64</v>
      </c>
      <c r="B65" s="45">
        <v>4533773</v>
      </c>
      <c r="C65" s="45">
        <v>4958748</v>
      </c>
      <c r="D65" s="45">
        <v>3840375</v>
      </c>
      <c r="E65" s="45">
        <v>-1118373</v>
      </c>
      <c r="F65" s="41">
        <v>-0.22553535690863905</v>
      </c>
    </row>
    <row r="66" spans="1:6" s="30" customFormat="1" ht="26.25">
      <c r="A66" s="46" t="s">
        <v>65</v>
      </c>
      <c r="B66" s="45">
        <v>5319152</v>
      </c>
      <c r="C66" s="45">
        <v>4619518</v>
      </c>
      <c r="D66" s="45">
        <v>5091806</v>
      </c>
      <c r="E66" s="45">
        <v>472288</v>
      </c>
      <c r="F66" s="41">
        <v>0.102237506164063</v>
      </c>
    </row>
    <row r="67" spans="1:6" s="53" customFormat="1" ht="26.25">
      <c r="A67" s="66" t="s">
        <v>66</v>
      </c>
      <c r="B67" s="51">
        <v>48308240</v>
      </c>
      <c r="C67" s="51">
        <v>50180213</v>
      </c>
      <c r="D67" s="51">
        <v>50625941</v>
      </c>
      <c r="E67" s="51">
        <v>445728</v>
      </c>
      <c r="F67" s="52">
        <v>0.008882544998364196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2239302</v>
      </c>
      <c r="C70" s="45">
        <v>2239302</v>
      </c>
      <c r="D70" s="45">
        <v>1132046</v>
      </c>
      <c r="E70" s="45">
        <v>-1107256</v>
      </c>
      <c r="F70" s="41">
        <v>-0.49446479304711916</v>
      </c>
    </row>
    <row r="71" spans="1:6" s="30" customFormat="1" ht="26.25">
      <c r="A71" s="46" t="s">
        <v>70</v>
      </c>
      <c r="B71" s="45">
        <v>111287</v>
      </c>
      <c r="C71" s="45">
        <v>125000</v>
      </c>
      <c r="D71" s="45">
        <v>115000</v>
      </c>
      <c r="E71" s="45">
        <v>-10000</v>
      </c>
      <c r="F71" s="41">
        <v>-0.08</v>
      </c>
    </row>
    <row r="72" spans="1:6" s="53" customFormat="1" ht="26.25">
      <c r="A72" s="67" t="s">
        <v>71</v>
      </c>
      <c r="B72" s="68">
        <v>50658829</v>
      </c>
      <c r="C72" s="68">
        <v>52544515</v>
      </c>
      <c r="D72" s="68">
        <v>51872987</v>
      </c>
      <c r="E72" s="68">
        <v>-671528</v>
      </c>
      <c r="F72" s="52">
        <v>-0.012780173154134166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25848359</v>
      </c>
      <c r="C75" s="40">
        <v>25985589</v>
      </c>
      <c r="D75" s="40">
        <v>26635186</v>
      </c>
      <c r="E75" s="36">
        <v>649597</v>
      </c>
      <c r="F75" s="41">
        <v>0.024998355819450542</v>
      </c>
    </row>
    <row r="76" spans="1:6" s="30" customFormat="1" ht="26.25">
      <c r="A76" s="46" t="s">
        <v>74</v>
      </c>
      <c r="B76" s="43">
        <v>269178</v>
      </c>
      <c r="C76" s="40">
        <v>351779</v>
      </c>
      <c r="D76" s="40">
        <v>325756</v>
      </c>
      <c r="E76" s="45">
        <v>-26023</v>
      </c>
      <c r="F76" s="41">
        <v>-0.07397542206896944</v>
      </c>
    </row>
    <row r="77" spans="1:6" s="30" customFormat="1" ht="26.25">
      <c r="A77" s="46" t="s">
        <v>75</v>
      </c>
      <c r="B77" s="36">
        <v>11597556</v>
      </c>
      <c r="C77" s="40">
        <v>11738801</v>
      </c>
      <c r="D77" s="40">
        <v>12580163</v>
      </c>
      <c r="E77" s="45">
        <v>841362</v>
      </c>
      <c r="F77" s="41">
        <v>0.07167358915105555</v>
      </c>
    </row>
    <row r="78" spans="1:6" s="53" customFormat="1" ht="26.25">
      <c r="A78" s="66" t="s">
        <v>76</v>
      </c>
      <c r="B78" s="68">
        <v>37715093</v>
      </c>
      <c r="C78" s="68">
        <v>38076169</v>
      </c>
      <c r="D78" s="68">
        <v>39541105</v>
      </c>
      <c r="E78" s="51">
        <v>1464936</v>
      </c>
      <c r="F78" s="52">
        <v>0.03847382860392284</v>
      </c>
    </row>
    <row r="79" spans="1:6" s="30" customFormat="1" ht="26.25">
      <c r="A79" s="46" t="s">
        <v>77</v>
      </c>
      <c r="B79" s="43">
        <v>102835</v>
      </c>
      <c r="C79" s="43">
        <v>228587</v>
      </c>
      <c r="D79" s="43">
        <v>217806</v>
      </c>
      <c r="E79" s="45">
        <v>-10781</v>
      </c>
      <c r="F79" s="41">
        <v>-0.04716366197552792</v>
      </c>
    </row>
    <row r="80" spans="1:6" s="30" customFormat="1" ht="26.25">
      <c r="A80" s="46" t="s">
        <v>78</v>
      </c>
      <c r="B80" s="40">
        <v>2666296</v>
      </c>
      <c r="C80" s="40">
        <v>3137287</v>
      </c>
      <c r="D80" s="40">
        <v>3037293</v>
      </c>
      <c r="E80" s="45">
        <v>-99994</v>
      </c>
      <c r="F80" s="41">
        <v>-0.03187276140180991</v>
      </c>
    </row>
    <row r="81" spans="1:6" s="30" customFormat="1" ht="26.25">
      <c r="A81" s="46" t="s">
        <v>79</v>
      </c>
      <c r="B81" s="36">
        <v>849918</v>
      </c>
      <c r="C81" s="36">
        <v>1048179</v>
      </c>
      <c r="D81" s="36">
        <v>1148227</v>
      </c>
      <c r="E81" s="45">
        <v>100048</v>
      </c>
      <c r="F81" s="41">
        <v>0.09544934596094751</v>
      </c>
    </row>
    <row r="82" spans="1:6" s="53" customFormat="1" ht="26.25">
      <c r="A82" s="49" t="s">
        <v>80</v>
      </c>
      <c r="B82" s="68">
        <v>3619049</v>
      </c>
      <c r="C82" s="68">
        <v>4414053</v>
      </c>
      <c r="D82" s="68">
        <v>4403326</v>
      </c>
      <c r="E82" s="51">
        <v>-10727</v>
      </c>
      <c r="F82" s="52">
        <v>-0.0024301928409106097</v>
      </c>
    </row>
    <row r="83" spans="1:6" s="30" customFormat="1" ht="26.25">
      <c r="A83" s="46" t="s">
        <v>81</v>
      </c>
      <c r="B83" s="36">
        <v>410675</v>
      </c>
      <c r="C83" s="36">
        <v>439281</v>
      </c>
      <c r="D83" s="36">
        <v>437168</v>
      </c>
      <c r="E83" s="45">
        <v>-2113</v>
      </c>
      <c r="F83" s="41">
        <v>-0.004810132921751681</v>
      </c>
    </row>
    <row r="84" spans="1:6" s="30" customFormat="1" ht="26.25">
      <c r="A84" s="46" t="s">
        <v>82</v>
      </c>
      <c r="B84" s="45">
        <v>7384736</v>
      </c>
      <c r="C84" s="45">
        <v>8069911</v>
      </c>
      <c r="D84" s="45">
        <v>5823792</v>
      </c>
      <c r="E84" s="45">
        <v>-2246119</v>
      </c>
      <c r="F84" s="41">
        <v>-0.2783325615363044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1116098</v>
      </c>
      <c r="C86" s="45">
        <v>1112689</v>
      </c>
      <c r="D86" s="45">
        <v>1250113</v>
      </c>
      <c r="E86" s="45">
        <v>137424</v>
      </c>
      <c r="F86" s="41">
        <v>0.12350620883283649</v>
      </c>
    </row>
    <row r="87" spans="1:6" s="53" customFormat="1" ht="26.25">
      <c r="A87" s="49" t="s">
        <v>85</v>
      </c>
      <c r="B87" s="51">
        <v>8911509</v>
      </c>
      <c r="C87" s="51">
        <v>9621881</v>
      </c>
      <c r="D87" s="51">
        <v>7511073</v>
      </c>
      <c r="E87" s="51">
        <v>-2110808</v>
      </c>
      <c r="F87" s="52">
        <v>-0.219375816433398</v>
      </c>
    </row>
    <row r="88" spans="1:6" s="30" customFormat="1" ht="26.25">
      <c r="A88" s="46" t="s">
        <v>86</v>
      </c>
      <c r="B88" s="45">
        <v>30466</v>
      </c>
      <c r="C88" s="45">
        <v>22891</v>
      </c>
      <c r="D88" s="45">
        <v>7962</v>
      </c>
      <c r="E88" s="45">
        <v>-14929</v>
      </c>
      <c r="F88" s="41">
        <v>-0.6521777117644489</v>
      </c>
    </row>
    <row r="89" spans="1:6" s="30" customFormat="1" ht="26.25">
      <c r="A89" s="46" t="s">
        <v>87</v>
      </c>
      <c r="B89" s="45">
        <v>382712</v>
      </c>
      <c r="C89" s="45">
        <v>409521</v>
      </c>
      <c r="D89" s="45">
        <v>409521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413178</v>
      </c>
      <c r="C91" s="68">
        <v>432412</v>
      </c>
      <c r="D91" s="68">
        <v>417483</v>
      </c>
      <c r="E91" s="68">
        <v>-14929</v>
      </c>
      <c r="F91" s="52">
        <v>-0.03452494380359472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50658829</v>
      </c>
      <c r="C93" s="71">
        <v>52544515</v>
      </c>
      <c r="D93" s="72">
        <v>51872987</v>
      </c>
      <c r="E93" s="71">
        <v>-671528</v>
      </c>
      <c r="F93" s="73">
        <v>-0.012780173154134166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4" width="32.8515625" style="7" customWidth="1"/>
    <col min="5" max="5" width="31.140625" style="7" customWidth="1"/>
    <col min="6" max="6" width="25.57421875" style="9" customWidth="1"/>
    <col min="7" max="7" width="9.710937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3" t="s">
        <v>1</v>
      </c>
      <c r="E1" s="1" t="s">
        <v>130</v>
      </c>
      <c r="F1" s="111"/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129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24775323</v>
      </c>
      <c r="C8" s="40">
        <v>24775323</v>
      </c>
      <c r="D8" s="40">
        <v>11875901</v>
      </c>
      <c r="E8" s="40">
        <v>-12899422</v>
      </c>
      <c r="F8" s="41">
        <v>-0.5206560576425179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1339914</v>
      </c>
      <c r="C10" s="43">
        <v>1339914</v>
      </c>
      <c r="D10" s="43">
        <v>9823426</v>
      </c>
      <c r="E10" s="43">
        <v>8483512</v>
      </c>
      <c r="F10" s="41">
        <v>6.331385447125711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1339914</v>
      </c>
      <c r="C12" s="45">
        <v>1339914</v>
      </c>
      <c r="D12" s="45">
        <v>1284261</v>
      </c>
      <c r="E12" s="43">
        <v>-55653</v>
      </c>
      <c r="F12" s="41">
        <v>-0.04153475521563324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8539165</v>
      </c>
      <c r="E30" s="43">
        <v>8539165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26115237</v>
      </c>
      <c r="C36" s="51">
        <v>26115237</v>
      </c>
      <c r="D36" s="51">
        <v>21699327</v>
      </c>
      <c r="E36" s="51">
        <v>-4415910</v>
      </c>
      <c r="F36" s="52">
        <v>-0.1690932385564795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74923</v>
      </c>
      <c r="C45" s="59">
        <v>74923</v>
      </c>
      <c r="D45" s="59">
        <v>74923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42139303</v>
      </c>
      <c r="C49" s="57">
        <v>43467725</v>
      </c>
      <c r="D49" s="57">
        <v>46977354</v>
      </c>
      <c r="E49" s="57">
        <v>3509629</v>
      </c>
      <c r="F49" s="52">
        <v>0.0807410325707177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68329463</v>
      </c>
      <c r="C55" s="57">
        <v>69657885</v>
      </c>
      <c r="D55" s="57">
        <v>68751604</v>
      </c>
      <c r="E55" s="57">
        <v>-906281</v>
      </c>
      <c r="F55" s="52">
        <v>-0.013010458184310361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28151053</v>
      </c>
      <c r="C59" s="36">
        <v>28806053</v>
      </c>
      <c r="D59" s="36">
        <v>28153937</v>
      </c>
      <c r="E59" s="36">
        <v>-652116</v>
      </c>
      <c r="F59" s="41">
        <v>-0.022638158723098926</v>
      </c>
    </row>
    <row r="60" spans="1:6" s="30" customFormat="1" ht="26.25">
      <c r="A60" s="46" t="s">
        <v>59</v>
      </c>
      <c r="B60" s="45">
        <v>1314243</v>
      </c>
      <c r="C60" s="45">
        <v>1314243</v>
      </c>
      <c r="D60" s="45">
        <v>1283631</v>
      </c>
      <c r="E60" s="45">
        <v>-30612</v>
      </c>
      <c r="F60" s="41">
        <v>-0.02329249613655922</v>
      </c>
    </row>
    <row r="61" spans="1:6" s="30" customFormat="1" ht="26.25">
      <c r="A61" s="46" t="s">
        <v>60</v>
      </c>
      <c r="B61" s="45">
        <v>131379</v>
      </c>
      <c r="C61" s="45">
        <v>131379</v>
      </c>
      <c r="D61" s="45">
        <v>50079</v>
      </c>
      <c r="E61" s="45">
        <v>-81300</v>
      </c>
      <c r="F61" s="41">
        <v>-0.6188203594181718</v>
      </c>
    </row>
    <row r="62" spans="1:6" s="30" customFormat="1" ht="26.25">
      <c r="A62" s="46" t="s">
        <v>61</v>
      </c>
      <c r="B62" s="45">
        <v>4920171</v>
      </c>
      <c r="C62" s="45">
        <v>4920171</v>
      </c>
      <c r="D62" s="45">
        <v>4958681</v>
      </c>
      <c r="E62" s="45">
        <v>38510</v>
      </c>
      <c r="F62" s="41">
        <v>0.007826963737642452</v>
      </c>
    </row>
    <row r="63" spans="1:6" s="30" customFormat="1" ht="26.25">
      <c r="A63" s="46" t="s">
        <v>62</v>
      </c>
      <c r="B63" s="45">
        <v>3965424</v>
      </c>
      <c r="C63" s="45">
        <v>3965424</v>
      </c>
      <c r="D63" s="45">
        <v>4170836</v>
      </c>
      <c r="E63" s="45">
        <v>205412</v>
      </c>
      <c r="F63" s="41">
        <v>0.05180076581974588</v>
      </c>
    </row>
    <row r="64" spans="1:6" s="30" customFormat="1" ht="26.25">
      <c r="A64" s="46" t="s">
        <v>63</v>
      </c>
      <c r="B64" s="45">
        <v>8385420</v>
      </c>
      <c r="C64" s="45">
        <v>8385420</v>
      </c>
      <c r="D64" s="45">
        <v>8459132</v>
      </c>
      <c r="E64" s="45">
        <v>73712</v>
      </c>
      <c r="F64" s="41">
        <v>0.008790495884523375</v>
      </c>
    </row>
    <row r="65" spans="1:6" s="30" customFormat="1" ht="26.25">
      <c r="A65" s="46" t="s">
        <v>64</v>
      </c>
      <c r="B65" s="45">
        <v>10703163</v>
      </c>
      <c r="C65" s="45">
        <v>10703163</v>
      </c>
      <c r="D65" s="45">
        <v>11297371</v>
      </c>
      <c r="E65" s="45">
        <v>594208</v>
      </c>
      <c r="F65" s="41">
        <v>0.055517046689842996</v>
      </c>
    </row>
    <row r="66" spans="1:6" s="30" customFormat="1" ht="26.25">
      <c r="A66" s="46" t="s">
        <v>65</v>
      </c>
      <c r="B66" s="45">
        <v>6454801</v>
      </c>
      <c r="C66" s="45">
        <v>7128223</v>
      </c>
      <c r="D66" s="45">
        <v>6418577</v>
      </c>
      <c r="E66" s="45">
        <v>-709646</v>
      </c>
      <c r="F66" s="41">
        <v>-0.09955440507402756</v>
      </c>
    </row>
    <row r="67" spans="1:6" s="53" customFormat="1" ht="26.25">
      <c r="A67" s="66" t="s">
        <v>66</v>
      </c>
      <c r="B67" s="51">
        <v>64025654</v>
      </c>
      <c r="C67" s="51">
        <v>65354076</v>
      </c>
      <c r="D67" s="51">
        <v>64792244</v>
      </c>
      <c r="E67" s="51">
        <v>-561832</v>
      </c>
      <c r="F67" s="52">
        <v>-0.008596740010523598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372840</v>
      </c>
      <c r="C69" s="45">
        <v>372840</v>
      </c>
      <c r="D69" s="45">
        <v>363115</v>
      </c>
      <c r="E69" s="45">
        <v>-9725</v>
      </c>
      <c r="F69" s="41">
        <v>-0.02608357472374209</v>
      </c>
    </row>
    <row r="70" spans="1:6" s="30" customFormat="1" ht="26.25">
      <c r="A70" s="46" t="s">
        <v>69</v>
      </c>
      <c r="B70" s="45">
        <v>3930969</v>
      </c>
      <c r="C70" s="45">
        <v>3930969</v>
      </c>
      <c r="D70" s="45">
        <v>3596245</v>
      </c>
      <c r="E70" s="45">
        <v>-334724</v>
      </c>
      <c r="F70" s="41">
        <v>-0.08515050614746644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68329463</v>
      </c>
      <c r="C72" s="68">
        <v>69657885</v>
      </c>
      <c r="D72" s="68">
        <v>68751604</v>
      </c>
      <c r="E72" s="68">
        <v>-906281</v>
      </c>
      <c r="F72" s="52">
        <v>-0.013010458184310361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31250253</v>
      </c>
      <c r="C75" s="40">
        <v>31250253</v>
      </c>
      <c r="D75" s="40">
        <v>30567915</v>
      </c>
      <c r="E75" s="36">
        <v>-682338</v>
      </c>
      <c r="F75" s="41">
        <v>-0.02183463922676082</v>
      </c>
    </row>
    <row r="76" spans="1:6" s="30" customFormat="1" ht="26.25">
      <c r="A76" s="46" t="s">
        <v>74</v>
      </c>
      <c r="B76" s="43">
        <v>576801</v>
      </c>
      <c r="C76" s="40">
        <v>576801</v>
      </c>
      <c r="D76" s="40">
        <v>609900</v>
      </c>
      <c r="E76" s="45">
        <v>33099</v>
      </c>
      <c r="F76" s="41">
        <v>0.057383742399891816</v>
      </c>
    </row>
    <row r="77" spans="1:6" s="30" customFormat="1" ht="26.25">
      <c r="A77" s="46" t="s">
        <v>75</v>
      </c>
      <c r="B77" s="36">
        <v>12607493</v>
      </c>
      <c r="C77" s="40">
        <v>12607493</v>
      </c>
      <c r="D77" s="40">
        <v>14028371</v>
      </c>
      <c r="E77" s="45">
        <v>1420878</v>
      </c>
      <c r="F77" s="41">
        <v>0.11270107387725696</v>
      </c>
    </row>
    <row r="78" spans="1:6" s="53" customFormat="1" ht="26.25">
      <c r="A78" s="66" t="s">
        <v>76</v>
      </c>
      <c r="B78" s="68">
        <v>44434547</v>
      </c>
      <c r="C78" s="68">
        <v>44434547</v>
      </c>
      <c r="D78" s="68">
        <v>45206186</v>
      </c>
      <c r="E78" s="51">
        <v>771639</v>
      </c>
      <c r="F78" s="52">
        <v>0.017365744721106306</v>
      </c>
    </row>
    <row r="79" spans="1:6" s="30" customFormat="1" ht="26.25">
      <c r="A79" s="46" t="s">
        <v>77</v>
      </c>
      <c r="B79" s="43">
        <v>252560</v>
      </c>
      <c r="C79" s="43">
        <v>342560</v>
      </c>
      <c r="D79" s="43">
        <v>269090</v>
      </c>
      <c r="E79" s="45">
        <v>-73470</v>
      </c>
      <c r="F79" s="41">
        <v>-0.2144733769266698</v>
      </c>
    </row>
    <row r="80" spans="1:6" s="30" customFormat="1" ht="26.25">
      <c r="A80" s="46" t="s">
        <v>78</v>
      </c>
      <c r="B80" s="40">
        <v>5714482</v>
      </c>
      <c r="C80" s="40">
        <v>6569619</v>
      </c>
      <c r="D80" s="40">
        <v>6308993</v>
      </c>
      <c r="E80" s="45">
        <v>-260626</v>
      </c>
      <c r="F80" s="41">
        <v>-0.03967140255774346</v>
      </c>
    </row>
    <row r="81" spans="1:6" s="30" customFormat="1" ht="26.25">
      <c r="A81" s="46" t="s">
        <v>79</v>
      </c>
      <c r="B81" s="36">
        <v>599078</v>
      </c>
      <c r="C81" s="36">
        <v>982363</v>
      </c>
      <c r="D81" s="36">
        <v>742961</v>
      </c>
      <c r="E81" s="45">
        <v>-239402</v>
      </c>
      <c r="F81" s="41">
        <v>-0.24370013935785448</v>
      </c>
    </row>
    <row r="82" spans="1:6" s="53" customFormat="1" ht="26.25">
      <c r="A82" s="49" t="s">
        <v>80</v>
      </c>
      <c r="B82" s="68">
        <v>6566120</v>
      </c>
      <c r="C82" s="68">
        <v>7894542</v>
      </c>
      <c r="D82" s="68">
        <v>7321044</v>
      </c>
      <c r="E82" s="51">
        <v>-573498</v>
      </c>
      <c r="F82" s="52">
        <v>-0.07264487287546256</v>
      </c>
    </row>
    <row r="83" spans="1:6" s="30" customFormat="1" ht="26.25">
      <c r="A83" s="46" t="s">
        <v>81</v>
      </c>
      <c r="B83" s="36">
        <v>352479</v>
      </c>
      <c r="C83" s="36">
        <v>352479</v>
      </c>
      <c r="D83" s="36">
        <v>305250</v>
      </c>
      <c r="E83" s="45">
        <v>-47229</v>
      </c>
      <c r="F83" s="41">
        <v>-0.13399096116364378</v>
      </c>
    </row>
    <row r="84" spans="1:6" s="30" customFormat="1" ht="26.25">
      <c r="A84" s="46" t="s">
        <v>82</v>
      </c>
      <c r="B84" s="45">
        <v>15499438</v>
      </c>
      <c r="C84" s="45">
        <v>15499438</v>
      </c>
      <c r="D84" s="45">
        <v>15532961</v>
      </c>
      <c r="E84" s="45">
        <v>33523</v>
      </c>
      <c r="F84" s="41">
        <v>0.002162852614398019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0</v>
      </c>
      <c r="C86" s="45">
        <v>0</v>
      </c>
      <c r="D86" s="45">
        <v>0</v>
      </c>
      <c r="E86" s="45">
        <v>0</v>
      </c>
      <c r="F86" s="41">
        <v>0</v>
      </c>
    </row>
    <row r="87" spans="1:6" s="53" customFormat="1" ht="26.25">
      <c r="A87" s="49" t="s">
        <v>85</v>
      </c>
      <c r="B87" s="51">
        <v>15851917</v>
      </c>
      <c r="C87" s="51">
        <v>15851917</v>
      </c>
      <c r="D87" s="51">
        <v>15838211</v>
      </c>
      <c r="E87" s="51">
        <v>-13706</v>
      </c>
      <c r="F87" s="52">
        <v>-0.0008646272876649556</v>
      </c>
    </row>
    <row r="88" spans="1:6" s="30" customFormat="1" ht="26.25">
      <c r="A88" s="46" t="s">
        <v>86</v>
      </c>
      <c r="B88" s="45">
        <v>572561</v>
      </c>
      <c r="C88" s="45">
        <v>572561</v>
      </c>
      <c r="D88" s="45">
        <v>0</v>
      </c>
      <c r="E88" s="45">
        <v>-572561</v>
      </c>
      <c r="F88" s="41">
        <v>-1</v>
      </c>
    </row>
    <row r="89" spans="1:6" s="30" customFormat="1" ht="26.25">
      <c r="A89" s="46" t="s">
        <v>87</v>
      </c>
      <c r="B89" s="45">
        <v>377593</v>
      </c>
      <c r="C89" s="45">
        <v>377593</v>
      </c>
      <c r="D89" s="45">
        <v>386163</v>
      </c>
      <c r="E89" s="45">
        <v>8570</v>
      </c>
      <c r="F89" s="41">
        <v>0.022696395325125202</v>
      </c>
    </row>
    <row r="90" spans="1:6" s="30" customFormat="1" ht="26.25">
      <c r="A90" s="55" t="s">
        <v>88</v>
      </c>
      <c r="B90" s="45">
        <v>526725</v>
      </c>
      <c r="C90" s="45">
        <v>526725</v>
      </c>
      <c r="D90" s="45">
        <v>0</v>
      </c>
      <c r="E90" s="45">
        <v>-526725</v>
      </c>
      <c r="F90" s="41">
        <v>-1</v>
      </c>
    </row>
    <row r="91" spans="1:6" s="53" customFormat="1" ht="26.25">
      <c r="A91" s="69" t="s">
        <v>89</v>
      </c>
      <c r="B91" s="68">
        <v>1476879</v>
      </c>
      <c r="C91" s="68">
        <v>1476879</v>
      </c>
      <c r="D91" s="68">
        <v>386163</v>
      </c>
      <c r="E91" s="68">
        <v>-1090716</v>
      </c>
      <c r="F91" s="52">
        <v>-0.7385276654350154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68329463</v>
      </c>
      <c r="C93" s="71">
        <v>69657885</v>
      </c>
      <c r="D93" s="72">
        <v>68751604</v>
      </c>
      <c r="E93" s="71">
        <v>-906281</v>
      </c>
      <c r="F93" s="73">
        <v>-0.013010458184310361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136" customWidth="1"/>
    <col min="2" max="2" width="32.7109375" style="137" customWidth="1"/>
    <col min="3" max="3" width="32.8515625" style="137" customWidth="1"/>
    <col min="4" max="5" width="34.57421875" style="137" customWidth="1"/>
    <col min="6" max="6" width="25.57421875" style="138" customWidth="1"/>
    <col min="7" max="7" width="30.28125" style="136" customWidth="1"/>
    <col min="8" max="8" width="25.140625" style="136" customWidth="1"/>
    <col min="9" max="16384" width="9.140625" style="136" customWidth="1"/>
  </cols>
  <sheetData>
    <row r="1" spans="1:8" s="129" customFormat="1" ht="46.5">
      <c r="A1" s="10" t="s">
        <v>0</v>
      </c>
      <c r="B1" s="11"/>
      <c r="C1" s="13" t="s">
        <v>1</v>
      </c>
      <c r="D1" s="1" t="s">
        <v>124</v>
      </c>
      <c r="E1" s="139"/>
      <c r="H1" s="130"/>
    </row>
    <row r="2" spans="1:8" s="129" customFormat="1" ht="46.5">
      <c r="A2" s="10" t="s">
        <v>3</v>
      </c>
      <c r="B2" s="11"/>
      <c r="C2" s="11"/>
      <c r="D2" s="11"/>
      <c r="E2" s="11"/>
      <c r="F2" s="15"/>
      <c r="G2" s="130"/>
      <c r="H2" s="130"/>
    </row>
    <row r="3" spans="1:8" s="129" customFormat="1" ht="47.25" thickBot="1">
      <c r="A3" s="16" t="s">
        <v>4</v>
      </c>
      <c r="B3" s="17"/>
      <c r="C3" s="17"/>
      <c r="D3" s="17"/>
      <c r="E3" s="17"/>
      <c r="F3" s="18"/>
      <c r="G3" s="130"/>
      <c r="H3" s="130"/>
    </row>
    <row r="4" spans="1:6" s="131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132" customFormat="1" ht="52.5">
      <c r="A5" s="31"/>
      <c r="B5" s="32" t="s">
        <v>10</v>
      </c>
      <c r="C5" s="32" t="s">
        <v>123</v>
      </c>
      <c r="D5" s="32" t="s">
        <v>11</v>
      </c>
      <c r="E5" s="32" t="s">
        <v>12</v>
      </c>
      <c r="F5" s="33" t="s">
        <v>13</v>
      </c>
    </row>
    <row r="6" spans="1:6" s="131" customFormat="1" ht="26.25">
      <c r="A6" s="35" t="s">
        <v>14</v>
      </c>
      <c r="B6" s="36"/>
      <c r="C6" s="36"/>
      <c r="D6" s="36"/>
      <c r="E6" s="36"/>
      <c r="F6" s="37"/>
    </row>
    <row r="7" spans="1:6" s="131" customFormat="1" ht="26.25">
      <c r="A7" s="35" t="s">
        <v>15</v>
      </c>
      <c r="B7" s="36"/>
      <c r="C7" s="36"/>
      <c r="D7" s="36"/>
      <c r="E7" s="36"/>
      <c r="F7" s="38"/>
    </row>
    <row r="8" spans="1:6" s="131" customFormat="1" ht="26.25">
      <c r="A8" s="39" t="s">
        <v>16</v>
      </c>
      <c r="B8" s="40">
        <v>37178075</v>
      </c>
      <c r="C8" s="40">
        <v>37178075</v>
      </c>
      <c r="D8" s="40">
        <v>17188149</v>
      </c>
      <c r="E8" s="40">
        <v>-19989926</v>
      </c>
      <c r="F8" s="41">
        <v>-0.5376805012093822</v>
      </c>
    </row>
    <row r="9" spans="1:6" s="131" customFormat="1" ht="26.25">
      <c r="A9" s="39" t="s">
        <v>17</v>
      </c>
      <c r="B9" s="190">
        <v>0</v>
      </c>
      <c r="C9" s="190">
        <v>0</v>
      </c>
      <c r="D9" s="190">
        <v>0</v>
      </c>
      <c r="E9" s="190">
        <v>0</v>
      </c>
      <c r="F9" s="191">
        <v>0</v>
      </c>
    </row>
    <row r="10" spans="1:6" s="131" customFormat="1" ht="26.25">
      <c r="A10" s="42" t="s">
        <v>18</v>
      </c>
      <c r="B10" s="43">
        <v>2036424</v>
      </c>
      <c r="C10" s="43">
        <v>2123264</v>
      </c>
      <c r="D10" s="43">
        <v>14393920</v>
      </c>
      <c r="E10" s="43">
        <v>12270656</v>
      </c>
      <c r="F10" s="41">
        <v>5.779147576561369</v>
      </c>
    </row>
    <row r="11" spans="1:6" s="131" customFormat="1" ht="26.25">
      <c r="A11" s="44" t="s">
        <v>19</v>
      </c>
      <c r="B11" s="192">
        <v>0</v>
      </c>
      <c r="C11" s="192">
        <v>0</v>
      </c>
      <c r="D11" s="192">
        <v>0</v>
      </c>
      <c r="E11" s="193">
        <v>0</v>
      </c>
      <c r="F11" s="191">
        <v>0</v>
      </c>
    </row>
    <row r="12" spans="1:6" s="131" customFormat="1" ht="26.25">
      <c r="A12" s="46" t="s">
        <v>20</v>
      </c>
      <c r="B12" s="45">
        <v>2036424</v>
      </c>
      <c r="C12" s="45">
        <v>2123264</v>
      </c>
      <c r="D12" s="45">
        <v>2035074</v>
      </c>
      <c r="E12" s="43">
        <v>-88190</v>
      </c>
      <c r="F12" s="41">
        <v>-0.04153510821075476</v>
      </c>
    </row>
    <row r="13" spans="1:6" s="131" customFormat="1" ht="26.25">
      <c r="A13" s="46" t="s">
        <v>21</v>
      </c>
      <c r="B13" s="192">
        <v>0</v>
      </c>
      <c r="C13" s="192">
        <v>0</v>
      </c>
      <c r="D13" s="192">
        <v>0</v>
      </c>
      <c r="E13" s="193">
        <v>0</v>
      </c>
      <c r="F13" s="191">
        <v>0</v>
      </c>
    </row>
    <row r="14" spans="1:6" s="131" customFormat="1" ht="26.25">
      <c r="A14" s="46" t="s">
        <v>22</v>
      </c>
      <c r="B14" s="192">
        <v>0</v>
      </c>
      <c r="C14" s="192">
        <v>0</v>
      </c>
      <c r="D14" s="192">
        <v>0</v>
      </c>
      <c r="E14" s="193">
        <v>0</v>
      </c>
      <c r="F14" s="191">
        <v>0</v>
      </c>
    </row>
    <row r="15" spans="1:6" s="131" customFormat="1" ht="26.25">
      <c r="A15" s="46" t="s">
        <v>23</v>
      </c>
      <c r="B15" s="192">
        <v>0</v>
      </c>
      <c r="C15" s="192">
        <v>0</v>
      </c>
      <c r="D15" s="192">
        <v>0</v>
      </c>
      <c r="E15" s="193">
        <v>0</v>
      </c>
      <c r="F15" s="191">
        <v>0</v>
      </c>
    </row>
    <row r="16" spans="1:6" s="131" customFormat="1" ht="26.25">
      <c r="A16" s="46" t="s">
        <v>24</v>
      </c>
      <c r="B16" s="192">
        <v>0</v>
      </c>
      <c r="C16" s="192">
        <v>0</v>
      </c>
      <c r="D16" s="192">
        <v>0</v>
      </c>
      <c r="E16" s="193">
        <v>0</v>
      </c>
      <c r="F16" s="191">
        <v>0</v>
      </c>
    </row>
    <row r="17" spans="1:6" s="131" customFormat="1" ht="26.25">
      <c r="A17" s="46" t="s">
        <v>25</v>
      </c>
      <c r="B17" s="192">
        <v>0</v>
      </c>
      <c r="C17" s="192">
        <v>0</v>
      </c>
      <c r="D17" s="192">
        <v>0</v>
      </c>
      <c r="E17" s="193">
        <v>0</v>
      </c>
      <c r="F17" s="191">
        <v>0</v>
      </c>
    </row>
    <row r="18" spans="1:6" s="131" customFormat="1" ht="26.25">
      <c r="A18" s="46" t="s">
        <v>26</v>
      </c>
      <c r="B18" s="192">
        <v>0</v>
      </c>
      <c r="C18" s="192">
        <v>0</v>
      </c>
      <c r="D18" s="192">
        <v>0</v>
      </c>
      <c r="E18" s="193">
        <v>0</v>
      </c>
      <c r="F18" s="191">
        <v>0</v>
      </c>
    </row>
    <row r="19" spans="1:6" s="131" customFormat="1" ht="26.25">
      <c r="A19" s="46" t="s">
        <v>27</v>
      </c>
      <c r="B19" s="192">
        <v>0</v>
      </c>
      <c r="C19" s="192">
        <v>0</v>
      </c>
      <c r="D19" s="192">
        <v>0</v>
      </c>
      <c r="E19" s="193">
        <v>0</v>
      </c>
      <c r="F19" s="191">
        <v>0</v>
      </c>
    </row>
    <row r="20" spans="1:6" s="131" customFormat="1" ht="26.25">
      <c r="A20" s="46" t="s">
        <v>28</v>
      </c>
      <c r="B20" s="192">
        <v>0</v>
      </c>
      <c r="C20" s="192">
        <v>0</v>
      </c>
      <c r="D20" s="192">
        <v>0</v>
      </c>
      <c r="E20" s="193">
        <v>0</v>
      </c>
      <c r="F20" s="191">
        <v>0</v>
      </c>
    </row>
    <row r="21" spans="1:6" s="131" customFormat="1" ht="26.25">
      <c r="A21" s="46" t="s">
        <v>29</v>
      </c>
      <c r="B21" s="192">
        <v>0</v>
      </c>
      <c r="C21" s="192">
        <v>0</v>
      </c>
      <c r="D21" s="192">
        <v>0</v>
      </c>
      <c r="E21" s="193">
        <v>0</v>
      </c>
      <c r="F21" s="191">
        <v>0</v>
      </c>
    </row>
    <row r="22" spans="1:6" s="131" customFormat="1" ht="26.25">
      <c r="A22" s="46" t="s">
        <v>30</v>
      </c>
      <c r="B22" s="192">
        <v>0</v>
      </c>
      <c r="C22" s="192">
        <v>0</v>
      </c>
      <c r="D22" s="192">
        <v>0</v>
      </c>
      <c r="E22" s="193">
        <v>0</v>
      </c>
      <c r="F22" s="191">
        <v>0</v>
      </c>
    </row>
    <row r="23" spans="1:6" s="131" customFormat="1" ht="26.25">
      <c r="A23" s="47" t="s">
        <v>31</v>
      </c>
      <c r="B23" s="192">
        <v>0</v>
      </c>
      <c r="C23" s="192">
        <v>0</v>
      </c>
      <c r="D23" s="192">
        <v>0</v>
      </c>
      <c r="E23" s="193">
        <v>0</v>
      </c>
      <c r="F23" s="191">
        <v>0</v>
      </c>
    </row>
    <row r="24" spans="1:6" s="131" customFormat="1" ht="26.25">
      <c r="A24" s="47" t="s">
        <v>32</v>
      </c>
      <c r="B24" s="192">
        <v>0</v>
      </c>
      <c r="C24" s="192">
        <v>0</v>
      </c>
      <c r="D24" s="192">
        <v>0</v>
      </c>
      <c r="E24" s="193">
        <v>0</v>
      </c>
      <c r="F24" s="191">
        <v>0</v>
      </c>
    </row>
    <row r="25" spans="1:6" s="131" customFormat="1" ht="26.25">
      <c r="A25" s="47" t="s">
        <v>33</v>
      </c>
      <c r="B25" s="192">
        <v>0</v>
      </c>
      <c r="C25" s="192">
        <v>0</v>
      </c>
      <c r="D25" s="192">
        <v>0</v>
      </c>
      <c r="E25" s="193">
        <v>0</v>
      </c>
      <c r="F25" s="191">
        <v>0</v>
      </c>
    </row>
    <row r="26" spans="1:6" s="131" customFormat="1" ht="26.25">
      <c r="A26" s="47" t="s">
        <v>34</v>
      </c>
      <c r="B26" s="192">
        <v>0</v>
      </c>
      <c r="C26" s="192">
        <v>0</v>
      </c>
      <c r="D26" s="192">
        <v>0</v>
      </c>
      <c r="E26" s="193">
        <v>0</v>
      </c>
      <c r="F26" s="191">
        <v>0</v>
      </c>
    </row>
    <row r="27" spans="1:6" s="131" customFormat="1" ht="26.25">
      <c r="A27" s="47" t="s">
        <v>35</v>
      </c>
      <c r="B27" s="192">
        <v>0</v>
      </c>
      <c r="C27" s="192">
        <v>0</v>
      </c>
      <c r="D27" s="192">
        <v>0</v>
      </c>
      <c r="E27" s="193">
        <v>0</v>
      </c>
      <c r="F27" s="191">
        <v>0</v>
      </c>
    </row>
    <row r="28" spans="1:6" s="131" customFormat="1" ht="26.25">
      <c r="A28" s="47" t="s">
        <v>93</v>
      </c>
      <c r="B28" s="192">
        <v>0</v>
      </c>
      <c r="C28" s="192">
        <v>0</v>
      </c>
      <c r="D28" s="192">
        <v>0</v>
      </c>
      <c r="E28" s="193">
        <v>0</v>
      </c>
      <c r="F28" s="19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131" customFormat="1" ht="26.25">
      <c r="A30" s="47" t="s">
        <v>36</v>
      </c>
      <c r="B30" s="192">
        <v>0</v>
      </c>
      <c r="C30" s="192">
        <v>0</v>
      </c>
      <c r="D30" s="194">
        <v>12358846</v>
      </c>
      <c r="E30" s="195">
        <v>12358846</v>
      </c>
      <c r="F30" s="41">
        <v>1</v>
      </c>
    </row>
    <row r="31" spans="1:6" s="131" customFormat="1" ht="26.25">
      <c r="A31" s="48" t="s">
        <v>37</v>
      </c>
      <c r="B31" s="192"/>
      <c r="C31" s="192"/>
      <c r="D31" s="192"/>
      <c r="E31" s="192"/>
      <c r="F31" s="192"/>
    </row>
    <row r="32" spans="1:6" s="131" customFormat="1" ht="26.25">
      <c r="A32" s="44" t="s">
        <v>38</v>
      </c>
      <c r="B32" s="190">
        <v>0</v>
      </c>
      <c r="C32" s="190">
        <v>0</v>
      </c>
      <c r="D32" s="190">
        <v>0</v>
      </c>
      <c r="E32" s="190">
        <v>0</v>
      </c>
      <c r="F32" s="191">
        <v>0</v>
      </c>
    </row>
    <row r="33" spans="1:6" s="131" customFormat="1" ht="26.25">
      <c r="A33" s="49" t="s">
        <v>39</v>
      </c>
      <c r="B33" s="45"/>
      <c r="C33" s="45"/>
      <c r="D33" s="45"/>
      <c r="E33" s="45"/>
      <c r="F33" s="37"/>
    </row>
    <row r="34" spans="1:6" s="131" customFormat="1" ht="26.25">
      <c r="A34" s="44" t="s">
        <v>38</v>
      </c>
      <c r="B34" s="196">
        <v>0</v>
      </c>
      <c r="C34" s="196">
        <v>0</v>
      </c>
      <c r="D34" s="196">
        <v>0</v>
      </c>
      <c r="E34" s="190">
        <v>0</v>
      </c>
      <c r="F34" s="191">
        <v>0</v>
      </c>
    </row>
    <row r="35" spans="1:6" s="131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133" customFormat="1" ht="26.25">
      <c r="A36" s="50" t="s">
        <v>42</v>
      </c>
      <c r="B36" s="51">
        <v>39214499</v>
      </c>
      <c r="C36" s="51">
        <v>39301339</v>
      </c>
      <c r="D36" s="51">
        <v>31582069</v>
      </c>
      <c r="E36" s="51">
        <v>-7719270</v>
      </c>
      <c r="F36" s="52">
        <v>-0.19641239195438098</v>
      </c>
    </row>
    <row r="37" spans="1:6" s="131" customFormat="1" ht="26.25">
      <c r="A37" s="48" t="s">
        <v>43</v>
      </c>
      <c r="B37" s="45"/>
      <c r="C37" s="45"/>
      <c r="D37" s="45"/>
      <c r="E37" s="45"/>
      <c r="F37" s="37"/>
    </row>
    <row r="38" spans="1:6" s="131" customFormat="1" ht="26.25">
      <c r="A38" s="54" t="s">
        <v>44</v>
      </c>
      <c r="B38" s="190">
        <v>0</v>
      </c>
      <c r="C38" s="190">
        <v>0</v>
      </c>
      <c r="D38" s="190">
        <v>0</v>
      </c>
      <c r="E38" s="190">
        <v>0</v>
      </c>
      <c r="F38" s="191">
        <v>0</v>
      </c>
    </row>
    <row r="39" spans="1:6" s="131" customFormat="1" ht="26.25">
      <c r="A39" s="55" t="s">
        <v>45</v>
      </c>
      <c r="B39" s="190">
        <v>0</v>
      </c>
      <c r="C39" s="190">
        <v>0</v>
      </c>
      <c r="D39" s="190">
        <v>0</v>
      </c>
      <c r="E39" s="193">
        <v>0</v>
      </c>
      <c r="F39" s="191">
        <v>0</v>
      </c>
    </row>
    <row r="40" spans="1:6" s="131" customFormat="1" ht="26.25">
      <c r="A40" s="55" t="s">
        <v>46</v>
      </c>
      <c r="B40" s="190">
        <v>0</v>
      </c>
      <c r="C40" s="190">
        <v>0</v>
      </c>
      <c r="D40" s="190">
        <v>0</v>
      </c>
      <c r="E40" s="193">
        <v>0</v>
      </c>
      <c r="F40" s="191">
        <v>0</v>
      </c>
    </row>
    <row r="41" spans="1:6" s="131" customFormat="1" ht="26.25">
      <c r="A41" s="55" t="s">
        <v>47</v>
      </c>
      <c r="B41" s="190">
        <v>0</v>
      </c>
      <c r="C41" s="190">
        <v>0</v>
      </c>
      <c r="D41" s="190">
        <v>0</v>
      </c>
      <c r="E41" s="193">
        <v>0</v>
      </c>
      <c r="F41" s="191">
        <v>0</v>
      </c>
    </row>
    <row r="42" spans="1:6" s="131" customFormat="1" ht="26.25">
      <c r="A42" s="56" t="s">
        <v>48</v>
      </c>
      <c r="B42" s="190">
        <v>0</v>
      </c>
      <c r="C42" s="190">
        <v>0</v>
      </c>
      <c r="D42" s="190">
        <v>0</v>
      </c>
      <c r="E42" s="193">
        <v>0</v>
      </c>
      <c r="F42" s="191">
        <v>0</v>
      </c>
    </row>
    <row r="43" spans="1:12" s="133" customFormat="1" ht="26.25">
      <c r="A43" s="48" t="s">
        <v>49</v>
      </c>
      <c r="B43" s="197">
        <v>0</v>
      </c>
      <c r="C43" s="197">
        <v>0</v>
      </c>
      <c r="D43" s="197">
        <v>0</v>
      </c>
      <c r="E43" s="197">
        <v>0</v>
      </c>
      <c r="F43" s="198">
        <v>0</v>
      </c>
      <c r="L43" s="133" t="s">
        <v>50</v>
      </c>
    </row>
    <row r="44" spans="1:6" s="131" customFormat="1" ht="26.25">
      <c r="A44" s="46" t="s">
        <v>50</v>
      </c>
      <c r="B44" s="192"/>
      <c r="C44" s="192"/>
      <c r="D44" s="192"/>
      <c r="E44" s="192"/>
      <c r="F44" s="192"/>
    </row>
    <row r="45" spans="1:6" s="133" customFormat="1" ht="26.25">
      <c r="A45" s="58" t="s">
        <v>51</v>
      </c>
      <c r="B45" s="199">
        <v>0</v>
      </c>
      <c r="C45" s="199">
        <v>0</v>
      </c>
      <c r="D45" s="199">
        <v>0</v>
      </c>
      <c r="E45" s="199">
        <v>0</v>
      </c>
      <c r="F45" s="198">
        <v>0</v>
      </c>
    </row>
    <row r="46" spans="1:6" s="131" customFormat="1" ht="26.25">
      <c r="A46" s="46" t="s">
        <v>50</v>
      </c>
      <c r="B46" s="192"/>
      <c r="C46" s="192"/>
      <c r="D46" s="192"/>
      <c r="E46" s="192"/>
      <c r="F46" s="192"/>
    </row>
    <row r="47" spans="1:6" s="133" customFormat="1" ht="26.25">
      <c r="A47" s="58" t="s">
        <v>52</v>
      </c>
      <c r="B47" s="199">
        <v>0</v>
      </c>
      <c r="C47" s="199">
        <v>0</v>
      </c>
      <c r="D47" s="199">
        <v>0</v>
      </c>
      <c r="E47" s="199">
        <v>0</v>
      </c>
      <c r="F47" s="198">
        <v>0</v>
      </c>
    </row>
    <row r="48" spans="1:6" s="131" customFormat="1" ht="26.25">
      <c r="A48" s="46" t="s">
        <v>50</v>
      </c>
      <c r="B48" s="45"/>
      <c r="C48" s="45"/>
      <c r="D48" s="45"/>
      <c r="E48" s="45"/>
      <c r="F48" s="37"/>
    </row>
    <row r="49" spans="1:6" s="133" customFormat="1" ht="26.25">
      <c r="A49" s="48" t="s">
        <v>53</v>
      </c>
      <c r="B49" s="57">
        <v>69710894</v>
      </c>
      <c r="C49" s="57">
        <v>69742433</v>
      </c>
      <c r="D49" s="57">
        <v>75842388</v>
      </c>
      <c r="E49" s="57">
        <v>6099955</v>
      </c>
      <c r="F49" s="52">
        <v>0.08746404072252541</v>
      </c>
    </row>
    <row r="50" spans="1:6" s="131" customFormat="1" ht="26.25">
      <c r="A50" s="46" t="s">
        <v>50</v>
      </c>
      <c r="B50" s="192"/>
      <c r="C50" s="192"/>
      <c r="D50" s="192"/>
      <c r="E50" s="192"/>
      <c r="F50" s="192"/>
    </row>
    <row r="51" spans="1:6" s="133" customFormat="1" ht="26.25">
      <c r="A51" s="60" t="s">
        <v>54</v>
      </c>
      <c r="B51" s="200">
        <v>0</v>
      </c>
      <c r="C51" s="200">
        <v>0</v>
      </c>
      <c r="D51" s="200">
        <v>0</v>
      </c>
      <c r="E51" s="200">
        <v>0</v>
      </c>
      <c r="F51" s="198">
        <v>0</v>
      </c>
    </row>
    <row r="52" spans="1:6" s="131" customFormat="1" ht="26.25">
      <c r="A52" s="48"/>
      <c r="B52" s="196"/>
      <c r="C52" s="196"/>
      <c r="D52" s="196"/>
      <c r="E52" s="196"/>
      <c r="F52" s="201"/>
    </row>
    <row r="53" spans="1:6" s="133" customFormat="1" ht="26.25">
      <c r="A53" s="48" t="s">
        <v>55</v>
      </c>
      <c r="B53" s="197">
        <v>0</v>
      </c>
      <c r="C53" s="197">
        <v>0</v>
      </c>
      <c r="D53" s="197">
        <v>0</v>
      </c>
      <c r="E53" s="200">
        <v>0</v>
      </c>
      <c r="F53" s="198">
        <v>0</v>
      </c>
    </row>
    <row r="54" spans="1:6" s="131" customFormat="1" ht="26.25">
      <c r="A54" s="46"/>
      <c r="B54" s="45"/>
      <c r="C54" s="45"/>
      <c r="D54" s="45"/>
      <c r="E54" s="45"/>
      <c r="F54" s="37"/>
    </row>
    <row r="55" spans="1:6" s="133" customFormat="1" ht="26.25">
      <c r="A55" s="63" t="s">
        <v>56</v>
      </c>
      <c r="B55" s="57">
        <v>108925393</v>
      </c>
      <c r="C55" s="57">
        <v>109043772</v>
      </c>
      <c r="D55" s="57">
        <v>107424457</v>
      </c>
      <c r="E55" s="57">
        <v>-1619315</v>
      </c>
      <c r="F55" s="52">
        <v>-0.014850137429215123</v>
      </c>
    </row>
    <row r="56" spans="1:6" s="131" customFormat="1" ht="26.25">
      <c r="A56" s="64"/>
      <c r="B56" s="45"/>
      <c r="C56" s="45"/>
      <c r="D56" s="45"/>
      <c r="E56" s="45"/>
      <c r="F56" s="37" t="s">
        <v>50</v>
      </c>
    </row>
    <row r="57" spans="1:6" s="131" customFormat="1" ht="26.25">
      <c r="A57" s="65"/>
      <c r="B57" s="36"/>
      <c r="C57" s="36"/>
      <c r="D57" s="36"/>
      <c r="E57" s="36"/>
      <c r="F57" s="38" t="s">
        <v>50</v>
      </c>
    </row>
    <row r="58" spans="1:6" s="131" customFormat="1" ht="26.25">
      <c r="A58" s="63" t="s">
        <v>57</v>
      </c>
      <c r="B58" s="36"/>
      <c r="C58" s="36"/>
      <c r="D58" s="36"/>
      <c r="E58" s="36"/>
      <c r="F58" s="38"/>
    </row>
    <row r="59" spans="1:6" s="131" customFormat="1" ht="26.25">
      <c r="A59" s="44" t="s">
        <v>58</v>
      </c>
      <c r="B59" s="36">
        <v>52916761</v>
      </c>
      <c r="C59" s="36">
        <v>52980555</v>
      </c>
      <c r="D59" s="36">
        <v>54572257</v>
      </c>
      <c r="E59" s="36">
        <v>1591702</v>
      </c>
      <c r="F59" s="41">
        <v>0.030043135637216334</v>
      </c>
    </row>
    <row r="60" spans="1:6" s="131" customFormat="1" ht="26.25">
      <c r="A60" s="46" t="s">
        <v>59</v>
      </c>
      <c r="B60" s="45">
        <v>442646</v>
      </c>
      <c r="C60" s="45">
        <v>442661</v>
      </c>
      <c r="D60" s="45">
        <v>455119</v>
      </c>
      <c r="E60" s="45">
        <v>12458</v>
      </c>
      <c r="F60" s="41">
        <v>0.028143432559001133</v>
      </c>
    </row>
    <row r="61" spans="1:6" s="131" customFormat="1" ht="26.25">
      <c r="A61" s="46" t="s">
        <v>60</v>
      </c>
      <c r="B61" s="45">
        <v>1448993</v>
      </c>
      <c r="C61" s="45">
        <v>1449044</v>
      </c>
      <c r="D61" s="45">
        <v>1397648</v>
      </c>
      <c r="E61" s="45">
        <v>-51396</v>
      </c>
      <c r="F61" s="41">
        <v>-0.03546890225555608</v>
      </c>
    </row>
    <row r="62" spans="1:6" s="131" customFormat="1" ht="26.25">
      <c r="A62" s="46" t="s">
        <v>61</v>
      </c>
      <c r="B62" s="45">
        <v>8156659</v>
      </c>
      <c r="C62" s="45">
        <v>8155768</v>
      </c>
      <c r="D62" s="45">
        <v>7946027</v>
      </c>
      <c r="E62" s="45">
        <v>-209741</v>
      </c>
      <c r="F62" s="41">
        <v>-0.02571689140740639</v>
      </c>
    </row>
    <row r="63" spans="1:6" s="131" customFormat="1" ht="26.25">
      <c r="A63" s="46" t="s">
        <v>62</v>
      </c>
      <c r="B63" s="45">
        <v>5548750</v>
      </c>
      <c r="C63" s="45">
        <v>5570432</v>
      </c>
      <c r="D63" s="45">
        <v>5480899</v>
      </c>
      <c r="E63" s="45">
        <v>-89533</v>
      </c>
      <c r="F63" s="41">
        <v>-0.016072900629610056</v>
      </c>
    </row>
    <row r="64" spans="1:6" s="131" customFormat="1" ht="26.25">
      <c r="A64" s="46" t="s">
        <v>63</v>
      </c>
      <c r="B64" s="45">
        <v>11625279</v>
      </c>
      <c r="C64" s="45">
        <v>11626631</v>
      </c>
      <c r="D64" s="45">
        <v>11299864</v>
      </c>
      <c r="E64" s="45">
        <v>-326767</v>
      </c>
      <c r="F64" s="41">
        <v>-0.028105046079126447</v>
      </c>
    </row>
    <row r="65" spans="1:6" s="131" customFormat="1" ht="26.25">
      <c r="A65" s="46" t="s">
        <v>64</v>
      </c>
      <c r="B65" s="45">
        <v>14853265</v>
      </c>
      <c r="C65" s="45">
        <v>14885601</v>
      </c>
      <c r="D65" s="45">
        <v>13962382</v>
      </c>
      <c r="E65" s="45">
        <v>-923219</v>
      </c>
      <c r="F65" s="41">
        <v>-0.06202094225150869</v>
      </c>
    </row>
    <row r="66" spans="1:6" s="131" customFormat="1" ht="26.25">
      <c r="A66" s="46" t="s">
        <v>65</v>
      </c>
      <c r="B66" s="45">
        <v>11183040</v>
      </c>
      <c r="C66" s="45">
        <v>11183080</v>
      </c>
      <c r="D66" s="45">
        <v>10810261</v>
      </c>
      <c r="E66" s="45">
        <v>-372819</v>
      </c>
      <c r="F66" s="41">
        <v>-0.03333777456657736</v>
      </c>
    </row>
    <row r="67" spans="1:6" s="133" customFormat="1" ht="26.25">
      <c r="A67" s="66" t="s">
        <v>66</v>
      </c>
      <c r="B67" s="51">
        <v>106175393</v>
      </c>
      <c r="C67" s="51">
        <v>106293772</v>
      </c>
      <c r="D67" s="51">
        <v>105924457</v>
      </c>
      <c r="E67" s="51">
        <v>-369315</v>
      </c>
      <c r="F67" s="52">
        <v>-0.0034744744969630015</v>
      </c>
    </row>
    <row r="68" spans="1:6" s="131" customFormat="1" ht="26.25">
      <c r="A68" s="46" t="s">
        <v>67</v>
      </c>
      <c r="B68" s="192">
        <v>0</v>
      </c>
      <c r="C68" s="192">
        <v>0</v>
      </c>
      <c r="D68" s="192">
        <v>0</v>
      </c>
      <c r="E68" s="192">
        <v>0</v>
      </c>
      <c r="F68" s="191">
        <v>0</v>
      </c>
    </row>
    <row r="69" spans="1:6" s="131" customFormat="1" ht="26.25">
      <c r="A69" s="46" t="s">
        <v>68</v>
      </c>
      <c r="B69" s="192">
        <v>0</v>
      </c>
      <c r="C69" s="192">
        <v>0</v>
      </c>
      <c r="D69" s="192">
        <v>0</v>
      </c>
      <c r="E69" s="192">
        <v>0</v>
      </c>
      <c r="F69" s="191">
        <v>0</v>
      </c>
    </row>
    <row r="70" spans="1:6" s="131" customFormat="1" ht="26.25">
      <c r="A70" s="46" t="s">
        <v>69</v>
      </c>
      <c r="B70" s="45">
        <v>2750000</v>
      </c>
      <c r="C70" s="45">
        <v>2750000</v>
      </c>
      <c r="D70" s="45">
        <v>1500000</v>
      </c>
      <c r="E70" s="45">
        <v>-1250000</v>
      </c>
      <c r="F70" s="41">
        <v>-0.45454545454545453</v>
      </c>
    </row>
    <row r="71" spans="1:6" s="131" customFormat="1" ht="26.25">
      <c r="A71" s="46" t="s">
        <v>70</v>
      </c>
      <c r="B71" s="192">
        <v>0</v>
      </c>
      <c r="C71" s="192">
        <v>0</v>
      </c>
      <c r="D71" s="192">
        <v>0</v>
      </c>
      <c r="E71" s="192">
        <v>0</v>
      </c>
      <c r="F71" s="191">
        <v>0</v>
      </c>
    </row>
    <row r="72" spans="1:6" s="133" customFormat="1" ht="26.25">
      <c r="A72" s="67" t="s">
        <v>71</v>
      </c>
      <c r="B72" s="68">
        <v>108925393</v>
      </c>
      <c r="C72" s="68">
        <v>109043772</v>
      </c>
      <c r="D72" s="68">
        <v>107424457</v>
      </c>
      <c r="E72" s="68">
        <v>-1619315</v>
      </c>
      <c r="F72" s="52">
        <v>-0.014850137429215123</v>
      </c>
    </row>
    <row r="73" spans="1:6" s="131" customFormat="1" ht="26.25">
      <c r="A73" s="65"/>
      <c r="B73" s="36"/>
      <c r="C73" s="36"/>
      <c r="D73" s="36"/>
      <c r="E73" s="36"/>
      <c r="F73" s="38"/>
    </row>
    <row r="74" spans="1:6" s="131" customFormat="1" ht="26.25">
      <c r="A74" s="63" t="s">
        <v>72</v>
      </c>
      <c r="B74" s="36"/>
      <c r="C74" s="36"/>
      <c r="D74" s="36"/>
      <c r="E74" s="36"/>
      <c r="F74" s="38"/>
    </row>
    <row r="75" spans="1:6" s="131" customFormat="1" ht="26.25">
      <c r="A75" s="44" t="s">
        <v>73</v>
      </c>
      <c r="B75" s="40">
        <v>57853288</v>
      </c>
      <c r="C75" s="40">
        <v>57846669</v>
      </c>
      <c r="D75" s="40">
        <v>56697384</v>
      </c>
      <c r="E75" s="36">
        <v>-1149285</v>
      </c>
      <c r="F75" s="41">
        <v>-0.019867781842373672</v>
      </c>
    </row>
    <row r="76" spans="1:6" s="131" customFormat="1" ht="26.25">
      <c r="A76" s="46" t="s">
        <v>74</v>
      </c>
      <c r="B76" s="43">
        <v>1310553</v>
      </c>
      <c r="C76" s="40">
        <v>1323384</v>
      </c>
      <c r="D76" s="40">
        <v>1541502</v>
      </c>
      <c r="E76" s="45">
        <v>218118</v>
      </c>
      <c r="F76" s="41">
        <v>0.1648183747121017</v>
      </c>
    </row>
    <row r="77" spans="1:6" s="131" customFormat="1" ht="26.25">
      <c r="A77" s="46" t="s">
        <v>75</v>
      </c>
      <c r="B77" s="36">
        <v>22385492</v>
      </c>
      <c r="C77" s="40">
        <v>22393134</v>
      </c>
      <c r="D77" s="40">
        <v>23532571</v>
      </c>
      <c r="E77" s="45">
        <v>1139437</v>
      </c>
      <c r="F77" s="41">
        <v>0.050883319860453656</v>
      </c>
    </row>
    <row r="78" spans="1:6" s="133" customFormat="1" ht="26.25">
      <c r="A78" s="66" t="s">
        <v>76</v>
      </c>
      <c r="B78" s="68">
        <v>81549333</v>
      </c>
      <c r="C78" s="68">
        <v>81563187</v>
      </c>
      <c r="D78" s="68">
        <v>81771457</v>
      </c>
      <c r="E78" s="51">
        <v>208270</v>
      </c>
      <c r="F78" s="52">
        <v>0.002553480407772688</v>
      </c>
    </row>
    <row r="79" spans="1:6" s="131" customFormat="1" ht="26.25">
      <c r="A79" s="46" t="s">
        <v>77</v>
      </c>
      <c r="B79" s="43">
        <v>545079</v>
      </c>
      <c r="C79" s="43">
        <v>556148</v>
      </c>
      <c r="D79" s="43">
        <v>474818</v>
      </c>
      <c r="E79" s="45">
        <v>-81330</v>
      </c>
      <c r="F79" s="41">
        <v>-0.14623805174162274</v>
      </c>
    </row>
    <row r="80" spans="1:6" s="131" customFormat="1" ht="26.25">
      <c r="A80" s="46" t="s">
        <v>78</v>
      </c>
      <c r="B80" s="40">
        <v>6280301</v>
      </c>
      <c r="C80" s="40">
        <v>6305023</v>
      </c>
      <c r="D80" s="40">
        <v>6804179</v>
      </c>
      <c r="E80" s="45">
        <v>499156</v>
      </c>
      <c r="F80" s="41">
        <v>0.07916799034674417</v>
      </c>
    </row>
    <row r="81" spans="1:6" s="131" customFormat="1" ht="26.25">
      <c r="A81" s="46" t="s">
        <v>79</v>
      </c>
      <c r="B81" s="36">
        <v>1328329</v>
      </c>
      <c r="C81" s="36">
        <v>1349930</v>
      </c>
      <c r="D81" s="36">
        <v>1467579</v>
      </c>
      <c r="E81" s="45">
        <v>117649</v>
      </c>
      <c r="F81" s="41">
        <v>0.08715192639618351</v>
      </c>
    </row>
    <row r="82" spans="1:6" s="133" customFormat="1" ht="26.25">
      <c r="A82" s="49" t="s">
        <v>80</v>
      </c>
      <c r="B82" s="68">
        <v>8153709</v>
      </c>
      <c r="C82" s="68">
        <v>8211101</v>
      </c>
      <c r="D82" s="68">
        <v>8746576</v>
      </c>
      <c r="E82" s="51">
        <v>535475</v>
      </c>
      <c r="F82" s="52">
        <v>0.06521354444428341</v>
      </c>
    </row>
    <row r="83" spans="1:6" s="131" customFormat="1" ht="26.25">
      <c r="A83" s="46" t="s">
        <v>81</v>
      </c>
      <c r="B83" s="36">
        <v>439103</v>
      </c>
      <c r="C83" s="36">
        <v>441612</v>
      </c>
      <c r="D83" s="36">
        <v>377648</v>
      </c>
      <c r="E83" s="45">
        <v>-63964</v>
      </c>
      <c r="F83" s="41">
        <v>-0.1448420785667056</v>
      </c>
    </row>
    <row r="84" spans="1:6" s="131" customFormat="1" ht="26.25">
      <c r="A84" s="46" t="s">
        <v>82</v>
      </c>
      <c r="B84" s="45">
        <v>18176487</v>
      </c>
      <c r="C84" s="45">
        <v>18215087</v>
      </c>
      <c r="D84" s="45">
        <v>15984282</v>
      </c>
      <c r="E84" s="45">
        <v>-2230805</v>
      </c>
      <c r="F84" s="41">
        <v>-0.12247018090004182</v>
      </c>
    </row>
    <row r="85" spans="1:6" s="131" customFormat="1" ht="26.25">
      <c r="A85" s="46" t="s">
        <v>83</v>
      </c>
      <c r="B85" s="192">
        <v>0</v>
      </c>
      <c r="C85" s="192">
        <v>0</v>
      </c>
      <c r="D85" s="192">
        <v>0</v>
      </c>
      <c r="E85" s="192">
        <v>0</v>
      </c>
      <c r="F85" s="191">
        <v>0</v>
      </c>
    </row>
    <row r="86" spans="1:6" s="131" customFormat="1" ht="26.25">
      <c r="A86" s="46" t="s">
        <v>84</v>
      </c>
      <c r="B86" s="45">
        <v>378372</v>
      </c>
      <c r="C86" s="45">
        <v>378373</v>
      </c>
      <c r="D86" s="45">
        <v>380138</v>
      </c>
      <c r="E86" s="45">
        <v>1765</v>
      </c>
      <c r="F86" s="41">
        <v>0.004664709162651669</v>
      </c>
    </row>
    <row r="87" spans="1:6" s="133" customFormat="1" ht="26.25">
      <c r="A87" s="49" t="s">
        <v>85</v>
      </c>
      <c r="B87" s="51">
        <v>18993962</v>
      </c>
      <c r="C87" s="51">
        <v>19035072</v>
      </c>
      <c r="D87" s="51">
        <v>16742068</v>
      </c>
      <c r="E87" s="51">
        <v>-2293004</v>
      </c>
      <c r="F87" s="52">
        <v>-0.12046206076866954</v>
      </c>
    </row>
    <row r="88" spans="1:6" s="131" customFormat="1" ht="26.25">
      <c r="A88" s="46" t="s">
        <v>86</v>
      </c>
      <c r="B88" s="45">
        <v>137786</v>
      </c>
      <c r="C88" s="45">
        <v>139907</v>
      </c>
      <c r="D88" s="45">
        <v>154338</v>
      </c>
      <c r="E88" s="45">
        <v>14431</v>
      </c>
      <c r="F88" s="41">
        <v>0.10314709056730542</v>
      </c>
    </row>
    <row r="89" spans="1:6" s="131" customFormat="1" ht="26.25">
      <c r="A89" s="46" t="s">
        <v>87</v>
      </c>
      <c r="B89" s="192">
        <v>0</v>
      </c>
      <c r="C89" s="192">
        <v>0</v>
      </c>
      <c r="D89" s="192">
        <v>0</v>
      </c>
      <c r="E89" s="192">
        <v>0</v>
      </c>
      <c r="F89" s="191">
        <v>0</v>
      </c>
    </row>
    <row r="90" spans="1:6" s="131" customFormat="1" ht="26.25">
      <c r="A90" s="55" t="s">
        <v>88</v>
      </c>
      <c r="B90" s="45">
        <v>90603</v>
      </c>
      <c r="C90" s="45">
        <v>94505</v>
      </c>
      <c r="D90" s="45">
        <v>10018</v>
      </c>
      <c r="E90" s="45">
        <v>-84487</v>
      </c>
      <c r="F90" s="41">
        <v>-0.8939950267181631</v>
      </c>
    </row>
    <row r="91" spans="1:6" s="133" customFormat="1" ht="26.25">
      <c r="A91" s="69" t="s">
        <v>89</v>
      </c>
      <c r="B91" s="68">
        <v>228389</v>
      </c>
      <c r="C91" s="68">
        <v>234412</v>
      </c>
      <c r="D91" s="68">
        <v>164356</v>
      </c>
      <c r="E91" s="68">
        <v>-70056</v>
      </c>
      <c r="F91" s="52">
        <v>-0.298858420217395</v>
      </c>
    </row>
    <row r="92" spans="1:6" s="131" customFormat="1" ht="26.25">
      <c r="A92" s="55" t="s">
        <v>90</v>
      </c>
      <c r="B92" s="192">
        <v>0</v>
      </c>
      <c r="C92" s="192">
        <v>0</v>
      </c>
      <c r="D92" s="193">
        <v>0</v>
      </c>
      <c r="E92" s="192">
        <v>0</v>
      </c>
      <c r="F92" s="191">
        <v>0</v>
      </c>
    </row>
    <row r="93" spans="1:6" s="133" customFormat="1" ht="27" thickBot="1">
      <c r="A93" s="70" t="s">
        <v>71</v>
      </c>
      <c r="B93" s="71">
        <v>108925393</v>
      </c>
      <c r="C93" s="71">
        <v>109043772</v>
      </c>
      <c r="D93" s="72">
        <v>107424457</v>
      </c>
      <c r="E93" s="71">
        <v>-1619315</v>
      </c>
      <c r="F93" s="73">
        <v>-0.014850137429215123</v>
      </c>
    </row>
    <row r="94" spans="1:8" s="135" customFormat="1" ht="31.5">
      <c r="A94" s="19"/>
      <c r="B94" s="20"/>
      <c r="C94" s="20"/>
      <c r="D94" s="20"/>
      <c r="E94" s="20"/>
      <c r="F94" s="21" t="s">
        <v>50</v>
      </c>
      <c r="G94" s="134"/>
      <c r="H94" s="134"/>
    </row>
    <row r="95" spans="1:8" s="135" customFormat="1" ht="31.5">
      <c r="A95" s="23" t="s">
        <v>91</v>
      </c>
      <c r="B95" s="24"/>
      <c r="C95" s="24"/>
      <c r="D95" s="24"/>
      <c r="E95" s="24"/>
      <c r="F95" s="25"/>
      <c r="G95" s="134"/>
      <c r="H95" s="134"/>
    </row>
    <row r="96" spans="1:8" s="135" customFormat="1" ht="31.5">
      <c r="A96" s="23" t="s">
        <v>92</v>
      </c>
      <c r="B96" s="24"/>
      <c r="C96" s="24"/>
      <c r="D96" s="24"/>
      <c r="E96" s="24"/>
      <c r="F96" s="25"/>
      <c r="G96" s="134"/>
      <c r="H96" s="134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3" t="s">
        <v>1</v>
      </c>
      <c r="D1" s="1" t="s">
        <v>128</v>
      </c>
      <c r="E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127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53968471</v>
      </c>
      <c r="C8" s="40">
        <v>53968471</v>
      </c>
      <c r="D8" s="40">
        <v>26163476</v>
      </c>
      <c r="E8" s="40">
        <v>-27804995</v>
      </c>
      <c r="F8" s="41">
        <v>-0.5152081295762483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2623208</v>
      </c>
      <c r="C10" s="43">
        <v>2735071</v>
      </c>
      <c r="D10" s="43">
        <v>21433873</v>
      </c>
      <c r="E10" s="43">
        <v>18698802</v>
      </c>
      <c r="F10" s="41">
        <v>6.836678828447233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2623208</v>
      </c>
      <c r="C12" s="45">
        <v>2735071</v>
      </c>
      <c r="D12" s="45">
        <v>2621470</v>
      </c>
      <c r="E12" s="43">
        <v>-113601</v>
      </c>
      <c r="F12" s="41">
        <v>-0.04153493638739177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18812403</v>
      </c>
      <c r="E30" s="43">
        <v>18812403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56591679</v>
      </c>
      <c r="C36" s="51">
        <v>56703542</v>
      </c>
      <c r="D36" s="51">
        <v>47597349</v>
      </c>
      <c r="E36" s="51">
        <v>-9106193</v>
      </c>
      <c r="F36" s="52">
        <v>-0.16059301903926917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74624293</v>
      </c>
      <c r="C49" s="57">
        <v>74512430</v>
      </c>
      <c r="D49" s="57">
        <v>81631027</v>
      </c>
      <c r="E49" s="57">
        <v>7118597</v>
      </c>
      <c r="F49" s="52">
        <v>0.09553569786946957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131215972</v>
      </c>
      <c r="C55" s="57">
        <v>131215972</v>
      </c>
      <c r="D55" s="57">
        <v>129228376</v>
      </c>
      <c r="E55" s="57">
        <v>-1987596</v>
      </c>
      <c r="F55" s="52">
        <v>-0.01514751573078314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61628350</v>
      </c>
      <c r="C59" s="36">
        <v>61488789</v>
      </c>
      <c r="D59" s="36">
        <v>59317941</v>
      </c>
      <c r="E59" s="36">
        <v>-2170848</v>
      </c>
      <c r="F59" s="41">
        <v>-0.035304777265982586</v>
      </c>
    </row>
    <row r="60" spans="1:6" s="30" customFormat="1" ht="26.25">
      <c r="A60" s="46" t="s">
        <v>59</v>
      </c>
      <c r="B60" s="45">
        <v>11993690</v>
      </c>
      <c r="C60" s="45">
        <v>11803674</v>
      </c>
      <c r="D60" s="45">
        <v>12067514</v>
      </c>
      <c r="E60" s="45">
        <v>263840</v>
      </c>
      <c r="F60" s="41">
        <v>0.022352362493237275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13111948</v>
      </c>
      <c r="C62" s="45">
        <v>13101138</v>
      </c>
      <c r="D62" s="45">
        <v>12894039</v>
      </c>
      <c r="E62" s="45">
        <v>-207099</v>
      </c>
      <c r="F62" s="41">
        <v>-0.015807710750012707</v>
      </c>
    </row>
    <row r="63" spans="1:6" s="30" customFormat="1" ht="26.25">
      <c r="A63" s="46" t="s">
        <v>62</v>
      </c>
      <c r="B63" s="45">
        <v>5684222</v>
      </c>
      <c r="C63" s="45">
        <v>5912210</v>
      </c>
      <c r="D63" s="45">
        <v>5858247</v>
      </c>
      <c r="E63" s="45">
        <v>-53963</v>
      </c>
      <c r="F63" s="41">
        <v>-0.009127382146439317</v>
      </c>
    </row>
    <row r="64" spans="1:6" s="30" customFormat="1" ht="26.25">
      <c r="A64" s="46" t="s">
        <v>63</v>
      </c>
      <c r="B64" s="45">
        <v>17312506</v>
      </c>
      <c r="C64" s="45">
        <v>17428679</v>
      </c>
      <c r="D64" s="45">
        <v>18544049</v>
      </c>
      <c r="E64" s="45">
        <v>1115370</v>
      </c>
      <c r="F64" s="41">
        <v>0.06399624435104921</v>
      </c>
    </row>
    <row r="65" spans="1:6" s="30" customFormat="1" ht="26.25">
      <c r="A65" s="46" t="s">
        <v>64</v>
      </c>
      <c r="B65" s="45">
        <v>7282593</v>
      </c>
      <c r="C65" s="45">
        <v>6781390</v>
      </c>
      <c r="D65" s="45">
        <v>8275551</v>
      </c>
      <c r="E65" s="45">
        <v>1494161</v>
      </c>
      <c r="F65" s="41">
        <v>0.22033255718960273</v>
      </c>
    </row>
    <row r="66" spans="1:6" s="30" customFormat="1" ht="26.25">
      <c r="A66" s="46" t="s">
        <v>65</v>
      </c>
      <c r="B66" s="45">
        <v>14153019</v>
      </c>
      <c r="C66" s="45">
        <v>14620628</v>
      </c>
      <c r="D66" s="45">
        <v>12178723</v>
      </c>
      <c r="E66" s="45">
        <v>-2441905</v>
      </c>
      <c r="F66" s="41">
        <v>-0.16701779157502675</v>
      </c>
    </row>
    <row r="67" spans="1:6" s="53" customFormat="1" ht="26.25">
      <c r="A67" s="66" t="s">
        <v>66</v>
      </c>
      <c r="B67" s="51">
        <v>131166328</v>
      </c>
      <c r="C67" s="51">
        <v>131136508</v>
      </c>
      <c r="D67" s="51">
        <v>129136064</v>
      </c>
      <c r="E67" s="51">
        <v>-2000444</v>
      </c>
      <c r="F67" s="52">
        <v>-0.015254668821896645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49644</v>
      </c>
      <c r="C69" s="45">
        <v>79464</v>
      </c>
      <c r="D69" s="45">
        <v>92312</v>
      </c>
      <c r="E69" s="45">
        <v>12848</v>
      </c>
      <c r="F69" s="41">
        <v>0.16168327796234774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131215972</v>
      </c>
      <c r="C72" s="68">
        <v>131215972</v>
      </c>
      <c r="D72" s="68">
        <v>129228376</v>
      </c>
      <c r="E72" s="68">
        <v>-1987596</v>
      </c>
      <c r="F72" s="52">
        <v>-0.01514751573078314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77224080</v>
      </c>
      <c r="C75" s="40">
        <v>77530351</v>
      </c>
      <c r="D75" s="40">
        <v>75460334</v>
      </c>
      <c r="E75" s="36">
        <v>-2070017</v>
      </c>
      <c r="F75" s="41">
        <v>-0.026699440584242937</v>
      </c>
    </row>
    <row r="76" spans="1:6" s="30" customFormat="1" ht="26.25">
      <c r="A76" s="46" t="s">
        <v>74</v>
      </c>
      <c r="B76" s="43">
        <v>1355205</v>
      </c>
      <c r="C76" s="40">
        <v>1248579</v>
      </c>
      <c r="D76" s="40">
        <v>1389778</v>
      </c>
      <c r="E76" s="45">
        <v>141199</v>
      </c>
      <c r="F76" s="41">
        <v>0.11308775816348024</v>
      </c>
    </row>
    <row r="77" spans="1:6" s="30" customFormat="1" ht="26.25">
      <c r="A77" s="46" t="s">
        <v>75</v>
      </c>
      <c r="B77" s="36">
        <v>28028307</v>
      </c>
      <c r="C77" s="40">
        <v>29614861</v>
      </c>
      <c r="D77" s="40">
        <v>29220188</v>
      </c>
      <c r="E77" s="45">
        <v>-394673</v>
      </c>
      <c r="F77" s="41">
        <v>-0.013326856404965061</v>
      </c>
    </row>
    <row r="78" spans="1:6" s="53" customFormat="1" ht="26.25">
      <c r="A78" s="66" t="s">
        <v>76</v>
      </c>
      <c r="B78" s="68">
        <v>106607592</v>
      </c>
      <c r="C78" s="68">
        <v>108393791</v>
      </c>
      <c r="D78" s="68">
        <v>106070300</v>
      </c>
      <c r="E78" s="51">
        <v>-2323491</v>
      </c>
      <c r="F78" s="52">
        <v>-0.02143564662296939</v>
      </c>
    </row>
    <row r="79" spans="1:6" s="30" customFormat="1" ht="26.25">
      <c r="A79" s="46" t="s">
        <v>77</v>
      </c>
      <c r="B79" s="43">
        <v>377645</v>
      </c>
      <c r="C79" s="43">
        <v>353057</v>
      </c>
      <c r="D79" s="43">
        <v>425721</v>
      </c>
      <c r="E79" s="45">
        <v>72664</v>
      </c>
      <c r="F79" s="41">
        <v>0.20581379210722348</v>
      </c>
    </row>
    <row r="80" spans="1:6" s="30" customFormat="1" ht="26.25">
      <c r="A80" s="46" t="s">
        <v>78</v>
      </c>
      <c r="B80" s="40">
        <v>12039502</v>
      </c>
      <c r="C80" s="40">
        <v>12863980</v>
      </c>
      <c r="D80" s="40">
        <v>11627071</v>
      </c>
      <c r="E80" s="45">
        <v>-1236909</v>
      </c>
      <c r="F80" s="41">
        <v>-0.09615290135712276</v>
      </c>
    </row>
    <row r="81" spans="1:6" s="30" customFormat="1" ht="26.25">
      <c r="A81" s="46" t="s">
        <v>79</v>
      </c>
      <c r="B81" s="36">
        <v>1595907</v>
      </c>
      <c r="C81" s="36">
        <v>1666253</v>
      </c>
      <c r="D81" s="36">
        <v>1636017</v>
      </c>
      <c r="E81" s="45">
        <v>-30236</v>
      </c>
      <c r="F81" s="41">
        <v>-0.018146103862978793</v>
      </c>
    </row>
    <row r="82" spans="1:6" s="53" customFormat="1" ht="26.25">
      <c r="A82" s="49" t="s">
        <v>80</v>
      </c>
      <c r="B82" s="68">
        <v>14013054</v>
      </c>
      <c r="C82" s="68">
        <v>14883290</v>
      </c>
      <c r="D82" s="68">
        <v>13688809</v>
      </c>
      <c r="E82" s="51">
        <v>-1194481</v>
      </c>
      <c r="F82" s="52">
        <v>-0.08025651586443588</v>
      </c>
    </row>
    <row r="83" spans="1:6" s="30" customFormat="1" ht="26.25">
      <c r="A83" s="46" t="s">
        <v>81</v>
      </c>
      <c r="B83" s="36">
        <v>574840</v>
      </c>
      <c r="C83" s="36">
        <v>530208</v>
      </c>
      <c r="D83" s="36">
        <v>565684</v>
      </c>
      <c r="E83" s="45">
        <v>35476</v>
      </c>
      <c r="F83" s="41">
        <v>0.06690959019856359</v>
      </c>
    </row>
    <row r="84" spans="1:6" s="30" customFormat="1" ht="26.25">
      <c r="A84" s="46" t="s">
        <v>82</v>
      </c>
      <c r="B84" s="45">
        <v>7893895</v>
      </c>
      <c r="C84" s="45">
        <v>6923964</v>
      </c>
      <c r="D84" s="45">
        <v>8414973</v>
      </c>
      <c r="E84" s="45">
        <v>1491009</v>
      </c>
      <c r="F84" s="41">
        <v>0.21534037438669526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359090</v>
      </c>
      <c r="C86" s="45">
        <v>321719</v>
      </c>
      <c r="D86" s="45">
        <v>325610</v>
      </c>
      <c r="E86" s="45">
        <v>3891</v>
      </c>
      <c r="F86" s="41">
        <v>0.012094405366173587</v>
      </c>
    </row>
    <row r="87" spans="1:6" s="53" customFormat="1" ht="26.25">
      <c r="A87" s="49" t="s">
        <v>85</v>
      </c>
      <c r="B87" s="51">
        <v>8827825</v>
      </c>
      <c r="C87" s="51">
        <v>7775891</v>
      </c>
      <c r="D87" s="51">
        <v>9306267</v>
      </c>
      <c r="E87" s="51">
        <v>1530376</v>
      </c>
      <c r="F87" s="52">
        <v>0.1968103719560884</v>
      </c>
    </row>
    <row r="88" spans="1:6" s="30" customFormat="1" ht="26.25">
      <c r="A88" s="46" t="s">
        <v>86</v>
      </c>
      <c r="B88" s="45">
        <v>933817</v>
      </c>
      <c r="C88" s="45">
        <v>3000</v>
      </c>
      <c r="D88" s="45">
        <v>3000</v>
      </c>
      <c r="E88" s="45">
        <v>0</v>
      </c>
      <c r="F88" s="41">
        <v>0</v>
      </c>
    </row>
    <row r="89" spans="1:6" s="30" customFormat="1" ht="26.25">
      <c r="A89" s="46" t="s">
        <v>87</v>
      </c>
      <c r="B89" s="45">
        <v>397871</v>
      </c>
      <c r="C89" s="45">
        <v>160000</v>
      </c>
      <c r="D89" s="45">
        <v>160000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435813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1767501</v>
      </c>
      <c r="C91" s="68">
        <v>163000</v>
      </c>
      <c r="D91" s="68">
        <v>163000</v>
      </c>
      <c r="E91" s="68">
        <v>0</v>
      </c>
      <c r="F91" s="52">
        <v>0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131215972</v>
      </c>
      <c r="C93" s="71">
        <v>131215972</v>
      </c>
      <c r="D93" s="72">
        <v>129228376</v>
      </c>
      <c r="E93" s="71">
        <v>-1987596</v>
      </c>
      <c r="F93" s="73">
        <v>-0.01514751573078314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125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29039605</v>
      </c>
      <c r="C8" s="40">
        <v>29039605</v>
      </c>
      <c r="D8" s="40">
        <v>14256559</v>
      </c>
      <c r="E8" s="40">
        <v>-14783046</v>
      </c>
      <c r="F8" s="41">
        <v>-0.5090649821166645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1856577</v>
      </c>
      <c r="C10" s="43">
        <v>1935748</v>
      </c>
      <c r="D10" s="43">
        <v>12106287</v>
      </c>
      <c r="E10" s="43">
        <v>10170539</v>
      </c>
      <c r="F10" s="41">
        <v>5.254061479076822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1856577</v>
      </c>
      <c r="C12" s="45">
        <v>1935748</v>
      </c>
      <c r="D12" s="45">
        <v>1855346</v>
      </c>
      <c r="E12" s="43">
        <v>-80402</v>
      </c>
      <c r="F12" s="41">
        <v>-0.04153536514050383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10250941</v>
      </c>
      <c r="E30" s="43">
        <v>10250941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30896182</v>
      </c>
      <c r="C36" s="51">
        <v>30975353</v>
      </c>
      <c r="D36" s="51">
        <v>26362846</v>
      </c>
      <c r="E36" s="51">
        <v>-4612507</v>
      </c>
      <c r="F36" s="52">
        <v>-0.1489089406019037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73734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73734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40968913</v>
      </c>
      <c r="C49" s="57">
        <v>41804240</v>
      </c>
      <c r="D49" s="57">
        <v>45315204</v>
      </c>
      <c r="E49" s="57">
        <v>3510964</v>
      </c>
      <c r="F49" s="52">
        <v>0.08398583492966263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71791361</v>
      </c>
      <c r="C55" s="57">
        <v>72779593</v>
      </c>
      <c r="D55" s="57">
        <v>71678050</v>
      </c>
      <c r="E55" s="57">
        <v>-1101543</v>
      </c>
      <c r="F55" s="52">
        <v>-0.01513532783839558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32903481</v>
      </c>
      <c r="C59" s="36">
        <v>32962193</v>
      </c>
      <c r="D59" s="36">
        <v>32596181</v>
      </c>
      <c r="E59" s="36">
        <v>-366012</v>
      </c>
      <c r="F59" s="41">
        <v>-0.011103994203298306</v>
      </c>
    </row>
    <row r="60" spans="1:6" s="30" customFormat="1" ht="26.25">
      <c r="A60" s="46" t="s">
        <v>59</v>
      </c>
      <c r="B60" s="45">
        <v>3237230</v>
      </c>
      <c r="C60" s="45">
        <v>3605408</v>
      </c>
      <c r="D60" s="45">
        <v>3290961</v>
      </c>
      <c r="E60" s="45">
        <v>-314447</v>
      </c>
      <c r="F60" s="41">
        <v>-0.08721537201892268</v>
      </c>
    </row>
    <row r="61" spans="1:6" s="30" customFormat="1" ht="26.25">
      <c r="A61" s="46" t="s">
        <v>60</v>
      </c>
      <c r="B61" s="45">
        <v>157840</v>
      </c>
      <c r="C61" s="45">
        <v>111084</v>
      </c>
      <c r="D61" s="45">
        <v>137966</v>
      </c>
      <c r="E61" s="45">
        <v>26882</v>
      </c>
      <c r="F61" s="41">
        <v>0.24199704727953622</v>
      </c>
    </row>
    <row r="62" spans="1:6" s="30" customFormat="1" ht="26.25">
      <c r="A62" s="46" t="s">
        <v>61</v>
      </c>
      <c r="B62" s="45">
        <v>5245280</v>
      </c>
      <c r="C62" s="45">
        <v>5506029</v>
      </c>
      <c r="D62" s="45">
        <v>5062907</v>
      </c>
      <c r="E62" s="45">
        <v>-443121</v>
      </c>
      <c r="F62" s="41">
        <v>-0.08047923467166627</v>
      </c>
    </row>
    <row r="63" spans="1:6" s="30" customFormat="1" ht="26.25">
      <c r="A63" s="46" t="s">
        <v>62</v>
      </c>
      <c r="B63" s="45">
        <v>4295945</v>
      </c>
      <c r="C63" s="45">
        <v>4290681</v>
      </c>
      <c r="D63" s="45">
        <v>4397712</v>
      </c>
      <c r="E63" s="45">
        <v>107031</v>
      </c>
      <c r="F63" s="41">
        <v>0.02494499124964079</v>
      </c>
    </row>
    <row r="64" spans="1:6" s="30" customFormat="1" ht="26.25">
      <c r="A64" s="46" t="s">
        <v>63</v>
      </c>
      <c r="B64" s="45">
        <v>10637807</v>
      </c>
      <c r="C64" s="45">
        <v>10311157</v>
      </c>
      <c r="D64" s="45">
        <v>10056069</v>
      </c>
      <c r="E64" s="45">
        <v>-255088</v>
      </c>
      <c r="F64" s="41">
        <v>-0.024739027831697256</v>
      </c>
    </row>
    <row r="65" spans="1:6" s="30" customFormat="1" ht="26.25">
      <c r="A65" s="46" t="s">
        <v>64</v>
      </c>
      <c r="B65" s="45">
        <v>5758017</v>
      </c>
      <c r="C65" s="45">
        <v>5794255</v>
      </c>
      <c r="D65" s="45">
        <v>7140326</v>
      </c>
      <c r="E65" s="45">
        <v>1346071</v>
      </c>
      <c r="F65" s="41">
        <v>0.23231131525968396</v>
      </c>
    </row>
    <row r="66" spans="1:6" s="30" customFormat="1" ht="26.25">
      <c r="A66" s="46" t="s">
        <v>65</v>
      </c>
      <c r="B66" s="45">
        <v>7240194</v>
      </c>
      <c r="C66" s="45">
        <v>7883020</v>
      </c>
      <c r="D66" s="45">
        <v>7197594</v>
      </c>
      <c r="E66" s="45">
        <v>-685426</v>
      </c>
      <c r="F66" s="41">
        <v>-0.0869496715725699</v>
      </c>
    </row>
    <row r="67" spans="1:6" s="53" customFormat="1" ht="26.25">
      <c r="A67" s="66" t="s">
        <v>66</v>
      </c>
      <c r="B67" s="51">
        <v>69475793</v>
      </c>
      <c r="C67" s="51">
        <v>70463825</v>
      </c>
      <c r="D67" s="51">
        <v>69879715</v>
      </c>
      <c r="E67" s="51">
        <v>-584110</v>
      </c>
      <c r="F67" s="52">
        <v>-0.00828950174078685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39801</v>
      </c>
      <c r="C69" s="45">
        <v>40000</v>
      </c>
      <c r="D69" s="45">
        <v>40000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2275768</v>
      </c>
      <c r="C70" s="45">
        <v>2275768</v>
      </c>
      <c r="D70" s="45">
        <v>1758333</v>
      </c>
      <c r="E70" s="45">
        <v>-517435</v>
      </c>
      <c r="F70" s="41">
        <v>-0.22736720087460585</v>
      </c>
    </row>
    <row r="71" spans="1:8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  <c r="H71" s="30" t="s">
        <v>50</v>
      </c>
    </row>
    <row r="72" spans="1:8" s="53" customFormat="1" ht="26.25">
      <c r="A72" s="67" t="s">
        <v>71</v>
      </c>
      <c r="B72" s="68">
        <v>71791361</v>
      </c>
      <c r="C72" s="68">
        <v>72779593</v>
      </c>
      <c r="D72" s="68">
        <v>71678050</v>
      </c>
      <c r="E72" s="68">
        <v>-1101543</v>
      </c>
      <c r="F72" s="52">
        <v>-0.01513532783839558</v>
      </c>
      <c r="H72" s="53" t="s">
        <v>50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38001136</v>
      </c>
      <c r="C75" s="40">
        <v>37722092</v>
      </c>
      <c r="D75" s="40">
        <v>36641480</v>
      </c>
      <c r="E75" s="36">
        <v>-1080612</v>
      </c>
      <c r="F75" s="41">
        <v>-0.028646661484204004</v>
      </c>
    </row>
    <row r="76" spans="1:6" s="30" customFormat="1" ht="26.25">
      <c r="A76" s="46" t="s">
        <v>74</v>
      </c>
      <c r="B76" s="43">
        <v>697092</v>
      </c>
      <c r="C76" s="40">
        <v>517045</v>
      </c>
      <c r="D76" s="40">
        <v>720115</v>
      </c>
      <c r="E76" s="45">
        <v>203070</v>
      </c>
      <c r="F76" s="41">
        <v>0.39275111450647426</v>
      </c>
    </row>
    <row r="77" spans="1:6" s="30" customFormat="1" ht="26.25">
      <c r="A77" s="46" t="s">
        <v>75</v>
      </c>
      <c r="B77" s="36">
        <v>16194960</v>
      </c>
      <c r="C77" s="40">
        <v>16593690</v>
      </c>
      <c r="D77" s="40">
        <v>16460622</v>
      </c>
      <c r="E77" s="45">
        <v>-133068</v>
      </c>
      <c r="F77" s="41">
        <v>-0.008019192837759414</v>
      </c>
    </row>
    <row r="78" spans="1:6" s="53" customFormat="1" ht="26.25">
      <c r="A78" s="66" t="s">
        <v>76</v>
      </c>
      <c r="B78" s="68">
        <v>54893188</v>
      </c>
      <c r="C78" s="68">
        <v>54832829</v>
      </c>
      <c r="D78" s="68">
        <v>53822219</v>
      </c>
      <c r="E78" s="51">
        <v>-1010609</v>
      </c>
      <c r="F78" s="52">
        <v>-0.01843072878840521</v>
      </c>
    </row>
    <row r="79" spans="1:6" s="30" customFormat="1" ht="26.25">
      <c r="A79" s="46" t="s">
        <v>77</v>
      </c>
      <c r="B79" s="43">
        <v>308479</v>
      </c>
      <c r="C79" s="43">
        <v>296800</v>
      </c>
      <c r="D79" s="43">
        <v>310260</v>
      </c>
      <c r="E79" s="45">
        <v>13460</v>
      </c>
      <c r="F79" s="41">
        <v>0.045350404312668464</v>
      </c>
    </row>
    <row r="80" spans="1:6" s="30" customFormat="1" ht="26.25">
      <c r="A80" s="46" t="s">
        <v>78</v>
      </c>
      <c r="B80" s="40">
        <v>5494112</v>
      </c>
      <c r="C80" s="40">
        <v>6979351</v>
      </c>
      <c r="D80" s="40">
        <v>6468079</v>
      </c>
      <c r="E80" s="45">
        <v>-511272</v>
      </c>
      <c r="F80" s="41">
        <v>-0.0732549487767559</v>
      </c>
    </row>
    <row r="81" spans="1:6" s="30" customFormat="1" ht="26.25">
      <c r="A81" s="46" t="s">
        <v>79</v>
      </c>
      <c r="B81" s="36">
        <v>1333815</v>
      </c>
      <c r="C81" s="36">
        <v>1262565</v>
      </c>
      <c r="D81" s="36">
        <v>930574</v>
      </c>
      <c r="E81" s="45">
        <v>-331991</v>
      </c>
      <c r="F81" s="41">
        <v>-0.26294963031606294</v>
      </c>
    </row>
    <row r="82" spans="1:6" s="53" customFormat="1" ht="26.25">
      <c r="A82" s="49" t="s">
        <v>80</v>
      </c>
      <c r="B82" s="68">
        <v>7136405</v>
      </c>
      <c r="C82" s="68">
        <v>8538716</v>
      </c>
      <c r="D82" s="68">
        <v>7708913</v>
      </c>
      <c r="E82" s="51">
        <v>-829803</v>
      </c>
      <c r="F82" s="52">
        <v>-0.09718123895911282</v>
      </c>
    </row>
    <row r="83" spans="1:6" s="30" customFormat="1" ht="26.25">
      <c r="A83" s="46" t="s">
        <v>81</v>
      </c>
      <c r="B83" s="36">
        <v>689734</v>
      </c>
      <c r="C83" s="36">
        <v>711454</v>
      </c>
      <c r="D83" s="36">
        <v>715688</v>
      </c>
      <c r="E83" s="45">
        <v>4234</v>
      </c>
      <c r="F83" s="41">
        <v>0.00595119290916911</v>
      </c>
    </row>
    <row r="84" spans="1:6" s="30" customFormat="1" ht="26.25">
      <c r="A84" s="46" t="s">
        <v>82</v>
      </c>
      <c r="B84" s="45">
        <v>8556805</v>
      </c>
      <c r="C84" s="45">
        <v>8250853</v>
      </c>
      <c r="D84" s="45">
        <v>9071994</v>
      </c>
      <c r="E84" s="45">
        <v>821141</v>
      </c>
      <c r="F84" s="41">
        <v>0.09952195245752167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39801</v>
      </c>
      <c r="C86" s="45">
        <v>40000</v>
      </c>
      <c r="D86" s="45">
        <v>40000</v>
      </c>
      <c r="E86" s="45">
        <v>0</v>
      </c>
      <c r="F86" s="41">
        <v>0</v>
      </c>
    </row>
    <row r="87" spans="1:6" s="53" customFormat="1" ht="26.25">
      <c r="A87" s="49" t="s">
        <v>85</v>
      </c>
      <c r="B87" s="51">
        <v>9286341</v>
      </c>
      <c r="C87" s="51">
        <v>9002307</v>
      </c>
      <c r="D87" s="51">
        <v>9827682</v>
      </c>
      <c r="E87" s="51">
        <v>825375</v>
      </c>
      <c r="F87" s="52">
        <v>0.0916848314548704</v>
      </c>
    </row>
    <row r="88" spans="1:6" s="30" customFormat="1" ht="26.25">
      <c r="A88" s="46" t="s">
        <v>86</v>
      </c>
      <c r="B88" s="45">
        <v>161649</v>
      </c>
      <c r="C88" s="45">
        <v>108300</v>
      </c>
      <c r="D88" s="45">
        <v>108300</v>
      </c>
      <c r="E88" s="45">
        <v>0</v>
      </c>
      <c r="F88" s="41">
        <v>0</v>
      </c>
    </row>
    <row r="89" spans="1:6" s="30" customFormat="1" ht="26.25">
      <c r="A89" s="46" t="s">
        <v>87</v>
      </c>
      <c r="B89" s="45">
        <v>313779</v>
      </c>
      <c r="C89" s="45">
        <v>297441</v>
      </c>
      <c r="D89" s="45">
        <v>210934</v>
      </c>
      <c r="E89" s="45">
        <v>-86507</v>
      </c>
      <c r="F89" s="41">
        <v>-0.2908375106323607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475428</v>
      </c>
      <c r="C91" s="68">
        <v>405741</v>
      </c>
      <c r="D91" s="68">
        <v>319234</v>
      </c>
      <c r="E91" s="68">
        <v>-86507</v>
      </c>
      <c r="F91" s="52">
        <v>-0.21320744021432392</v>
      </c>
    </row>
    <row r="92" spans="1:8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  <c r="H92" s="30" t="s">
        <v>50</v>
      </c>
    </row>
    <row r="93" spans="1:6" s="53" customFormat="1" ht="27" thickBot="1">
      <c r="A93" s="70" t="s">
        <v>71</v>
      </c>
      <c r="B93" s="71">
        <v>71791361</v>
      </c>
      <c r="C93" s="71">
        <v>72779593</v>
      </c>
      <c r="D93" s="72">
        <v>71678050</v>
      </c>
      <c r="E93" s="71">
        <v>-1101543</v>
      </c>
      <c r="F93" s="73">
        <v>-0.01513532783839558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31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134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35808273</v>
      </c>
      <c r="C8" s="40">
        <v>35808273</v>
      </c>
      <c r="D8" s="40">
        <v>17566678</v>
      </c>
      <c r="E8" s="40">
        <v>-18241595</v>
      </c>
      <c r="F8" s="41">
        <v>-0.5094240372888131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2517486</v>
      </c>
      <c r="C10" s="43">
        <v>2624840</v>
      </c>
      <c r="D10" s="43">
        <v>15146838</v>
      </c>
      <c r="E10" s="43">
        <v>12521998</v>
      </c>
      <c r="F10" s="41">
        <v>4.77057573033023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2517486</v>
      </c>
      <c r="C12" s="45">
        <v>2624840</v>
      </c>
      <c r="D12" s="45">
        <v>2515816</v>
      </c>
      <c r="E12" s="43">
        <v>-109024</v>
      </c>
      <c r="F12" s="41">
        <v>-0.04153548406760031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12631022</v>
      </c>
      <c r="E30" s="43">
        <v>12631022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38325759</v>
      </c>
      <c r="C36" s="51">
        <v>38433113</v>
      </c>
      <c r="D36" s="51">
        <v>32713516</v>
      </c>
      <c r="E36" s="51">
        <v>-5719597</v>
      </c>
      <c r="F36" s="52">
        <v>-0.14881950884384515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64597176</v>
      </c>
      <c r="C49" s="57">
        <v>70864333</v>
      </c>
      <c r="D49" s="57">
        <v>72566669</v>
      </c>
      <c r="E49" s="57">
        <v>1702336</v>
      </c>
      <c r="F49" s="52">
        <v>0.024022465575171646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102922935</v>
      </c>
      <c r="C55" s="57">
        <v>109297446</v>
      </c>
      <c r="D55" s="57">
        <v>105280185</v>
      </c>
      <c r="E55" s="57">
        <v>-4017261</v>
      </c>
      <c r="F55" s="52">
        <v>-0.03675530533439912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42585792</v>
      </c>
      <c r="C59" s="36">
        <v>42423726</v>
      </c>
      <c r="D59" s="36">
        <v>39312679</v>
      </c>
      <c r="E59" s="36">
        <v>-3111047</v>
      </c>
      <c r="F59" s="41">
        <v>-0.07333271481151844</v>
      </c>
    </row>
    <row r="60" spans="1:6" s="30" customFormat="1" ht="26.25">
      <c r="A60" s="46" t="s">
        <v>59</v>
      </c>
      <c r="B60" s="45">
        <v>3338798</v>
      </c>
      <c r="C60" s="45">
        <v>3398892</v>
      </c>
      <c r="D60" s="45">
        <v>2965460</v>
      </c>
      <c r="E60" s="45">
        <v>-433432</v>
      </c>
      <c r="F60" s="41">
        <v>-0.12752155702505405</v>
      </c>
    </row>
    <row r="61" spans="1:6" s="30" customFormat="1" ht="26.25">
      <c r="A61" s="46" t="s">
        <v>60</v>
      </c>
      <c r="B61" s="45">
        <v>3067704</v>
      </c>
      <c r="C61" s="45">
        <v>3559463</v>
      </c>
      <c r="D61" s="45">
        <v>3717236</v>
      </c>
      <c r="E61" s="45">
        <v>157773</v>
      </c>
      <c r="F61" s="41">
        <v>0.0443249445211258</v>
      </c>
    </row>
    <row r="62" spans="1:6" s="30" customFormat="1" ht="26.25">
      <c r="A62" s="46" t="s">
        <v>61</v>
      </c>
      <c r="B62" s="45">
        <v>9881802</v>
      </c>
      <c r="C62" s="45">
        <v>10586943</v>
      </c>
      <c r="D62" s="45">
        <v>11224992</v>
      </c>
      <c r="E62" s="45">
        <v>638049</v>
      </c>
      <c r="F62" s="41">
        <v>0.06026753898646663</v>
      </c>
    </row>
    <row r="63" spans="1:6" s="30" customFormat="1" ht="26.25">
      <c r="A63" s="46" t="s">
        <v>62</v>
      </c>
      <c r="B63" s="45">
        <v>4923668</v>
      </c>
      <c r="C63" s="45">
        <v>6071887</v>
      </c>
      <c r="D63" s="45">
        <v>6470465</v>
      </c>
      <c r="E63" s="45">
        <v>398578</v>
      </c>
      <c r="F63" s="41">
        <v>0.0656431847298871</v>
      </c>
    </row>
    <row r="64" spans="1:6" s="30" customFormat="1" ht="26.25">
      <c r="A64" s="46" t="s">
        <v>63</v>
      </c>
      <c r="B64" s="45">
        <v>17226053</v>
      </c>
      <c r="C64" s="45">
        <v>16433556</v>
      </c>
      <c r="D64" s="45">
        <v>18516952</v>
      </c>
      <c r="E64" s="45">
        <v>2083396</v>
      </c>
      <c r="F64" s="41">
        <v>0.1267769434685956</v>
      </c>
    </row>
    <row r="65" spans="1:6" s="30" customFormat="1" ht="26.25">
      <c r="A65" s="46" t="s">
        <v>64</v>
      </c>
      <c r="B65" s="45">
        <v>7280886</v>
      </c>
      <c r="C65" s="45">
        <v>8995759</v>
      </c>
      <c r="D65" s="45">
        <v>10211865</v>
      </c>
      <c r="E65" s="45">
        <v>1216106</v>
      </c>
      <c r="F65" s="41">
        <v>0.13518659181509865</v>
      </c>
    </row>
    <row r="66" spans="1:6" s="30" customFormat="1" ht="26.25">
      <c r="A66" s="46" t="s">
        <v>65</v>
      </c>
      <c r="B66" s="45">
        <v>15290122</v>
      </c>
      <c r="C66" s="45">
        <v>16487220</v>
      </c>
      <c r="D66" s="45">
        <v>11520536</v>
      </c>
      <c r="E66" s="45">
        <v>-4966684</v>
      </c>
      <c r="F66" s="41">
        <v>-0.3012444790571121</v>
      </c>
    </row>
    <row r="67" spans="1:6" s="53" customFormat="1" ht="26.25">
      <c r="A67" s="66" t="s">
        <v>66</v>
      </c>
      <c r="B67" s="51">
        <v>103594825</v>
      </c>
      <c r="C67" s="51">
        <v>107957446</v>
      </c>
      <c r="D67" s="51">
        <v>103940185</v>
      </c>
      <c r="E67" s="51">
        <v>-4017261</v>
      </c>
      <c r="F67" s="52">
        <v>-0.03721152314033068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1184396</v>
      </c>
      <c r="C70" s="45">
        <v>1340000</v>
      </c>
      <c r="D70" s="45">
        <v>1340000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-1856286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102922935</v>
      </c>
      <c r="C72" s="68">
        <v>109297446</v>
      </c>
      <c r="D72" s="68">
        <v>105280185</v>
      </c>
      <c r="E72" s="68">
        <v>-4017261</v>
      </c>
      <c r="F72" s="52">
        <v>-0.03675530533439912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50471355</v>
      </c>
      <c r="C75" s="40">
        <v>50939880</v>
      </c>
      <c r="D75" s="40">
        <v>48498216</v>
      </c>
      <c r="E75" s="36">
        <v>-2441664</v>
      </c>
      <c r="F75" s="41">
        <v>-0.04793226839168055</v>
      </c>
    </row>
    <row r="76" spans="1:6" s="30" customFormat="1" ht="26.25">
      <c r="A76" s="46" t="s">
        <v>74</v>
      </c>
      <c r="B76" s="43">
        <v>4314732</v>
      </c>
      <c r="C76" s="40">
        <v>4777479</v>
      </c>
      <c r="D76" s="40">
        <v>4672550</v>
      </c>
      <c r="E76" s="45">
        <v>-104929</v>
      </c>
      <c r="F76" s="41">
        <v>-0.021963257190664782</v>
      </c>
    </row>
    <row r="77" spans="1:6" s="30" customFormat="1" ht="26.25">
      <c r="A77" s="46" t="s">
        <v>75</v>
      </c>
      <c r="B77" s="36">
        <v>20147950</v>
      </c>
      <c r="C77" s="40">
        <v>18701438</v>
      </c>
      <c r="D77" s="40">
        <v>20321651</v>
      </c>
      <c r="E77" s="45">
        <v>1620213</v>
      </c>
      <c r="F77" s="41">
        <v>0.08663574426736596</v>
      </c>
    </row>
    <row r="78" spans="1:6" s="53" customFormat="1" ht="26.25">
      <c r="A78" s="66" t="s">
        <v>76</v>
      </c>
      <c r="B78" s="68">
        <v>74934037</v>
      </c>
      <c r="C78" s="68">
        <v>74418797</v>
      </c>
      <c r="D78" s="68">
        <v>73492417</v>
      </c>
      <c r="E78" s="51">
        <v>-926380</v>
      </c>
      <c r="F78" s="52">
        <v>-0.012448199075295452</v>
      </c>
    </row>
    <row r="79" spans="1:6" s="30" customFormat="1" ht="26.25">
      <c r="A79" s="46" t="s">
        <v>77</v>
      </c>
      <c r="B79" s="43">
        <v>305387</v>
      </c>
      <c r="C79" s="43">
        <v>426419</v>
      </c>
      <c r="D79" s="43">
        <v>216843</v>
      </c>
      <c r="E79" s="45">
        <v>-209576</v>
      </c>
      <c r="F79" s="41">
        <v>-0.4914790382229685</v>
      </c>
    </row>
    <row r="80" spans="1:6" s="30" customFormat="1" ht="26.25">
      <c r="A80" s="46" t="s">
        <v>78</v>
      </c>
      <c r="B80" s="40">
        <v>9146823</v>
      </c>
      <c r="C80" s="40">
        <v>10034267</v>
      </c>
      <c r="D80" s="40">
        <v>9497055</v>
      </c>
      <c r="E80" s="45">
        <v>-537212</v>
      </c>
      <c r="F80" s="41">
        <v>-0.05353774221873905</v>
      </c>
    </row>
    <row r="81" spans="1:6" s="30" customFormat="1" ht="26.25">
      <c r="A81" s="46" t="s">
        <v>79</v>
      </c>
      <c r="B81" s="36">
        <v>2087340</v>
      </c>
      <c r="C81" s="36">
        <v>3119263</v>
      </c>
      <c r="D81" s="36">
        <v>2528243</v>
      </c>
      <c r="E81" s="45">
        <v>-591020</v>
      </c>
      <c r="F81" s="41">
        <v>-0.1894742443968335</v>
      </c>
    </row>
    <row r="82" spans="1:6" s="53" customFormat="1" ht="26.25">
      <c r="A82" s="49" t="s">
        <v>80</v>
      </c>
      <c r="B82" s="68">
        <v>11539550</v>
      </c>
      <c r="C82" s="68">
        <v>13579949</v>
      </c>
      <c r="D82" s="68">
        <v>12242141</v>
      </c>
      <c r="E82" s="51">
        <v>-1337808</v>
      </c>
      <c r="F82" s="52">
        <v>-0.09851347748065917</v>
      </c>
    </row>
    <row r="83" spans="1:6" s="30" customFormat="1" ht="26.25">
      <c r="A83" s="46" t="s">
        <v>81</v>
      </c>
      <c r="B83" s="36">
        <v>839317</v>
      </c>
      <c r="C83" s="36">
        <v>1164840</v>
      </c>
      <c r="D83" s="36">
        <v>999807</v>
      </c>
      <c r="E83" s="45">
        <v>-165033</v>
      </c>
      <c r="F83" s="41">
        <v>-0.14167868548470175</v>
      </c>
    </row>
    <row r="84" spans="1:6" s="30" customFormat="1" ht="26.25">
      <c r="A84" s="46" t="s">
        <v>82</v>
      </c>
      <c r="B84" s="45">
        <v>16302215</v>
      </c>
      <c r="C84" s="45">
        <v>18257603</v>
      </c>
      <c r="D84" s="45">
        <v>16855632</v>
      </c>
      <c r="E84" s="45">
        <v>-1401971</v>
      </c>
      <c r="F84" s="41">
        <v>-0.07678833853491063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-1856286</v>
      </c>
      <c r="C86" s="45">
        <v>0</v>
      </c>
      <c r="D86" s="45">
        <v>0</v>
      </c>
      <c r="E86" s="45">
        <v>0</v>
      </c>
      <c r="F86" s="41">
        <v>0</v>
      </c>
    </row>
    <row r="87" spans="1:6" s="53" customFormat="1" ht="26.25">
      <c r="A87" s="49" t="s">
        <v>85</v>
      </c>
      <c r="B87" s="51">
        <v>15285246</v>
      </c>
      <c r="C87" s="51">
        <v>19422443</v>
      </c>
      <c r="D87" s="51">
        <v>17855439</v>
      </c>
      <c r="E87" s="51">
        <v>-1567004</v>
      </c>
      <c r="F87" s="52">
        <v>-0.08068006686903394</v>
      </c>
    </row>
    <row r="88" spans="1:6" s="30" customFormat="1" ht="26.25">
      <c r="A88" s="46" t="s">
        <v>86</v>
      </c>
      <c r="B88" s="45">
        <v>345243</v>
      </c>
      <c r="C88" s="45">
        <v>616895</v>
      </c>
      <c r="D88" s="45">
        <v>470307</v>
      </c>
      <c r="E88" s="45">
        <v>-146588</v>
      </c>
      <c r="F88" s="41">
        <v>-0.237622285802284</v>
      </c>
    </row>
    <row r="89" spans="1:6" s="30" customFormat="1" ht="26.25">
      <c r="A89" s="46" t="s">
        <v>87</v>
      </c>
      <c r="B89" s="45">
        <v>818859</v>
      </c>
      <c r="C89" s="45">
        <v>1259362</v>
      </c>
      <c r="D89" s="45">
        <v>1219881</v>
      </c>
      <c r="E89" s="45">
        <v>-39481</v>
      </c>
      <c r="F89" s="41">
        <v>-0.03135000103226872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1164102</v>
      </c>
      <c r="C91" s="68">
        <v>1876257</v>
      </c>
      <c r="D91" s="68">
        <v>1690188</v>
      </c>
      <c r="E91" s="68">
        <v>-186069</v>
      </c>
      <c r="F91" s="52">
        <v>-0.0991703162200061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102922935</v>
      </c>
      <c r="C93" s="71">
        <v>109297446</v>
      </c>
      <c r="D93" s="72">
        <v>105280185</v>
      </c>
      <c r="E93" s="71">
        <v>-4017261</v>
      </c>
      <c r="F93" s="73">
        <v>-0.03675530533439912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7">
      <selection activeCell="C92" sqref="C92"/>
    </sheetView>
  </sheetViews>
  <sheetFormatPr defaultColWidth="9.140625" defaultRowHeight="15"/>
  <cols>
    <col min="1" max="1" width="157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5" s="4" customFormat="1" ht="46.5">
      <c r="A1" s="10" t="s">
        <v>0</v>
      </c>
      <c r="B1" s="13" t="s">
        <v>1</v>
      </c>
      <c r="C1" s="1" t="s">
        <v>113</v>
      </c>
      <c r="D1" s="14"/>
      <c r="E1" s="12"/>
    </row>
    <row r="2" spans="1:5" s="4" customFormat="1" ht="46.5">
      <c r="A2" s="10" t="s">
        <v>3</v>
      </c>
      <c r="B2" s="11"/>
      <c r="C2" s="15"/>
      <c r="D2" s="12"/>
      <c r="E2" s="12"/>
    </row>
    <row r="3" spans="1:5" s="4" customFormat="1" ht="47.25" thickBot="1">
      <c r="A3" s="16" t="s">
        <v>4</v>
      </c>
      <c r="B3" s="17"/>
      <c r="C3" s="18"/>
      <c r="D3" s="12"/>
      <c r="E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f>LSUBoard!B8+LSU!B8+LSUA!B8+LSUS!B8+LSUE!B8+LSULaw!B8+LSUHSCS!B8+LSUHSCNO!B8+LSUAg!B8+PBRC!B8+Conway!B8+Long!B8</f>
        <v>374250357</v>
      </c>
      <c r="C8" s="40">
        <f>LSUBoard!C8+LSU!C8+LSUA!C8+LSUS!C8+LSUE!C8+LSULaw!C8+LSUHSCS!C8+LSUHSCNO!C8+LSUAg!C8+PBRC!C8+Conway!C8+Long!C8</f>
        <v>374330285</v>
      </c>
      <c r="D8" s="40">
        <f>LSUBoard!D8+LSU!D8+LSUA!D8+LSUS!D8+LSUE!D8+LSULaw!D8+LSUHSCS!D8+LSUHSCNO!D8+LSUAg!D8+PBRC!D8+Conway!D8+Long!D8</f>
        <v>185907517</v>
      </c>
      <c r="E8" s="40">
        <f aca="true" t="shared" si="0" ref="E8:E30">D8-C8</f>
        <v>-188422768</v>
      </c>
      <c r="F8" s="41">
        <f aca="true" t="shared" si="1" ref="F8:F30">IF(ISBLANK(E8),"  ",IF(C8&gt;0,E8/C8,IF(E8&gt;0,1,0)))</f>
        <v>-0.5033596680535747</v>
      </c>
    </row>
    <row r="9" spans="1:6" s="30" customFormat="1" ht="26.25">
      <c r="A9" s="39" t="s">
        <v>17</v>
      </c>
      <c r="B9" s="40">
        <f>LSUBoard!B9+LSU!B9+LSUA!B9+LSUS!B9+LSUE!B9+LSULaw!B9+LSUHSCS!B9+LSUHSCNO!B9+LSUAg!B9+PBRC!B9+Conway!B9+Long!B9</f>
        <v>0</v>
      </c>
      <c r="C9" s="40">
        <f>LSUBoard!C9+LSU!C9+LSUA!C9+LSUS!C9+LSUE!C9+LSULaw!C9+LSUHSCS!C9+LSUHSCNO!C9+LSUAg!C9+PBRC!C9+Conway!C9+Long!C9</f>
        <v>0</v>
      </c>
      <c r="D9" s="40">
        <f>LSUBoard!D9+LSU!D9+LSUA!D9+LSUS!D9+LSUE!D9+LSULaw!D9+LSUHSCS!D9+LSUHSCNO!D9+LSUAg!D9+PBRC!D9+Conway!D9+Long!D9</f>
        <v>0</v>
      </c>
      <c r="E9" s="40">
        <f t="shared" si="0"/>
        <v>0</v>
      </c>
      <c r="F9" s="41">
        <f t="shared" si="1"/>
        <v>0</v>
      </c>
    </row>
    <row r="10" spans="1:6" s="30" customFormat="1" ht="26.25">
      <c r="A10" s="42" t="s">
        <v>18</v>
      </c>
      <c r="B10" s="40">
        <f>SUM(B11:B30)</f>
        <v>52824245.980000004</v>
      </c>
      <c r="C10" s="40">
        <f>SUM(C11:C30)</f>
        <v>54415526</v>
      </c>
      <c r="D10" s="40">
        <f>SUM(D11:D30)</f>
        <v>192813105</v>
      </c>
      <c r="E10" s="40">
        <f t="shared" si="0"/>
        <v>138397579</v>
      </c>
      <c r="F10" s="41">
        <f t="shared" si="1"/>
        <v>2.5433472608534555</v>
      </c>
    </row>
    <row r="11" spans="1:6" s="30" customFormat="1" ht="26.25">
      <c r="A11" s="44" t="s">
        <v>19</v>
      </c>
      <c r="B11" s="40">
        <f>LSUBoard!B11+LSU!B11+LSUA!B11+LSUS!B11+LSUE!B11+LSULaw!B11+LSUHSCS!B11+LSUHSCNO!B11+LSUAg!B11+PBRC!B11+Conway!B11+Long!B11</f>
        <v>0</v>
      </c>
      <c r="C11" s="40">
        <f>LSUBoard!C11+LSU!C11+LSUA!C11+LSUS!C11+LSUE!C11+LSULaw!C11+LSUHSCS!C11+LSUHSCNO!C11+LSUAg!C11+PBRC!C11+Conway!C11+Long!C11</f>
        <v>0</v>
      </c>
      <c r="D11" s="40">
        <f>LSUBoard!D11+LSU!D11+LSUA!D11+LSUS!D11+LSUE!D11+LSULaw!D11+LSUHSCS!D11+LSUHSCNO!D11+LSUAg!D11+PBRC!D11+Conway!D11+Long!D11</f>
        <v>0</v>
      </c>
      <c r="E11" s="40">
        <f t="shared" si="0"/>
        <v>0</v>
      </c>
      <c r="F11" s="41">
        <f t="shared" si="1"/>
        <v>0</v>
      </c>
    </row>
    <row r="12" spans="1:6" s="30" customFormat="1" ht="26.25">
      <c r="A12" s="46" t="s">
        <v>20</v>
      </c>
      <c r="B12" s="40">
        <f>LSUBoard!B12+LSU!B12+LSUA!B12+LSUS!B12+LSUE!B12+LSULaw!B12+LSUHSCS!B12+LSUHSCNO!B12+LSUAg!B12+PBRC!B12+Conway!B12+Long!B12</f>
        <v>19331454.78</v>
      </c>
      <c r="C12" s="40">
        <f>LSUBoard!C12+LSU!C12+LSUA!C12+LSUS!C12+LSUE!C12+LSULaw!C12+LSUHSCS!C12+LSUHSCNO!C12+LSUAg!C12+PBRC!C12+Conway!C12+Long!C12</f>
        <v>20155526</v>
      </c>
      <c r="D12" s="40">
        <f>LSUBoard!D12+LSU!D12+LSUA!D12+LSUS!D12+LSUE!D12+LSULaw!D12+LSUHSCS!D12+LSUHSCNO!D12+LSUAg!D12+PBRC!D12+Conway!D12+Long!D12</f>
        <v>18925870</v>
      </c>
      <c r="E12" s="40">
        <f t="shared" si="0"/>
        <v>-1229656</v>
      </c>
      <c r="F12" s="41">
        <f t="shared" si="1"/>
        <v>-0.06100838053048082</v>
      </c>
    </row>
    <row r="13" spans="1:6" s="30" customFormat="1" ht="26.25">
      <c r="A13" s="46" t="s">
        <v>21</v>
      </c>
      <c r="B13" s="40">
        <f>LSUBoard!B13+LSU!B13+LSUA!B13+LSUS!B13+LSUE!B13+LSULaw!B13+LSUHSCS!B13+LSUHSCNO!B13+LSUAg!B13+PBRC!B13+Conway!B13+Long!B13</f>
        <v>24475135.2</v>
      </c>
      <c r="C13" s="40">
        <f>LSUBoard!C13+LSU!C13+LSUA!C13+LSUS!C13+LSUE!C13+LSULaw!C13+LSUHSCS!C13+LSUHSCNO!C13+LSUAg!C13+PBRC!C13+Conway!C13+Long!C13</f>
        <v>25200000</v>
      </c>
      <c r="D13" s="40">
        <f>LSUBoard!D13+LSU!D13+LSUA!D13+LSUS!D13+LSUE!D13+LSULaw!D13+LSUHSCS!D13+LSUHSCNO!D13+LSUAg!D13+PBRC!D13+Conway!D13+Long!D13</f>
        <v>25259588</v>
      </c>
      <c r="E13" s="40">
        <f t="shared" si="0"/>
        <v>59588</v>
      </c>
      <c r="F13" s="41">
        <f t="shared" si="1"/>
        <v>0.0023646031746031746</v>
      </c>
    </row>
    <row r="14" spans="1:6" s="30" customFormat="1" ht="26.25">
      <c r="A14" s="46" t="s">
        <v>22</v>
      </c>
      <c r="B14" s="40">
        <f>LSUBoard!B14+LSU!B14+LSUA!B14+LSUS!B14+LSUE!B14+LSULaw!B14+LSUHSCS!B14+LSUHSCNO!B14+LSUAg!B14+PBRC!B14+Conway!B14+Long!B14</f>
        <v>0</v>
      </c>
      <c r="C14" s="40">
        <f>LSUBoard!C14+LSU!C14+LSUA!C14+LSUS!C14+LSUE!C14+LSULaw!C14+LSUHSCS!C14+LSUHSCNO!C14+LSUAg!C14+PBRC!C14+Conway!C14+Long!C14</f>
        <v>0</v>
      </c>
      <c r="D14" s="40">
        <f>LSUBoard!D14+LSU!D14+LSUA!D14+LSUS!D14+LSUE!D14+LSULaw!D14+LSUHSCS!D14+LSUHSCNO!D14+LSUAg!D14+PBRC!D14+Conway!D14+Long!D14</f>
        <v>0</v>
      </c>
      <c r="E14" s="40">
        <f t="shared" si="0"/>
        <v>0</v>
      </c>
      <c r="F14" s="41">
        <f t="shared" si="1"/>
        <v>0</v>
      </c>
    </row>
    <row r="15" spans="1:6" s="30" customFormat="1" ht="26.25">
      <c r="A15" s="46" t="s">
        <v>23</v>
      </c>
      <c r="B15" s="40">
        <f>LSUBoard!B15+LSU!B15+LSUA!B15+LSUS!B15+LSUE!B15+LSULaw!B15+LSUHSCS!B15+LSUHSCNO!B15+LSUAg!B15+PBRC!B15+Conway!B15+Long!B15</f>
        <v>0</v>
      </c>
      <c r="C15" s="40">
        <f>LSUBoard!C15+LSU!C15+LSUA!C15+LSUS!C15+LSUE!C15+LSULaw!C15+LSUHSCS!C15+LSUHSCNO!C15+LSUAg!C15+PBRC!C15+Conway!C15+Long!C15</f>
        <v>0</v>
      </c>
      <c r="D15" s="40">
        <f>LSUBoard!D15+LSU!D15+LSUA!D15+LSUS!D15+LSUE!D15+LSULaw!D15+LSUHSCS!D15+LSUHSCNO!D15+LSUAg!D15+PBRC!D15+Conway!D15+Long!D15</f>
        <v>0</v>
      </c>
      <c r="E15" s="40">
        <f t="shared" si="0"/>
        <v>0</v>
      </c>
      <c r="F15" s="41">
        <f t="shared" si="1"/>
        <v>0</v>
      </c>
    </row>
    <row r="16" spans="1:6" s="30" customFormat="1" ht="26.25">
      <c r="A16" s="46" t="s">
        <v>24</v>
      </c>
      <c r="B16" s="40">
        <f>LSUBoard!B16+LSU!B16+LSUA!B16+LSUS!B16+LSUE!B16+LSULaw!B16+LSUHSCS!B16+LSUHSCNO!B16+LSUAg!B16+PBRC!B16+Conway!B16+Long!B16</f>
        <v>0</v>
      </c>
      <c r="C16" s="40">
        <f>LSUBoard!C16+LSU!C16+LSUA!C16+LSUS!C16+LSUE!C16+LSULaw!C16+LSUHSCS!C16+LSUHSCNO!C16+LSUAg!C16+PBRC!C16+Conway!C16+Long!C16</f>
        <v>0</v>
      </c>
      <c r="D16" s="40">
        <f>LSUBoard!D16+LSU!D16+LSUA!D16+LSUS!D16+LSUE!D16+LSULaw!D16+LSUHSCS!D16+LSUHSCNO!D16+LSUAg!D16+PBRC!D16+Conway!D16+Long!D16</f>
        <v>0</v>
      </c>
      <c r="E16" s="40">
        <f t="shared" si="0"/>
        <v>0</v>
      </c>
      <c r="F16" s="41">
        <f t="shared" si="1"/>
        <v>0</v>
      </c>
    </row>
    <row r="17" spans="1:6" s="30" customFormat="1" ht="26.25">
      <c r="A17" s="46" t="s">
        <v>25</v>
      </c>
      <c r="B17" s="40">
        <f>LSUBoard!B17+LSU!B17+LSUA!B17+LSUS!B17+LSUE!B17+LSULaw!B17+LSUHSCS!B17+LSUHSCNO!B17+LSUAg!B17+PBRC!B17+Conway!B17+Long!B17</f>
        <v>0</v>
      </c>
      <c r="C17" s="40">
        <f>LSUBoard!C17+LSU!C17+LSUA!C17+LSUS!C17+LSUE!C17+LSULaw!C17+LSUHSCS!C17+LSUHSCNO!C17+LSUAg!C17+PBRC!C17+Conway!C17+Long!C17</f>
        <v>0</v>
      </c>
      <c r="D17" s="40">
        <f>LSUBoard!D17+LSU!D17+LSUA!D17+LSUS!D17+LSUE!D17+LSULaw!D17+LSUHSCS!D17+LSUHSCNO!D17+LSUAg!D17+PBRC!D17+Conway!D17+Long!D17</f>
        <v>0</v>
      </c>
      <c r="E17" s="40">
        <f t="shared" si="0"/>
        <v>0</v>
      </c>
      <c r="F17" s="41">
        <f t="shared" si="1"/>
        <v>0</v>
      </c>
    </row>
    <row r="18" spans="1:6" s="30" customFormat="1" ht="26.25">
      <c r="A18" s="46" t="s">
        <v>26</v>
      </c>
      <c r="B18" s="40">
        <f>LSUBoard!B18+LSU!B18+LSUA!B18+LSUS!B18+LSUE!B18+LSULaw!B18+LSUHSCS!B18+LSUHSCNO!B18+LSUAg!B18+PBRC!B18+Conway!B18+Long!B18</f>
        <v>750000</v>
      </c>
      <c r="C18" s="40">
        <f>LSUBoard!C18+LSU!C18+LSUA!C18+LSUS!C18+LSUE!C18+LSULaw!C18+LSUHSCS!C18+LSUHSCNO!C18+LSUAg!C18+PBRC!C18+Conway!C18+Long!C18</f>
        <v>750000</v>
      </c>
      <c r="D18" s="40">
        <f>LSUBoard!D18+LSU!D18+LSUA!D18+LSUS!D18+LSUE!D18+LSULaw!D18+LSUHSCS!D18+LSUHSCNO!D18+LSUAg!D18+PBRC!D18+Conway!D18+Long!D18</f>
        <v>750000</v>
      </c>
      <c r="E18" s="40">
        <f t="shared" si="0"/>
        <v>0</v>
      </c>
      <c r="F18" s="41">
        <f t="shared" si="1"/>
        <v>0</v>
      </c>
    </row>
    <row r="19" spans="1:6" s="30" customFormat="1" ht="26.25">
      <c r="A19" s="46" t="s">
        <v>27</v>
      </c>
      <c r="B19" s="40">
        <f>LSUBoard!B19+LSU!B19+LSUA!B19+LSUS!B19+LSUE!B19+LSULaw!B19+LSUHSCS!B19+LSUHSCNO!B19+LSUAg!B19+PBRC!B19+Conway!B19+Long!B19</f>
        <v>3057656</v>
      </c>
      <c r="C19" s="40">
        <f>LSUBoard!C19+LSU!C19+LSUA!C19+LSUS!C19+LSUE!C19+LSULaw!C19+LSUHSCS!C19+LSUHSCNO!C19+LSUAg!C19+PBRC!C19+Conway!C19+Long!C19</f>
        <v>3100000</v>
      </c>
      <c r="D19" s="40">
        <f>LSUBoard!D19+LSU!D19+LSUA!D19+LSUS!D19+LSUE!D19+LSULaw!D19+LSUHSCS!D19+LSUHSCNO!D19+LSUAg!D19+PBRC!D19+Conway!D19+Long!D19</f>
        <v>3700000</v>
      </c>
      <c r="E19" s="40">
        <f t="shared" si="0"/>
        <v>600000</v>
      </c>
      <c r="F19" s="41">
        <f t="shared" si="1"/>
        <v>0.1935483870967742</v>
      </c>
    </row>
    <row r="20" spans="1:6" s="30" customFormat="1" ht="26.25">
      <c r="A20" s="46" t="s">
        <v>28</v>
      </c>
      <c r="B20" s="40">
        <f>LSUBoard!B20+LSU!B20+LSUA!B20+LSUS!B20+LSUE!B20+LSULaw!B20+LSUHSCS!B20+LSUHSCNO!B20+LSUAg!B20+PBRC!B20+Conway!B20+Long!B20</f>
        <v>210000</v>
      </c>
      <c r="C20" s="40">
        <f>LSUBoard!C20+LSU!C20+LSUA!C20+LSUS!C20+LSUE!C20+LSULaw!C20+LSUHSCS!C20+LSUHSCNO!C20+LSUAg!C20+PBRC!C20+Conway!C20+Long!C20</f>
        <v>210000</v>
      </c>
      <c r="D20" s="40">
        <f>LSUBoard!D20+LSU!D20+LSUA!D20+LSUS!D20+LSUE!D20+LSULaw!D20+LSUHSCS!D20+LSUHSCNO!D20+LSUAg!D20+PBRC!D20+Conway!D20+Long!D20</f>
        <v>210000</v>
      </c>
      <c r="E20" s="40">
        <f t="shared" si="0"/>
        <v>0</v>
      </c>
      <c r="F20" s="41">
        <f t="shared" si="1"/>
        <v>0</v>
      </c>
    </row>
    <row r="21" spans="1:6" s="30" customFormat="1" ht="26.25">
      <c r="A21" s="46" t="s">
        <v>29</v>
      </c>
      <c r="B21" s="40">
        <f>LSUBoard!B21+LSU!B21+LSUA!B21+LSUS!B21+LSUE!B21+LSULaw!B21+LSUHSCS!B21+LSUHSCNO!B21+LSUAg!B21+PBRC!B21+Conway!B21+Long!B21</f>
        <v>0</v>
      </c>
      <c r="C21" s="40">
        <f>LSUBoard!C21+LSU!C21+LSUA!C21+LSUS!C21+LSUE!C21+LSULaw!C21+LSUHSCS!C21+LSUHSCNO!C21+LSUAg!C21+PBRC!C21+Conway!C21+Long!C21</f>
        <v>0</v>
      </c>
      <c r="D21" s="40">
        <f>LSUBoard!D21+LSU!D21+LSUA!D21+LSUS!D21+LSUE!D21+LSULaw!D21+LSUHSCS!D21+LSUHSCNO!D21+LSUAg!D21+PBRC!D21+Conway!D21+Long!D21</f>
        <v>0</v>
      </c>
      <c r="E21" s="40">
        <f t="shared" si="0"/>
        <v>0</v>
      </c>
      <c r="F21" s="41">
        <f t="shared" si="1"/>
        <v>0</v>
      </c>
    </row>
    <row r="22" spans="1:6" s="30" customFormat="1" ht="26.25">
      <c r="A22" s="46" t="s">
        <v>30</v>
      </c>
      <c r="B22" s="40">
        <f>LSUBoard!B22+LSU!B22+LSUA!B22+LSUS!B22+LSUE!B22+LSULaw!B22+LSUHSCS!B22+LSUHSCNO!B22+LSUAg!B22+PBRC!B22+Conway!B22+Long!B22</f>
        <v>0</v>
      </c>
      <c r="C22" s="40">
        <f>LSUBoard!C22+LSU!C22+LSUA!C22+LSUS!C22+LSUE!C22+LSULaw!C22+LSUHSCS!C22+LSUHSCNO!C22+LSUAg!C22+PBRC!C22+Conway!C22+Long!C22</f>
        <v>0</v>
      </c>
      <c r="D22" s="40">
        <f>LSUBoard!D22+LSU!D22+LSUA!D22+LSUS!D22+LSUE!D22+LSULaw!D22+LSUHSCS!D22+LSUHSCNO!D22+LSUAg!D22+PBRC!D22+Conway!D22+Long!D22</f>
        <v>0</v>
      </c>
      <c r="E22" s="40">
        <f t="shared" si="0"/>
        <v>0</v>
      </c>
      <c r="F22" s="41">
        <f t="shared" si="1"/>
        <v>0</v>
      </c>
    </row>
    <row r="23" spans="1:6" s="30" customFormat="1" ht="26.25">
      <c r="A23" s="47" t="s">
        <v>31</v>
      </c>
      <c r="B23" s="40">
        <f>LSUBoard!B23+LSU!B23+LSUA!B23+LSUS!B23+LSUE!B23+LSULaw!B23+LSUHSCS!B23+LSUHSCNO!B23+LSUAg!B23+PBRC!B23+Conway!B23+Long!B23</f>
        <v>0</v>
      </c>
      <c r="C23" s="40">
        <f>LSUBoard!C23+LSU!C23+LSUA!C23+LSUS!C23+LSUE!C23+LSULaw!C23+LSUHSCS!C23+LSUHSCNO!C23+LSUAg!C23+PBRC!C23+Conway!C23+Long!C23</f>
        <v>0</v>
      </c>
      <c r="D23" s="40">
        <f>LSUBoard!D23+LSU!D23+LSUA!D23+LSUS!D23+LSUE!D23+LSULaw!D23+LSUHSCS!D23+LSUHSCNO!D23+LSUAg!D23+PBRC!D23+Conway!D23+Long!D23</f>
        <v>0</v>
      </c>
      <c r="E23" s="40">
        <f t="shared" si="0"/>
        <v>0</v>
      </c>
      <c r="F23" s="41">
        <f t="shared" si="1"/>
        <v>0</v>
      </c>
    </row>
    <row r="24" spans="1:6" s="30" customFormat="1" ht="26.25">
      <c r="A24" s="47" t="s">
        <v>32</v>
      </c>
      <c r="B24" s="40">
        <f>LSUBoard!B24+LSU!B24+LSUA!B24+LSUS!B24+LSUE!B24+LSULaw!B24+LSUHSCS!B24+LSUHSCNO!B24+LSUAg!B24+PBRC!B24+Conway!B24+Long!B24</f>
        <v>0</v>
      </c>
      <c r="C24" s="40">
        <f>LSUBoard!C24+LSU!C24+LSUA!C24+LSUS!C24+LSUE!C24+LSULaw!C24+LSUHSCS!C24+LSUHSCNO!C24+LSUAg!C24+PBRC!C24+Conway!C24+Long!C24</f>
        <v>0</v>
      </c>
      <c r="D24" s="40">
        <f>LSUBoard!D24+LSU!D24+LSUA!D24+LSUS!D24+LSUE!D24+LSULaw!D24+LSUHSCS!D24+LSUHSCNO!D24+LSUAg!D24+PBRC!D24+Conway!D24+Long!D24</f>
        <v>0</v>
      </c>
      <c r="E24" s="40">
        <f t="shared" si="0"/>
        <v>0</v>
      </c>
      <c r="F24" s="41">
        <f t="shared" si="1"/>
        <v>0</v>
      </c>
    </row>
    <row r="25" spans="1:6" s="30" customFormat="1" ht="26.25">
      <c r="A25" s="47" t="s">
        <v>33</v>
      </c>
      <c r="B25" s="40">
        <f>LSUBoard!B25+LSU!B25+LSUA!B25+LSUS!B25+LSUE!B25+LSULaw!B25+LSUHSCS!B25+LSUHSCNO!B25+LSUAg!B25+PBRC!B25+Conway!B25+Long!B25</f>
        <v>0</v>
      </c>
      <c r="C25" s="40">
        <f>LSUBoard!C25+LSU!C25+LSUA!C25+LSUS!C25+LSUE!C25+LSULaw!C25+LSUHSCS!C25+LSUHSCNO!C25+LSUAg!C25+PBRC!C25+Conway!C25+Long!C25</f>
        <v>0</v>
      </c>
      <c r="D25" s="40">
        <f>LSUBoard!D25+LSU!D25+LSUA!D25+LSUS!D25+LSUE!D25+LSULaw!D25+LSUHSCS!D25+LSUHSCNO!D25+LSUAg!D25+PBRC!D25+Conway!D25+Long!D25</f>
        <v>0</v>
      </c>
      <c r="E25" s="40">
        <f t="shared" si="0"/>
        <v>0</v>
      </c>
      <c r="F25" s="41">
        <f t="shared" si="1"/>
        <v>0</v>
      </c>
    </row>
    <row r="26" spans="1:6" s="30" customFormat="1" ht="26.25">
      <c r="A26" s="47" t="s">
        <v>34</v>
      </c>
      <c r="B26" s="40">
        <f>LSUBoard!B26+LSU!B26+LSUA!B26+LSUS!B26+LSUE!B26+LSULaw!B26+LSUHSCS!B26+LSUHSCNO!B26+LSUAg!B26+PBRC!B26+Conway!B26+Long!B26</f>
        <v>0</v>
      </c>
      <c r="C26" s="40">
        <f>LSUBoard!C26+LSU!C26+LSUA!C26+LSUS!C26+LSUE!C26+LSULaw!C26+LSUHSCS!C26+LSUHSCNO!C26+LSUAg!C26+PBRC!C26+Conway!C26+Long!C26</f>
        <v>0</v>
      </c>
      <c r="D26" s="40">
        <f>LSUBoard!D26+LSU!D26+LSUA!D26+LSUS!D26+LSUE!D26+LSULaw!D26+LSUHSCS!D26+LSUHSCNO!D26+LSUAg!D26+PBRC!D26+Conway!D26+Long!D26</f>
        <v>0</v>
      </c>
      <c r="E26" s="40">
        <f t="shared" si="0"/>
        <v>0</v>
      </c>
      <c r="F26" s="41">
        <f t="shared" si="1"/>
        <v>0</v>
      </c>
    </row>
    <row r="27" spans="1:6" s="30" customFormat="1" ht="26.25">
      <c r="A27" s="47" t="s">
        <v>35</v>
      </c>
      <c r="B27" s="40">
        <f>LSUBoard!B27+LSU!B27+LSUA!B27+LSUS!B27+LSUE!B27+LSULaw!B27+LSUHSCS!B27+LSUHSCNO!B27+LSUAg!B27+PBRC!B27+Conway!B27+Long!B27</f>
        <v>0</v>
      </c>
      <c r="C27" s="40">
        <f>LSUBoard!C27+LSU!C27+LSUA!C27+LSUS!C27+LSUE!C27+LSULaw!C27+LSUHSCS!C27+LSUHSCNO!C27+LSUAg!C27+PBRC!C27+Conway!C27+Long!C27</f>
        <v>0</v>
      </c>
      <c r="D27" s="40">
        <f>LSUBoard!D27+LSU!D27+LSUA!D27+LSUS!D27+LSUE!D27+LSULaw!D27+LSUHSCS!D27+LSUHSCNO!D27+LSUAg!D27+PBRC!D27+Conway!D27+Long!D27</f>
        <v>0</v>
      </c>
      <c r="E27" s="40">
        <f t="shared" si="0"/>
        <v>0</v>
      </c>
      <c r="F27" s="41">
        <f t="shared" si="1"/>
        <v>0</v>
      </c>
    </row>
    <row r="28" spans="1:6" s="30" customFormat="1" ht="26.25">
      <c r="A28" s="47" t="s">
        <v>93</v>
      </c>
      <c r="B28" s="40">
        <f>LSUBoard!B28+LSU!B28+LSUA!B28+LSUS!B28+LSUE!B28+LSULaw!B28+LSUHSCS!B28+LSUHSCNO!B28+LSUAg!B28+PBRC!B28+Conway!B28+Long!B28</f>
        <v>0</v>
      </c>
      <c r="C28" s="40">
        <f>LSUBoard!C28+LSU!C28+LSUA!C28+LSUS!C28+LSUE!C28+LSULaw!C28+LSUHSCS!C28+LSUHSCNO!C28+LSUAg!C28+PBRC!C28+Conway!C28+Long!C28</f>
        <v>0</v>
      </c>
      <c r="D28" s="40">
        <f>LSUBoard!D28+LSU!D28+LSUA!D28+LSUS!D28+LSUE!D28+LSULaw!D28+LSUHSCS!D28+LSUHSCNO!D28+LSUAg!D28+PBRC!D28+Conway!D28+Long!D28</f>
        <v>0</v>
      </c>
      <c r="E28" s="40">
        <f t="shared" si="0"/>
        <v>0</v>
      </c>
      <c r="F28" s="41">
        <f t="shared" si="1"/>
        <v>0</v>
      </c>
    </row>
    <row r="29" spans="1:6" s="30" customFormat="1" ht="26.25">
      <c r="A29" s="47" t="s">
        <v>100</v>
      </c>
      <c r="B29" s="40">
        <f>LSUBoard!B29+LSU!B29+LSUA!B29+LSUS!B29+LSUE!B29+LSULaw!B29+LSUHSCS!B29+LSUHSCNO!B29+LSUAg!B29+PBRC!B29+Conway!B29+Long!B29</f>
        <v>5000000</v>
      </c>
      <c r="C29" s="40">
        <f>LSUBoard!C29+LSU!C29+LSUA!C29+LSUS!C29+LSUE!C29+LSULaw!C29+LSUHSCS!C29+LSUHSCNO!C29+LSUAg!C29+PBRC!C29+Conway!C29+Long!C29</f>
        <v>5000000</v>
      </c>
      <c r="D29" s="40">
        <f>LSUBoard!D29+LSU!D29+LSUA!D29+LSUS!D29+LSUE!D29+LSULaw!D29+LSUHSCS!D29+LSUHSCNO!D29+LSUAg!D29+PBRC!D29+Conway!D29+Long!D29</f>
        <v>0</v>
      </c>
      <c r="E29" s="40">
        <f>D29-C29</f>
        <v>-5000000</v>
      </c>
      <c r="F29" s="41">
        <f>IF(ISBLANK(E29),"  ",IF(C29&gt;0,E29/C29,IF(E29&gt;0,1,0)))</f>
        <v>-1</v>
      </c>
    </row>
    <row r="30" spans="1:6" s="30" customFormat="1" ht="26.25">
      <c r="A30" s="47" t="s">
        <v>36</v>
      </c>
      <c r="B30" s="40">
        <f>LSUBoard!B30+LSU!B30+LSUA!B30+LSUS!B30+LSUE!B30+LSULaw!B30+LSUHSCS!B30+LSUHSCNO!B30+LSUAg!B30+PBRC!B30+Conway!B30+Long!B30</f>
        <v>0</v>
      </c>
      <c r="C30" s="40">
        <f>LSUBoard!C30+LSU!C30+LSUA!C30+LSUS!C30+LSUE!C30+LSULaw!C30+LSUHSCS!C30+LSUHSCNO!C30+LSUAg!C30+PBRC!C30+Conway!C30+Long!C30</f>
        <v>0</v>
      </c>
      <c r="D30" s="40">
        <f>LSUBoard!D30+LSU!D30+LSUA!D30+LSUS!D30+LSUE!D30+LSULaw!D30+LSUHSCS!D30+LSUHSCNO!D30+LSUAg!D30+PBRC!D30+Conway!D30+Long!D30</f>
        <v>143967647</v>
      </c>
      <c r="E30" s="40">
        <f t="shared" si="0"/>
        <v>143967647</v>
      </c>
      <c r="F30" s="41">
        <f t="shared" si="1"/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f>LSUBoard!B32+LSU!B32+LSUA!B32+LSUS!B32+LSUE!B32+LSULaw!B32+LSUHSCS!B32+LSUHSCNO!B32+LSUAg!B32+PBRC!B32+Conway!B32+Long!B32</f>
        <v>0</v>
      </c>
      <c r="C32" s="40">
        <f>LSUBoard!C32+LSU!C32+LSUA!C32+LSUS!C32+LSUE!C32+LSULaw!C32+LSUHSCS!C32+LSUHSCNO!C32+LSUAg!C32+PBRC!C32+Conway!C32+Long!C32</f>
        <v>0</v>
      </c>
      <c r="D32" s="40">
        <f>LSUBoard!D32+LSU!D32+LSUA!D32+LSUS!D32+LSUE!D32+LSULaw!D32+LSUHSCS!D32+LSUHSCNO!D32+LSUAg!D32+PBRC!D32+Conway!D32+Long!D32</f>
        <v>0</v>
      </c>
      <c r="E32" s="40">
        <f>D32-C32</f>
        <v>0</v>
      </c>
      <c r="F32" s="41">
        <f>IF(ISBLANK(E32),"  ",IF(C32&gt;0,E32/C32,IF(E32&gt;0,1,0)))</f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40">
        <f>LSUBoard!B34+LSU!B34+LSUA!B34+LSUS!B34+LSUE!B34+LSULaw!B34+LSUHSCS!B34+LSUHSCNO!B34+LSUAg!B34+PBRC!B34+Conway!B34+Long!B34</f>
        <v>0</v>
      </c>
      <c r="C34" s="40">
        <f>LSUBoard!C34+LSU!C34+LSUA!C34+LSUS!C34+LSUE!C34+LSULaw!C34+LSUHSCS!C34+LSUHSCNO!C34+LSUAg!C34+PBRC!C34+Conway!C34+Long!C34</f>
        <v>0</v>
      </c>
      <c r="D34" s="40">
        <f>LSUBoard!D34+LSU!D34+LSUA!D34+LSUS!D34+LSUE!D34+LSULaw!D34+LSUHSCS!D34+LSUHSCNO!D34+LSUAg!D34+PBRC!D34+Conway!D34+Long!D34</f>
        <v>0</v>
      </c>
      <c r="E34" s="40">
        <f>D34-C34</f>
        <v>0</v>
      </c>
      <c r="F34" s="41">
        <f>IF(ISBLANK(E34),"  ",IF(C34&gt;0,E34/C34,IF(E34&gt;0,1,0)))</f>
        <v>0</v>
      </c>
    </row>
    <row r="35" spans="1:6" s="30" customFormat="1" ht="26.25">
      <c r="A35" s="46" t="s">
        <v>40</v>
      </c>
      <c r="B35" s="178"/>
      <c r="C35" s="178"/>
      <c r="D35" s="178"/>
      <c r="E35" s="43"/>
      <c r="F35" s="41" t="s">
        <v>41</v>
      </c>
    </row>
    <row r="36" spans="1:6" s="53" customFormat="1" ht="26.25">
      <c r="A36" s="50" t="s">
        <v>42</v>
      </c>
      <c r="B36" s="123">
        <f>B34+B32+B10+B9+B8</f>
        <v>427074602.98</v>
      </c>
      <c r="C36" s="123">
        <f>C34+C32+C10+C9+C8</f>
        <v>428745811</v>
      </c>
      <c r="D36" s="123">
        <f>D34+D32+D10+D9+D8</f>
        <v>378720622</v>
      </c>
      <c r="E36" s="59">
        <f>D36-C36</f>
        <v>-50025189</v>
      </c>
      <c r="F36" s="52">
        <f>IF(ISBLANK(E36),"  ",IF(C36&gt;0,E36/C36,IF(E36&gt;0,1,0)))</f>
        <v>-0.1166779656303161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f>LSUBoard!B38+LSU!B38+LSUA!B38+LSUS!B38+LSUE!B38+LSULaw!B38+LSUHSCS!B38+LSUHSCNO!B38+LSUAg!B38+PBRC!B38+Conway!B38+Long!B38</f>
        <v>0</v>
      </c>
      <c r="C38" s="40">
        <f>LSUBoard!C38+LSU!C38+LSUA!C38+LSUS!C38+LSUE!C38+LSULaw!C38+LSUHSCS!C38+LSUHSCNO!C38+LSUAg!C38+PBRC!C38+Conway!C38+Long!C38</f>
        <v>0</v>
      </c>
      <c r="D38" s="40">
        <f>LSUBoard!D38+LSU!D38+LSUA!D38+LSUS!D38+LSUE!D38+LSULaw!D38+LSUHSCS!D38+LSUHSCNO!D38+LSUAg!D38+PBRC!D38+Conway!D38+Long!D38</f>
        <v>0</v>
      </c>
      <c r="E38" s="40">
        <f aca="true" t="shared" si="2" ref="E38:E43">D38-C38</f>
        <v>0</v>
      </c>
      <c r="F38" s="41">
        <f aca="true" t="shared" si="3" ref="F38:F43">IF(ISBLANK(E38),"  ",IF(C38&gt;0,E38/C38,IF(E38&gt;0,1,0)))</f>
        <v>0</v>
      </c>
    </row>
    <row r="39" spans="1:6" s="30" customFormat="1" ht="26.25">
      <c r="A39" s="55" t="s">
        <v>45</v>
      </c>
      <c r="B39" s="40">
        <f>LSUBoard!B39+LSU!B39+LSUA!B39+LSUS!B39+LSUE!B39+LSULaw!B39+LSUHSCS!B39+LSUHSCNO!B39+LSUAg!B39+PBRC!B39+Conway!B39+Long!B39</f>
        <v>0</v>
      </c>
      <c r="C39" s="40">
        <f>LSUBoard!C39+LSU!C39+LSUA!C39+LSUS!C39+LSUE!C39+LSULaw!C39+LSUHSCS!C39+LSUHSCNO!C39+LSUAg!C39+PBRC!C39+Conway!C39+Long!C39</f>
        <v>0</v>
      </c>
      <c r="D39" s="40">
        <f>LSUBoard!D39+LSU!D39+LSUA!D39+LSUS!D39+LSUE!D39+LSULaw!D39+LSUHSCS!D39+LSUHSCNO!D39+LSUAg!D39+PBRC!D39+Conway!D39+Long!D39</f>
        <v>0</v>
      </c>
      <c r="E39" s="40">
        <f t="shared" si="2"/>
        <v>0</v>
      </c>
      <c r="F39" s="41">
        <f t="shared" si="3"/>
        <v>0</v>
      </c>
    </row>
    <row r="40" spans="1:6" s="30" customFormat="1" ht="26.25">
      <c r="A40" s="55" t="s">
        <v>46</v>
      </c>
      <c r="B40" s="40">
        <f>LSUBoard!B40+LSU!B40+LSUA!B40+LSUS!B40+LSUE!B40+LSULaw!B40+LSUHSCS!B40+LSUHSCNO!B40+LSUAg!B40+PBRC!B40+Conway!B40+Long!B40</f>
        <v>481502</v>
      </c>
      <c r="C40" s="40">
        <f>LSUBoard!C40+LSU!C40+LSUA!C40+LSUS!C40+LSUE!C40+LSULaw!C40+LSUHSCS!C40+LSUHSCNO!C40+LSUAg!C40+PBRC!C40+Conway!C40+Long!C40</f>
        <v>0</v>
      </c>
      <c r="D40" s="40">
        <f>LSUBoard!D40+LSU!D40+LSUA!D40+LSUS!D40+LSUE!D40+LSULaw!D40+LSUHSCS!D40+LSUHSCNO!D40+LSUAg!D40+PBRC!D40+Conway!D40+Long!D40</f>
        <v>0</v>
      </c>
      <c r="E40" s="40">
        <f t="shared" si="2"/>
        <v>0</v>
      </c>
      <c r="F40" s="41">
        <f t="shared" si="3"/>
        <v>0</v>
      </c>
    </row>
    <row r="41" spans="1:6" s="30" customFormat="1" ht="26.25">
      <c r="A41" s="55" t="s">
        <v>47</v>
      </c>
      <c r="B41" s="40">
        <f>LSUBoard!B41+LSU!B41+LSUA!B41+LSUS!B41+LSUE!B41+LSULaw!B41+LSUHSCS!B41+LSUHSCNO!B41+LSUAg!B41+PBRC!B41+Conway!B41+Long!B41</f>
        <v>0</v>
      </c>
      <c r="C41" s="40">
        <f>LSUBoard!C41+LSU!C41+LSUA!C41+LSUS!C41+LSUE!C41+LSULaw!C41+LSUHSCS!C41+LSUHSCNO!C41+LSUAg!C41+PBRC!C41+Conway!C41+Long!C41</f>
        <v>0</v>
      </c>
      <c r="D41" s="40">
        <f>LSUBoard!D41+LSU!D41+LSUA!D41+LSUS!D41+LSUE!D41+LSULaw!D41+LSUHSCS!D41+LSUHSCNO!D41+LSUAg!D41+PBRC!D41+Conway!D41+Long!D41</f>
        <v>0</v>
      </c>
      <c r="E41" s="40">
        <f t="shared" si="2"/>
        <v>0</v>
      </c>
      <c r="F41" s="41">
        <f t="shared" si="3"/>
        <v>0</v>
      </c>
    </row>
    <row r="42" spans="1:6" s="30" customFormat="1" ht="26.25">
      <c r="A42" s="56" t="s">
        <v>48</v>
      </c>
      <c r="B42" s="40">
        <f>LSUBoard!B42+LSU!B42+LSUA!B42+LSUS!B42+LSUE!B42+LSULaw!B42+LSUHSCS!B42+LSUHSCNO!B42+LSUAg!B42+PBRC!B42+Conway!B42+Long!B42</f>
        <v>0</v>
      </c>
      <c r="C42" s="40">
        <f>LSUBoard!C42+LSU!C42+LSUA!C42+LSUS!C42+LSUE!C42+LSULaw!C42+LSUHSCS!C42+LSUHSCNO!C42+LSUAg!C42+PBRC!C42+Conway!C42+Long!C42</f>
        <v>0</v>
      </c>
      <c r="D42" s="40">
        <f>LSUBoard!D42+LSU!D42+LSUA!D42+LSUS!D42+LSUE!D42+LSULaw!D42+LSUHSCS!D42+LSUHSCNO!D42+LSUAg!D42+PBRC!D42+Conway!D42+Long!D42</f>
        <v>0</v>
      </c>
      <c r="E42" s="40">
        <f t="shared" si="2"/>
        <v>0</v>
      </c>
      <c r="F42" s="41">
        <f t="shared" si="3"/>
        <v>0</v>
      </c>
    </row>
    <row r="43" spans="1:12" s="53" customFormat="1" ht="26.25">
      <c r="A43" s="48" t="s">
        <v>49</v>
      </c>
      <c r="B43" s="59">
        <f>SUM(B38:B42)</f>
        <v>481502</v>
      </c>
      <c r="C43" s="59">
        <f>LSUBoard!C43+LSU!C43+LSUA!C43+LSUS!C43+LSUE!C43+LSULaw!C43+LSUHSCS!C43+LSUHSCNO!C43+LSUAg!C43+PBRC!C43+Conway!C43+Long!C43</f>
        <v>0</v>
      </c>
      <c r="D43" s="59">
        <f>LSUBoard!D43+LSU!D43+LSUA!D43+LSUS!D43+LSUE!D43+LSULaw!D43+LSUHSCS!D43+LSUHSCNO!D43+LSUAg!D43+PBRC!D43+Conway!D43+Long!D43</f>
        <v>0</v>
      </c>
      <c r="E43" s="59">
        <f t="shared" si="2"/>
        <v>0</v>
      </c>
      <c r="F43" s="52">
        <f t="shared" si="3"/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f>LSUBoard!B45+LSU!B45+LSUA!B45+LSUS!B45+LSUE!B45+LSULaw!B45+LSUHSCS!B45+LSUHSCNO!B45+LSUAg!B45+PBRC!B45+Conway!B45+Long!B45</f>
        <v>293962997.24</v>
      </c>
      <c r="C45" s="59">
        <f>LSUBoard!C45+LSU!C45+LSUA!C45+LSUS!C45+LSUE!C45+LSULaw!C45+LSUHSCS!C45+LSUHSCNO!C45+LSUAg!C45+PBRC!C45+Conway!C45+Long!C45</f>
        <v>385957130</v>
      </c>
      <c r="D45" s="59">
        <f>LSUBoard!D45+LSU!D45+LSUA!D45+LSUS!D45+LSUE!D45+LSULaw!D45+LSUHSCS!D45+LSUHSCNO!D45+LSUAg!D45+PBRC!D45+Conway!D45+Long!D45</f>
        <v>103933372</v>
      </c>
      <c r="E45" s="59">
        <f>D45-C45</f>
        <v>-282023758</v>
      </c>
      <c r="F45" s="52">
        <f>IF(ISBLANK(E45),"  ",IF(C45&gt;0,E45/C45,IF(E45&gt;0,1,0)))</f>
        <v>-0.7307126519466035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f>LSUBoard!B47+LSU!B47+LSUA!B47+LSUS!B47+LSUE!B47+LSULaw!B47+LSUHSCS!B47+LSUHSCNO!B47+LSUAg!B47+PBRC!B47+Conway!B47+Long!B47</f>
        <v>0</v>
      </c>
      <c r="C47" s="59">
        <f>LSUBoard!C47+LSU!C47+LSUA!C47+LSUS!C47+LSUE!C47+LSULaw!C47+LSUHSCS!C47+LSUHSCNO!C47+LSUAg!C47+PBRC!C47+Conway!C47+Long!C47</f>
        <v>0</v>
      </c>
      <c r="D47" s="59">
        <f>LSUBoard!D47+LSU!D47+LSUA!D47+LSUS!D47+LSUE!D47+LSULaw!D47+LSUHSCS!D47+LSUHSCNO!D47+LSUAg!D47+PBRC!D47+Conway!D47+Long!D47</f>
        <v>0</v>
      </c>
      <c r="E47" s="59">
        <f>D47-C47</f>
        <v>0</v>
      </c>
      <c r="F47" s="52">
        <f>IF(ISBLANK(E47),"  ",IF(C47&gt;0,E47/C47,IF(E47&gt;0,1,0)))</f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9">
        <f>LSUBoard!B49+LSU!B49+LSUA!B49+LSUS!B49+LSUE!B49+LSULaw!B49+LSUHSCS!B49+LSUHSCNO!B49+LSUAg!B49+PBRC!B49+Conway!B49+Long!B49</f>
        <v>477580184.35999995</v>
      </c>
      <c r="C49" s="59">
        <f>LSUBoard!C49+LSU!C49+LSUA!C49+LSUS!C49+LSUE!C49+LSULaw!C49+LSUHSCS!C49+LSUHSCNO!C49+LSUAg!C49+PBRC!C49+Conway!C49+Long!C49</f>
        <v>497254998</v>
      </c>
      <c r="D49" s="59">
        <f>LSUBoard!D49+LSU!D49+LSUA!D49+LSUS!D49+LSUE!D49+LSULaw!D49+LSUHSCS!D49+LSUHSCNO!D49+LSUAg!D49+PBRC!D49+Conway!D49+Long!D49</f>
        <v>543484173</v>
      </c>
      <c r="E49" s="59">
        <f>D49-C49</f>
        <v>46229175</v>
      </c>
      <c r="F49" s="52">
        <f>IF(ISBLANK(E49),"  ",IF(C49&gt;0,E49/C49,IF(E49&gt;0,1,0)))</f>
        <v>0.09296874880280238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59">
        <f>LSUBoard!B51+LSU!B51+LSUA!B51+LSUS!B51+LSUE!B51+LSULaw!B51+LSUHSCS!B51+LSUHSCNO!B51+LSUAg!B51+PBRC!B51+Conway!B51+Long!B51</f>
        <v>83097865.3</v>
      </c>
      <c r="C51" s="59">
        <f>LSUBoard!C51+LSU!C51+LSUA!C51+LSUS!C51+LSUE!C51+LSULaw!C51+LSUHSCS!C51+LSUHSCNO!C51+LSUAg!C51+PBRC!C51+Conway!C51+Long!C51</f>
        <v>83583141</v>
      </c>
      <c r="D51" s="59">
        <f>LSUBoard!D51+LSU!D51+LSUA!D51+LSUS!D51+LSUE!D51+LSULaw!D51+LSUHSCS!D51+LSUHSCNO!D51+LSUAg!D51+PBRC!D51+Conway!D51+Long!D51</f>
        <v>30659492</v>
      </c>
      <c r="E51" s="59">
        <f>D51-C51</f>
        <v>-52923649</v>
      </c>
      <c r="F51" s="52">
        <f>IF(ISBLANK(E51),"  ",IF(C51&gt;0,E51/C51,IF(E51&gt;0,1,0)))</f>
        <v>-0.6331856923156309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9">
        <f>LSUBoard!B53+LSU!B53+LSUA!B53+LSUS!B53+LSUE!B53+LSULaw!B53+LSUHSCS!B53+LSUHSCNO!B53+LSUAg!B53+PBRC!B53+Conway!B53+Long!B53</f>
        <v>0</v>
      </c>
      <c r="C53" s="59">
        <f>LSUBoard!C53+LSU!C53+LSUA!C53+LSUS!C53+LSUE!C53+LSULaw!C53+LSUHSCS!C53+LSUHSCNO!C53+LSUAg!C53+PBRC!C53+Conway!C53+Long!C53</f>
        <v>0</v>
      </c>
      <c r="D53" s="59">
        <f>LSUBoard!D53+LSU!D53+LSUA!D53+LSUS!D53+LSUE!D53+LSULaw!D53+LSUHSCS!D53+LSUHSCNO!D53+LSUAg!D53+PBRC!D53+Conway!D53+Long!D53</f>
        <v>0</v>
      </c>
      <c r="E53" s="59">
        <f>D53-C53</f>
        <v>0</v>
      </c>
      <c r="F53" s="52">
        <f>IF(ISBLANK(E53),"  ",IF(C53&gt;0,E53/C53,IF(E53&gt;0,1,0)))</f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9">
        <f>B53+B51+B49+B47+B45+-B43+B36</f>
        <v>1281234147.88</v>
      </c>
      <c r="C55" s="59">
        <f>C53+C51+C49+C47+C45+-C43+C36</f>
        <v>1395541080</v>
      </c>
      <c r="D55" s="59">
        <f>D53+D51+D49+D47+D45+-D43+D36</f>
        <v>1056797659</v>
      </c>
      <c r="E55" s="59">
        <f>D55-C55</f>
        <v>-338743421</v>
      </c>
      <c r="F55" s="52">
        <f>IF(ISBLANK(E55),"  ",IF(C55&gt;0,E55/C55,IF(E55&gt;0,1,0)))</f>
        <v>-0.24273267613161198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40">
        <f>LSUBoard!B59+LSU!B59+LSUA!B59+LSUS!B59+LSUE!B59+LSULaw!B59+LSUHSCS!B59+LSUHSCNO!B59+LSUAg!B59+PBRC!B59+Conway!B59+Long!B59</f>
        <v>327989585.6372426</v>
      </c>
      <c r="C59" s="40">
        <f>LSUBoard!C59+LSU!C59+LSUA!C59+LSUS!C59+LSUE!C59+LSULaw!C59+LSUHSCS!C59+LSUHSCNO!C59+LSUAg!C59+PBRC!C59+Conway!C59+Long!C59</f>
        <v>347145907.81346345</v>
      </c>
      <c r="D59" s="40">
        <f>LSUBoard!D59+LSU!D59+LSUA!D59+LSUS!D59+LSUE!D59+LSULaw!D59+LSUHSCS!D59+LSUHSCNO!D59+LSUAg!D59+PBRC!D59+Conway!D59+Long!D59</f>
        <v>359431144</v>
      </c>
      <c r="E59" s="40">
        <f aca="true" t="shared" si="4" ref="E59:E72">D59-C59</f>
        <v>12285236.18653655</v>
      </c>
      <c r="F59" s="41">
        <f aca="true" t="shared" si="5" ref="F59:F72">IF(ISBLANK(E59),"  ",IF(C59&gt;0,E59/C59,IF(E59&gt;0,1,0)))</f>
        <v>0.035389258262949023</v>
      </c>
    </row>
    <row r="60" spans="1:6" s="30" customFormat="1" ht="26.25">
      <c r="A60" s="46" t="s">
        <v>59</v>
      </c>
      <c r="B60" s="40">
        <f>LSUBoard!B60+LSU!B60+LSUA!B60+LSUS!B60+LSUE!B60+LSULaw!B60+LSUHSCS!B60+LSUHSCNO!B60+LSUAg!B60+PBRC!B60+Conway!B60+Long!B60</f>
        <v>133495729.18060859</v>
      </c>
      <c r="C60" s="40">
        <f>LSUBoard!C60+LSU!C60+LSUA!C60+LSUS!C60+LSUE!C60+LSULaw!C60+LSUHSCS!C60+LSUHSCNO!C60+LSUAg!C60+PBRC!C60+Conway!C60+Long!C60</f>
        <v>134661946.9556983</v>
      </c>
      <c r="D60" s="40">
        <f>LSUBoard!D60+LSU!D60+LSUA!D60+LSUS!D60+LSUE!D60+LSULaw!D60+LSUHSCS!D60+LSUHSCNO!D60+LSUAg!D60+PBRC!D60+Conway!D60+Long!D60</f>
        <v>138719339.97410476</v>
      </c>
      <c r="E60" s="40">
        <f t="shared" si="4"/>
        <v>4057393.0184064507</v>
      </c>
      <c r="F60" s="41">
        <f t="shared" si="5"/>
        <v>0.03013021206162473</v>
      </c>
    </row>
    <row r="61" spans="1:6" s="30" customFormat="1" ht="26.25">
      <c r="A61" s="46" t="s">
        <v>60</v>
      </c>
      <c r="B61" s="40">
        <f>LSUBoard!B61+LSU!B61+LSUA!B61+LSUS!B61+LSUE!B61+LSULaw!B61+LSUHSCS!B61+LSUHSCNO!B61+LSUAg!B61+PBRC!B61+Conway!B61+Long!B61</f>
        <v>45041860.169999994</v>
      </c>
      <c r="C61" s="40">
        <f>LSUBoard!C61+LSU!C61+LSUA!C61+LSUS!C61+LSUE!C61+LSULaw!C61+LSUHSCS!C61+LSUHSCNO!C61+LSUAg!C61+PBRC!C61+Conway!C61+Long!C61</f>
        <v>48375411.33236048</v>
      </c>
      <c r="D61" s="40">
        <f>LSUBoard!D61+LSU!D61+LSUA!D61+LSUS!D61+LSUE!D61+LSULaw!D61+LSUHSCS!D61+LSUHSCNO!D61+LSUAg!D61+PBRC!D61+Conway!D61+Long!D61</f>
        <v>45500342.872302115</v>
      </c>
      <c r="E61" s="40">
        <f t="shared" si="4"/>
        <v>-2875068.4600583687</v>
      </c>
      <c r="F61" s="41">
        <f t="shared" si="5"/>
        <v>-0.05943243438914402</v>
      </c>
    </row>
    <row r="62" spans="1:6" s="30" customFormat="1" ht="26.25">
      <c r="A62" s="46" t="s">
        <v>61</v>
      </c>
      <c r="B62" s="40">
        <f>LSUBoard!B62+LSU!B62+LSUA!B62+LSUS!B62+LSUE!B62+LSULaw!B62+LSUHSCS!B62+LSUHSCNO!B62+LSUAg!B62+PBRC!B62+Conway!B62+Long!B62</f>
        <v>94260440.38180783</v>
      </c>
      <c r="C62" s="40">
        <f>LSUBoard!C62+LSU!C62+LSUA!C62+LSUS!C62+LSUE!C62+LSULaw!C62+LSUHSCS!C62+LSUHSCNO!C62+LSUAg!C62+PBRC!C62+Conway!C62+Long!C62</f>
        <v>89866467.83728427</v>
      </c>
      <c r="D62" s="40">
        <f>LSUBoard!D62+LSU!D62+LSUA!D62+LSUS!D62+LSUE!D62+LSULaw!D62+LSUHSCS!D62+LSUHSCNO!D62+LSUAg!D62+PBRC!D62+Conway!D62+Long!D62</f>
        <v>93579800.83897705</v>
      </c>
      <c r="E62" s="40">
        <f t="shared" si="4"/>
        <v>3713333.001692787</v>
      </c>
      <c r="F62" s="41">
        <f t="shared" si="5"/>
        <v>0.04132056250854649</v>
      </c>
    </row>
    <row r="63" spans="1:6" s="30" customFormat="1" ht="26.25">
      <c r="A63" s="46" t="s">
        <v>62</v>
      </c>
      <c r="B63" s="40">
        <f>LSUBoard!B63+LSU!B63+LSUA!B63+LSUS!B63+LSUE!B63+LSULaw!B63+LSUHSCS!B63+LSUHSCNO!B63+LSUAg!B63+PBRC!B63+Conway!B63+Long!B63</f>
        <v>22991578.403671168</v>
      </c>
      <c r="C63" s="40">
        <f>LSUBoard!C63+LSU!C63+LSUA!C63+LSUS!C63+LSUE!C63+LSULaw!C63+LSUHSCS!C63+LSUHSCNO!C63+LSUAg!C63+PBRC!C63+Conway!C63+Long!C63</f>
        <v>21851331.486620657</v>
      </c>
      <c r="D63" s="40">
        <f>LSUBoard!D63+LSU!D63+LSUA!D63+LSUS!D63+LSUE!D63+LSULaw!D63+LSUHSCS!D63+LSUHSCNO!D63+LSUAg!D63+PBRC!D63+Conway!D63+Long!D63</f>
        <v>23014342</v>
      </c>
      <c r="E63" s="40">
        <f t="shared" si="4"/>
        <v>1163010.5133793429</v>
      </c>
      <c r="F63" s="41">
        <f t="shared" si="5"/>
        <v>0.05322378245423818</v>
      </c>
    </row>
    <row r="64" spans="1:6" s="30" customFormat="1" ht="26.25">
      <c r="A64" s="46" t="s">
        <v>63</v>
      </c>
      <c r="B64" s="40">
        <f>LSUBoard!B64+LSU!B64+LSUA!B64+LSUS!B64+LSUE!B64+LSULaw!B64+LSUHSCS!B64+LSUHSCNO!B64+LSUAg!B64+PBRC!B64+Conway!B64+Long!B64</f>
        <v>66897432.90401774</v>
      </c>
      <c r="C64" s="40">
        <f>LSUBoard!C64+LSU!C64+LSUA!C64+LSUS!C64+LSUE!C64+LSULaw!C64+LSUHSCS!C64+LSUHSCNO!C64+LSUAg!C64+PBRC!C64+Conway!C64+Long!C64</f>
        <v>84567554.53951195</v>
      </c>
      <c r="D64" s="40">
        <f>LSUBoard!D64+LSU!D64+LSUA!D64+LSUS!D64+LSUE!D64+LSULaw!D64+LSUHSCS!D64+LSUHSCNO!D64+LSUAg!D64+PBRC!D64+Conway!D64+Long!D64</f>
        <v>88335765.7115279</v>
      </c>
      <c r="E64" s="40">
        <f t="shared" si="4"/>
        <v>3768211.17201595</v>
      </c>
      <c r="F64" s="41">
        <f t="shared" si="5"/>
        <v>0.04455859215197423</v>
      </c>
    </row>
    <row r="65" spans="1:6" s="30" customFormat="1" ht="26.25">
      <c r="A65" s="46" t="s">
        <v>64</v>
      </c>
      <c r="B65" s="40">
        <f>LSUBoard!B65+LSU!B65+LSUA!B65+LSUS!B65+LSUE!B65+LSULaw!B65+LSUHSCS!B65+LSUHSCNO!B65+LSUAg!B65+PBRC!B65+Conway!B65+Long!B65</f>
        <v>68539818.96</v>
      </c>
      <c r="C65" s="40">
        <f>LSUBoard!C65+LSU!C65+LSUA!C65+LSUS!C65+LSUE!C65+LSULaw!C65+LSUHSCS!C65+LSUHSCNO!C65+LSUAg!C65+PBRC!C65+Conway!C65+Long!C65</f>
        <v>69971372</v>
      </c>
      <c r="D65" s="40">
        <f>LSUBoard!D65+LSU!D65+LSUA!D65+LSUS!D65+LSUE!D65+LSULaw!D65+LSUHSCS!D65+LSUHSCNO!D65+LSUAg!D65+PBRC!D65+Conway!D65+Long!D65</f>
        <v>67511949</v>
      </c>
      <c r="E65" s="40">
        <f t="shared" si="4"/>
        <v>-2459423</v>
      </c>
      <c r="F65" s="41">
        <f t="shared" si="5"/>
        <v>-0.035148989218047634</v>
      </c>
    </row>
    <row r="66" spans="1:6" s="30" customFormat="1" ht="26.25">
      <c r="A66" s="46" t="s">
        <v>65</v>
      </c>
      <c r="B66" s="40">
        <f>LSUBoard!B66+LSU!B66+LSUA!B66+LSUS!B66+LSUE!B66+LSULaw!B66+LSUHSCS!B66+LSUHSCNO!B66+LSUAg!B66+PBRC!B66+Conway!B66+Long!B66</f>
        <v>91442654.80999999</v>
      </c>
      <c r="C66" s="40">
        <f>LSUBoard!C66+LSU!C66+LSUA!C66+LSUS!C66+LSUE!C66+LSULaw!C66+LSUHSCS!C66+LSUHSCNO!C66+LSUAg!C66+PBRC!C66+Conway!C66+Long!C66</f>
        <v>99021816.72695109</v>
      </c>
      <c r="D66" s="40">
        <f>LSUBoard!D66+LSU!D66+LSUA!D66+LSUS!D66+LSUE!D66+LSULaw!D66+LSUHSCS!D66+LSUHSCNO!D66+LSUAg!D66+PBRC!D66+Conway!D66+Long!D66</f>
        <v>99713969.96308817</v>
      </c>
      <c r="E66" s="40">
        <f t="shared" si="4"/>
        <v>692153.2361370772</v>
      </c>
      <c r="F66" s="41">
        <f t="shared" si="5"/>
        <v>0.006989906457136244</v>
      </c>
    </row>
    <row r="67" spans="1:6" s="53" customFormat="1" ht="26.25">
      <c r="A67" s="66" t="s">
        <v>66</v>
      </c>
      <c r="B67" s="59">
        <f>SUM(B59:B66)</f>
        <v>850659100.4473479</v>
      </c>
      <c r="C67" s="59">
        <f>SUM(C59:C66)</f>
        <v>895461808.6918902</v>
      </c>
      <c r="D67" s="59">
        <f>SUM(D59:D66)</f>
        <v>915806654.3600001</v>
      </c>
      <c r="E67" s="59">
        <f t="shared" si="4"/>
        <v>20344845.668109894</v>
      </c>
      <c r="F67" s="52">
        <f t="shared" si="5"/>
        <v>0.02271994793148139</v>
      </c>
    </row>
    <row r="68" spans="1:6" s="30" customFormat="1" ht="26.25">
      <c r="A68" s="46" t="s">
        <v>67</v>
      </c>
      <c r="B68" s="40">
        <f>LSUBoard!B68+LSU!B68+LSUA!B68+LSUS!B68+LSUE!B68+LSULaw!B68+LSUHSCS!B68+LSUHSCNO!B68+LSUAg!B68+PBRC!B68+Conway!B68+Long!B68</f>
        <v>435461773.68</v>
      </c>
      <c r="C68" s="40">
        <f>LSUBoard!C68+LSU!C68+LSUA!C68+LSUS!C68+LSUE!C68+LSULaw!C68+LSUHSCS!C68+LSUHSCNO!C68+LSUAg!C68+PBRC!C68+Conway!C68+Long!C68</f>
        <v>504949182</v>
      </c>
      <c r="D68" s="40">
        <f>LSUBoard!D68+LSU!D68+LSUA!D68+LSUS!D68+LSUE!D68+LSULaw!D68+LSUHSCS!D68+LSUHSCNO!D68+LSUAg!D68+PBRC!D68+Conway!D68+Long!D68</f>
        <v>142519701.25</v>
      </c>
      <c r="E68" s="40">
        <f t="shared" si="4"/>
        <v>-362429480.75</v>
      </c>
      <c r="F68" s="41">
        <f t="shared" si="5"/>
        <v>-0.7177543675078178</v>
      </c>
    </row>
    <row r="69" spans="1:6" s="30" customFormat="1" ht="26.25">
      <c r="A69" s="46" t="s">
        <v>68</v>
      </c>
      <c r="B69" s="40">
        <f>LSUBoard!B69+LSU!B69+LSUA!B69+LSUS!B69+LSUE!B69+LSULaw!B69+LSUHSCS!B69+LSUHSCNO!B69+LSUAg!B69+PBRC!B69+Conway!B69+Long!B69</f>
        <v>-4526400.93</v>
      </c>
      <c r="C69" s="40">
        <f>LSUBoard!C69+LSU!C69+LSUA!C69+LSUS!C69+LSUE!C69+LSULaw!C69+LSUHSCS!C69+LSUHSCNO!C69+LSUAg!C69+PBRC!C69+Conway!C69+Long!C69</f>
        <v>-5200811</v>
      </c>
      <c r="D69" s="40">
        <f>LSUBoard!D69+LSU!D69+LSUA!D69+LSUS!D69+LSUE!D69+LSULaw!D69+LSUHSCS!D69+LSUHSCNO!D69+LSUAg!D69+PBRC!D69+Conway!D69+Long!D69</f>
        <v>-1543697</v>
      </c>
      <c r="E69" s="40">
        <f t="shared" si="4"/>
        <v>3657114</v>
      </c>
      <c r="F69" s="41">
        <f t="shared" si="5"/>
        <v>1</v>
      </c>
    </row>
    <row r="70" spans="1:6" s="30" customFormat="1" ht="26.25">
      <c r="A70" s="46" t="s">
        <v>69</v>
      </c>
      <c r="B70" s="40">
        <f>LSUBoard!B70+LSU!B70+LSUA!B70+LSUS!B70+LSUE!B70+LSULaw!B70+LSUHSCS!B70+LSUHSCNO!B70+LSUAg!B70+PBRC!B70+Conway!B70+Long!B70</f>
        <v>0</v>
      </c>
      <c r="C70" s="40">
        <f>LSUBoard!C70+LSU!C70+LSUA!C70+LSUS!C70+LSUE!C70+LSULaw!C70+LSUHSCS!C70+LSUHSCNO!C70+LSUAg!C70+PBRC!C70+Conway!C70+Long!C70</f>
        <v>0</v>
      </c>
      <c r="D70" s="40">
        <f>LSUBoard!D70+LSU!D70+LSUA!D70+LSUS!D70+LSUE!D70+LSULaw!D70+LSUHSCS!D70+LSUHSCNO!D70+LSUAg!D70+PBRC!D70+Conway!D70+Long!D70</f>
        <v>0</v>
      </c>
      <c r="E70" s="40">
        <f t="shared" si="4"/>
        <v>0</v>
      </c>
      <c r="F70" s="41">
        <f t="shared" si="5"/>
        <v>0</v>
      </c>
    </row>
    <row r="71" spans="1:6" s="30" customFormat="1" ht="26.25">
      <c r="A71" s="46" t="s">
        <v>70</v>
      </c>
      <c r="B71" s="40">
        <f>LSUBoard!B71+LSU!B71+LSUA!B71+LSUS!B71+LSUE!B71+LSULaw!B71+LSUHSCS!B71+LSUHSCNO!B71+LSUAg!B71+PBRC!B71+Conway!B71+Long!B71</f>
        <v>-360320</v>
      </c>
      <c r="C71" s="40">
        <f>LSUBoard!C71+LSU!C71+LSUA!C71+LSUS!C71+LSUE!C71+LSULaw!C71+LSUHSCS!C71+LSUHSCNO!C71+LSUAg!C71+PBRC!C71+Conway!C71+Long!C71</f>
        <v>330900</v>
      </c>
      <c r="D71" s="40">
        <f>LSUBoard!D71+LSU!D71+LSUA!D71+LSUS!D71+LSUE!D71+LSULaw!D71+LSUHSCS!D71+LSUHSCNO!D71+LSUAg!D71+PBRC!D71+Conway!D71+Long!D71</f>
        <v>15000</v>
      </c>
      <c r="E71" s="40">
        <f t="shared" si="4"/>
        <v>-315900</v>
      </c>
      <c r="F71" s="41">
        <f t="shared" si="5"/>
        <v>-0.9546690843155031</v>
      </c>
    </row>
    <row r="72" spans="1:6" s="53" customFormat="1" ht="26.25">
      <c r="A72" s="67" t="s">
        <v>71</v>
      </c>
      <c r="B72" s="59">
        <f>SUM(B67:B71)</f>
        <v>1281234153.1973479</v>
      </c>
      <c r="C72" s="59">
        <f>SUM(C67:C71)</f>
        <v>1395541079.6918902</v>
      </c>
      <c r="D72" s="59">
        <f>SUM(D67:D71)</f>
        <v>1056797658.6100001</v>
      </c>
      <c r="E72" s="59">
        <f t="shared" si="4"/>
        <v>-338743421.0818901</v>
      </c>
      <c r="F72" s="52">
        <f t="shared" si="5"/>
        <v>-0.2427326762438827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f>LSUBoard!B75+LSU!B75+LSUA!B75+LSUS!B75+LSUE!B75+LSULaw!B75+LSUHSCS!B75+LSUHSCNO!B75+LSUAg!B75+PBRC!B75+Conway!B75+Long!B75</f>
        <v>603011298.175</v>
      </c>
      <c r="C75" s="40">
        <f>LSUBoard!C75+LSU!C75+LSUA!C75+LSUS!C75+LSUE!C75+LSULaw!C75+LSUHSCS!C75+LSUHSCNO!C75+LSUAg!C75+PBRC!C75+Conway!C75+Long!C75</f>
        <v>661181366</v>
      </c>
      <c r="D75" s="40">
        <f>LSUBoard!D75+LSU!D75+LSUA!D75+LSUS!D75+LSUE!D75+LSULaw!D75+LSUHSCS!D75+LSUHSCNO!D75+LSUAg!D75+PBRC!D75+Conway!D75+Long!D75</f>
        <v>504107584</v>
      </c>
      <c r="E75" s="40">
        <f aca="true" t="shared" si="6" ref="E75:E93">D75-C75</f>
        <v>-157073782</v>
      </c>
      <c r="F75" s="41">
        <f aca="true" t="shared" si="7" ref="F75:F93">IF(ISBLANK(E75),"  ",IF(C75&gt;0,E75/C75,IF(E75&gt;0,1,0)))</f>
        <v>-0.23756534905129192</v>
      </c>
    </row>
    <row r="76" spans="1:6" s="30" customFormat="1" ht="26.25">
      <c r="A76" s="46" t="s">
        <v>74</v>
      </c>
      <c r="B76" s="40">
        <f>LSUBoard!B76+LSU!B76+LSUA!B76+LSUS!B76+LSUE!B76+LSULaw!B76+LSUHSCS!B76+LSUHSCNO!B76+LSUAg!B76+PBRC!B76+Conway!B76+Long!B76</f>
        <v>57744329.980000004</v>
      </c>
      <c r="C76" s="40">
        <f>LSUBoard!C76+LSU!C76+LSUA!C76+LSUS!C76+LSUE!C76+LSULaw!C76+LSUHSCS!C76+LSUHSCNO!C76+LSUAg!C76+PBRC!C76+Conway!C76+Long!C76</f>
        <v>56877912</v>
      </c>
      <c r="D76" s="40">
        <f>LSUBoard!D76+LSU!D76+LSUA!D76+LSUS!D76+LSUE!D76+LSULaw!D76+LSUHSCS!D76+LSUHSCNO!D76+LSUAg!D76+PBRC!D76+Conway!D76+Long!D76</f>
        <v>38647468</v>
      </c>
      <c r="E76" s="40">
        <f t="shared" si="6"/>
        <v>-18230444</v>
      </c>
      <c r="F76" s="41">
        <f t="shared" si="7"/>
        <v>-0.3205188685548091</v>
      </c>
    </row>
    <row r="77" spans="1:6" s="30" customFormat="1" ht="26.25">
      <c r="A77" s="46" t="s">
        <v>75</v>
      </c>
      <c r="B77" s="40">
        <f>LSUBoard!B77+LSU!B77+LSUA!B77+LSUS!B77+LSUE!B77+LSULaw!B77+LSUHSCS!B77+LSUHSCNO!B77+LSUAg!B77+PBRC!B77+Conway!B77+Long!B77</f>
        <v>233660970.31234792</v>
      </c>
      <c r="C77" s="40">
        <f>LSUBoard!C77+LSU!C77+LSUA!C77+LSUS!C77+LSUE!C77+LSULaw!C77+LSUHSCS!C77+LSUHSCNO!C77+LSUAg!C77+PBRC!C77+Conway!C77+Long!C77</f>
        <v>247355277.69189018</v>
      </c>
      <c r="D77" s="40">
        <f>LSUBoard!D77+LSU!D77+LSUA!D77+LSUS!D77+LSUE!D77+LSULaw!D77+LSUHSCS!D77+LSUHSCNO!D77+LSUAg!D77+PBRC!D77+Conway!D77+Long!D77</f>
        <v>201871138.36</v>
      </c>
      <c r="E77" s="40">
        <f t="shared" si="6"/>
        <v>-45484139.331890166</v>
      </c>
      <c r="F77" s="41">
        <f t="shared" si="7"/>
        <v>-0.18388182276242337</v>
      </c>
    </row>
    <row r="78" spans="1:6" s="53" customFormat="1" ht="26.25">
      <c r="A78" s="66" t="s">
        <v>76</v>
      </c>
      <c r="B78" s="59">
        <f>SUM(B75:B77)</f>
        <v>894416598.4673479</v>
      </c>
      <c r="C78" s="59">
        <f>SUM(C75:C77)</f>
        <v>965414555.6918902</v>
      </c>
      <c r="D78" s="59">
        <f>SUM(D75:D77)</f>
        <v>744626190.36</v>
      </c>
      <c r="E78" s="59">
        <f t="shared" si="6"/>
        <v>-220788365.33189023</v>
      </c>
      <c r="F78" s="52">
        <f t="shared" si="7"/>
        <v>-0.22869798681837392</v>
      </c>
    </row>
    <row r="79" spans="1:6" s="30" customFormat="1" ht="26.25">
      <c r="A79" s="46" t="s">
        <v>77</v>
      </c>
      <c r="B79" s="40">
        <f>LSUBoard!B79+LSU!B79+LSUA!B79+LSUS!B79+LSUE!B79+LSULaw!B79+LSUHSCS!B79+LSUHSCNO!B79+LSUAg!B79+PBRC!B79+Conway!B79+Long!B79</f>
        <v>6403594.44</v>
      </c>
      <c r="C79" s="40">
        <f>LSUBoard!C79+LSU!C79+LSUA!C79+LSUS!C79+LSUE!C79+LSULaw!C79+LSUHSCS!C79+LSUHSCNO!C79+LSUAg!C79+PBRC!C79+Conway!C79+Long!C79</f>
        <v>5526605</v>
      </c>
      <c r="D79" s="40">
        <f>LSUBoard!D79+LSU!D79+LSUA!D79+LSUS!D79+LSUE!D79+LSULaw!D79+LSUHSCS!D79+LSUHSCNO!D79+LSUAg!D79+PBRC!D79+Conway!D79+Long!D79</f>
        <v>4961880</v>
      </c>
      <c r="E79" s="40">
        <f t="shared" si="6"/>
        <v>-564725</v>
      </c>
      <c r="F79" s="41">
        <f t="shared" si="7"/>
        <v>-0.10218298575707871</v>
      </c>
    </row>
    <row r="80" spans="1:6" s="30" customFormat="1" ht="26.25">
      <c r="A80" s="46" t="s">
        <v>78</v>
      </c>
      <c r="B80" s="40">
        <f>LSUBoard!B80+LSU!B80+LSUA!B80+LSUS!B80+LSUE!B80+LSULaw!B80+LSUHSCS!B80+LSUHSCNO!B80+LSUAg!B80+PBRC!B80+Conway!B80+Long!B80</f>
        <v>87680207.50999998</v>
      </c>
      <c r="C80" s="40">
        <f>LSUBoard!C80+LSU!C80+LSUA!C80+LSUS!C80+LSUE!C80+LSULaw!C80+LSUHSCS!C80+LSUHSCNO!C80+LSUAg!C80+PBRC!C80+Conway!C80+Long!C80</f>
        <v>100879731</v>
      </c>
      <c r="D80" s="40">
        <f>LSUBoard!D80+LSU!D80+LSUA!D80+LSUS!D80+LSUE!D80+LSULaw!D80+LSUHSCS!D80+LSUHSCNO!D80+LSUAg!D80+PBRC!D80+Conway!D80+Long!D80</f>
        <v>84857254</v>
      </c>
      <c r="E80" s="40">
        <f t="shared" si="6"/>
        <v>-16022477</v>
      </c>
      <c r="F80" s="41">
        <f t="shared" si="7"/>
        <v>-0.15882751511302107</v>
      </c>
    </row>
    <row r="81" spans="1:6" s="30" customFormat="1" ht="26.25">
      <c r="A81" s="46" t="s">
        <v>79</v>
      </c>
      <c r="B81" s="40">
        <f>LSUBoard!B81+LSU!B81+LSUA!B81+LSUS!B81+LSUE!B81+LSULaw!B81+LSUHSCS!B81+LSUHSCNO!B81+LSUAg!B81+PBRC!B81+Conway!B81+Long!B81</f>
        <v>122263482.52000001</v>
      </c>
      <c r="C81" s="40">
        <f>LSUBoard!C81+LSU!C81+LSUA!C81+LSUS!C81+LSUE!C81+LSULaw!C81+LSUHSCS!C81+LSUHSCNO!C81+LSUAg!C81+PBRC!C81+Conway!C81+Long!C81</f>
        <v>123073604</v>
      </c>
      <c r="D81" s="40">
        <f>LSUBoard!D81+LSU!D81+LSUA!D81+LSUS!D81+LSUE!D81+LSULaw!D81+LSUHSCS!D81+LSUHSCNO!D81+LSUAg!D81+PBRC!D81+Conway!D81+Long!D81</f>
        <v>68635812</v>
      </c>
      <c r="E81" s="40">
        <f t="shared" si="6"/>
        <v>-54437792</v>
      </c>
      <c r="F81" s="41">
        <f t="shared" si="7"/>
        <v>-0.4423189882373153</v>
      </c>
    </row>
    <row r="82" spans="1:6" s="53" customFormat="1" ht="26.25">
      <c r="A82" s="49" t="s">
        <v>80</v>
      </c>
      <c r="B82" s="59">
        <f>SUM(B79:B81)</f>
        <v>216347284.46999997</v>
      </c>
      <c r="C82" s="59">
        <f>SUM(C79:C81)</f>
        <v>229479940</v>
      </c>
      <c r="D82" s="59">
        <f>SUM(D79:D81)</f>
        <v>158454946</v>
      </c>
      <c r="E82" s="59">
        <f t="shared" si="6"/>
        <v>-71024994</v>
      </c>
      <c r="F82" s="52">
        <f t="shared" si="7"/>
        <v>-0.30950415099463596</v>
      </c>
    </row>
    <row r="83" spans="1:6" s="30" customFormat="1" ht="26.25">
      <c r="A83" s="46" t="s">
        <v>81</v>
      </c>
      <c r="B83" s="40">
        <f>LSUBoard!B83+LSU!B83+LSUA!B83+LSUS!B83+LSUE!B83+LSULaw!B83+LSUHSCS!B83+LSUHSCNO!B83+LSUAg!B83+PBRC!B83+Conway!B83+Long!B83</f>
        <v>16057250.43</v>
      </c>
      <c r="C83" s="40">
        <f>LSUBoard!C83+LSU!C83+LSUA!C83+LSUS!C83+LSUE!C83+LSULaw!C83+LSUHSCS!C83+LSUHSCNO!C83+LSUAg!C83+PBRC!C83+Conway!C83+Long!C83</f>
        <v>17915359</v>
      </c>
      <c r="D83" s="40">
        <f>LSUBoard!D83+LSU!D83+LSUA!D83+LSUS!D83+LSUE!D83+LSULaw!D83+LSUHSCS!D83+LSUHSCNO!D83+LSUAg!D83+PBRC!D83+Conway!D83+Long!D83</f>
        <v>13468993.25</v>
      </c>
      <c r="E83" s="40">
        <f t="shared" si="6"/>
        <v>-4446365.75</v>
      </c>
      <c r="F83" s="41">
        <f t="shared" si="7"/>
        <v>-0.24818736537738373</v>
      </c>
    </row>
    <row r="84" spans="1:6" s="30" customFormat="1" ht="26.25">
      <c r="A84" s="46" t="s">
        <v>82</v>
      </c>
      <c r="B84" s="40">
        <f>LSUBoard!B84+LSU!B84+LSUA!B84+LSUS!B84+LSUE!B84+LSULaw!B84+LSUHSCS!B84+LSUHSCNO!B84+LSUAg!B84+PBRC!B84+Conway!B84+Long!B84</f>
        <v>101355413.91000001</v>
      </c>
      <c r="C84" s="40">
        <f>LSUBoard!C84+LSU!C84+LSUA!C84+LSUS!C84+LSUE!C84+LSULaw!C84+LSUHSCS!C84+LSUHSCNO!C84+LSUAg!C84+PBRC!C84+Conway!C84+Long!C84</f>
        <v>114655184</v>
      </c>
      <c r="D84" s="40">
        <f>LSUBoard!D84+LSU!D84+LSUA!D84+LSUS!D84+LSUE!D84+LSULaw!D84+LSUHSCS!D84+LSUHSCNO!D84+LSUAg!D84+PBRC!D84+Conway!D84+Long!D84</f>
        <v>86196459</v>
      </c>
      <c r="E84" s="40">
        <f t="shared" si="6"/>
        <v>-28458725</v>
      </c>
      <c r="F84" s="41">
        <f t="shared" si="7"/>
        <v>-0.2482114110078093</v>
      </c>
    </row>
    <row r="85" spans="1:6" s="30" customFormat="1" ht="26.25">
      <c r="A85" s="46" t="s">
        <v>83</v>
      </c>
      <c r="B85" s="40">
        <f>LSUBoard!B85+LSU!B85+LSUA!B85+LSUS!B85+LSUE!B85+LSULaw!B85+LSUHSCS!B85+LSUHSCNO!B85+LSUAg!B85+PBRC!B85+Conway!B85+Long!B85</f>
        <v>260809</v>
      </c>
      <c r="C85" s="40">
        <f>LSUBoard!C85+LSU!C85+LSUA!C85+LSUS!C85+LSUE!C85+LSULaw!C85+LSUHSCS!C85+LSUHSCNO!C85+LSUAg!C85+PBRC!C85+Conway!C85+Long!C85</f>
        <v>260812</v>
      </c>
      <c r="D85" s="40">
        <f>LSUBoard!D85+LSU!D85+LSUA!D85+LSUS!D85+LSUE!D85+LSULaw!D85+LSUHSCS!D85+LSUHSCNO!D85+LSUAg!D85+PBRC!D85+Conway!D85+Long!D85</f>
        <v>73808</v>
      </c>
      <c r="E85" s="40">
        <f t="shared" si="6"/>
        <v>-187004</v>
      </c>
      <c r="F85" s="41">
        <f t="shared" si="7"/>
        <v>-0.7170068861862184</v>
      </c>
    </row>
    <row r="86" spans="1:6" s="30" customFormat="1" ht="26.25">
      <c r="A86" s="46" t="s">
        <v>84</v>
      </c>
      <c r="B86" s="40">
        <f>LSUBoard!B86+LSU!B86+LSUA!B86+LSUS!B86+LSUE!B86+LSULaw!B86+LSUHSCS!B86+LSUHSCNO!B86+LSUAg!B86+PBRC!B86+Conway!B86+Long!B86</f>
        <v>38007473.21</v>
      </c>
      <c r="C86" s="40">
        <f>LSUBoard!C86+LSU!C86+LSUA!C86+LSUS!C86+LSUE!C86+LSULaw!C86+LSUHSCS!C86+LSUHSCNO!C86+LSUAg!C86+PBRC!C86+Conway!C86+Long!C86</f>
        <v>52472784</v>
      </c>
      <c r="D86" s="40">
        <f>LSUBoard!D86+LSU!D86+LSUA!D86+LSUS!D86+LSUE!D86+LSULaw!D86+LSUHSCS!D86+LSUHSCNO!D86+LSUAg!D86+PBRC!D86+Conway!D86+Long!D86</f>
        <v>39627786</v>
      </c>
      <c r="E86" s="40">
        <f t="shared" si="6"/>
        <v>-12844998</v>
      </c>
      <c r="F86" s="41">
        <f t="shared" si="7"/>
        <v>-0.24479352953714062</v>
      </c>
    </row>
    <row r="87" spans="1:6" s="53" customFormat="1" ht="26.25">
      <c r="A87" s="49" t="s">
        <v>85</v>
      </c>
      <c r="B87" s="59">
        <f>SUM(B83:B86)</f>
        <v>155680946.55</v>
      </c>
      <c r="C87" s="59">
        <f>SUM(C83:C86)</f>
        <v>185304139</v>
      </c>
      <c r="D87" s="59">
        <f>SUM(D83:D86)</f>
        <v>139367046.25</v>
      </c>
      <c r="E87" s="59">
        <f t="shared" si="6"/>
        <v>-45937092.75</v>
      </c>
      <c r="F87" s="52">
        <f t="shared" si="7"/>
        <v>-0.2479010614544341</v>
      </c>
    </row>
    <row r="88" spans="1:6" s="30" customFormat="1" ht="26.25">
      <c r="A88" s="46" t="s">
        <v>86</v>
      </c>
      <c r="B88" s="40">
        <f>LSUBoard!B88+LSU!B88+LSUA!B88+LSUS!B88+LSUE!B88+LSULaw!B88+LSUHSCS!B88+LSUHSCNO!B88+LSUAg!B88+PBRC!B88+Conway!B88+Long!B88</f>
        <v>10985735.63</v>
      </c>
      <c r="C88" s="40">
        <f>LSUBoard!C88+LSU!C88+LSUA!C88+LSUS!C88+LSUE!C88+LSULaw!C88+LSUHSCS!C88+LSUHSCNO!C88+LSUAg!C88+PBRC!C88+Conway!C88+Long!C88</f>
        <v>10343308</v>
      </c>
      <c r="D88" s="40">
        <f>LSUBoard!D88+LSU!D88+LSUA!D88+LSUS!D88+LSUE!D88+LSULaw!D88+LSUHSCS!D88+LSUHSCNO!D88+LSUAg!D88+PBRC!D88+Conway!D88+Long!D88</f>
        <v>7618279</v>
      </c>
      <c r="E88" s="40">
        <f t="shared" si="6"/>
        <v>-2725029</v>
      </c>
      <c r="F88" s="41">
        <f t="shared" si="7"/>
        <v>-0.26345817024882173</v>
      </c>
    </row>
    <row r="89" spans="1:6" s="30" customFormat="1" ht="26.25">
      <c r="A89" s="46" t="s">
        <v>87</v>
      </c>
      <c r="B89" s="40">
        <f>LSUBoard!B89+LSU!B89+LSUA!B89+LSUS!B89+LSUE!B89+LSULaw!B89+LSUHSCS!B89+LSUHSCNO!B89+LSUAg!B89+PBRC!B89+Conway!B89+Long!B89</f>
        <v>3523864.36</v>
      </c>
      <c r="C89" s="40">
        <f>LSUBoard!C89+LSU!C89+LSUA!C89+LSUS!C89+LSUE!C89+LSULaw!C89+LSUHSCS!C89+LSUHSCNO!C89+LSUAg!C89+PBRC!C89+Conway!C89+Long!C89</f>
        <v>3934412</v>
      </c>
      <c r="D89" s="40">
        <f>LSUBoard!D89+LSU!D89+LSUA!D89+LSUS!D89+LSUE!D89+LSULaw!D89+LSUHSCS!D89+LSUHSCNO!D89+LSUAg!D89+PBRC!D89+Conway!D89+Long!D89</f>
        <v>3426875</v>
      </c>
      <c r="E89" s="40">
        <f t="shared" si="6"/>
        <v>-507537</v>
      </c>
      <c r="F89" s="41">
        <f t="shared" si="7"/>
        <v>-0.12899945404802549</v>
      </c>
    </row>
    <row r="90" spans="1:6" s="30" customFormat="1" ht="26.25">
      <c r="A90" s="55" t="s">
        <v>88</v>
      </c>
      <c r="B90" s="40">
        <f>LSUBoard!B90+LSU!B90+LSUA!B90+LSUS!B90+LSUE!B90+LSULaw!B90+LSUHSCS!B90+LSUHSCNO!B90+LSUAg!B90+PBRC!B90+Conway!B90+Long!B90</f>
        <v>279723.72</v>
      </c>
      <c r="C90" s="40">
        <f>LSUBoard!C90+LSU!C90+LSUA!C90+LSUS!C90+LSUE!C90+LSULaw!C90+LSUHSCS!C90+LSUHSCNO!C90+LSUAg!C90+PBRC!C90+Conway!C90+Long!C90</f>
        <v>0</v>
      </c>
      <c r="D90" s="40">
        <f>LSUBoard!D90+LSU!D90+LSUA!D90+LSUS!D90+LSUE!D90+LSULaw!D90+LSUHSCS!D90+LSUHSCNO!D90+LSUAg!D90+PBRC!D90+Conway!D90+Long!D90</f>
        <v>1173215</v>
      </c>
      <c r="E90" s="40">
        <f t="shared" si="6"/>
        <v>1173215</v>
      </c>
      <c r="F90" s="41">
        <f t="shared" si="7"/>
        <v>1</v>
      </c>
    </row>
    <row r="91" spans="1:6" s="53" customFormat="1" ht="26.25">
      <c r="A91" s="69" t="s">
        <v>89</v>
      </c>
      <c r="B91" s="59">
        <f>SUM(B88:B90)</f>
        <v>14789323.71</v>
      </c>
      <c r="C91" s="59">
        <f>SUM(C88:C90)</f>
        <v>14277720</v>
      </c>
      <c r="D91" s="59">
        <f>SUM(D88:D90)</f>
        <v>12218369</v>
      </c>
      <c r="E91" s="59">
        <f t="shared" si="6"/>
        <v>-2059351</v>
      </c>
      <c r="F91" s="52">
        <f t="shared" si="7"/>
        <v>-0.14423528406496275</v>
      </c>
    </row>
    <row r="92" spans="1:6" s="30" customFormat="1" ht="26.25">
      <c r="A92" s="55" t="s">
        <v>90</v>
      </c>
      <c r="B92" s="40">
        <f>LSUBoard!B92+LSU!B92+LSUA!B92+LSUS!B92+LSUE!B92+LSULaw!B92+LSUHSCS!B92+LSUHSCNO!B92+LSUAg!B92+PBRC!B92+Conway!B92+Long!B92</f>
        <v>0</v>
      </c>
      <c r="C92" s="40">
        <f>LSUBoard!C92+LSU!C92+LSUA!C92+LSUS!C92+LSUE!C92+LSULaw!C92+LSUHSCS!C92+LSUHSCNO!C92+LSUAg!C92+PBRC!C92+Conway!C92+Long!C92</f>
        <v>1064725</v>
      </c>
      <c r="D92" s="40">
        <f>LSUBoard!D92+LSU!D92+LSUA!D92+LSUS!D92+LSUE!D92+LSULaw!D92+LSUHSCS!D92+LSUHSCNO!D92+LSUAg!D92+PBRC!D92+Conway!D92+Long!D92</f>
        <v>2131107</v>
      </c>
      <c r="E92" s="40">
        <f t="shared" si="6"/>
        <v>1066382</v>
      </c>
      <c r="F92" s="41">
        <f t="shared" si="7"/>
        <v>1.0015562703984597</v>
      </c>
    </row>
    <row r="93" spans="1:6" s="53" customFormat="1" ht="27" thickBot="1">
      <c r="A93" s="70" t="s">
        <v>71</v>
      </c>
      <c r="B93" s="186">
        <f>B92+B91+B87+B82+B78</f>
        <v>1281234153.1973479</v>
      </c>
      <c r="C93" s="186">
        <f>C92+C91+C87+C82+C78</f>
        <v>1395541079.6918902</v>
      </c>
      <c r="D93" s="186">
        <f>D92+D91+D87+D82+D78</f>
        <v>1056797658.61</v>
      </c>
      <c r="E93" s="125">
        <f t="shared" si="6"/>
        <v>-338743421.0818902</v>
      </c>
      <c r="F93" s="126">
        <f t="shared" si="7"/>
        <v>-0.24273267624388278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50" zoomScaleNormal="50" zoomScalePageLayoutView="0" workbookViewId="0" topLeftCell="A61">
      <selection activeCell="B41" sqref="B41"/>
    </sheetView>
  </sheetViews>
  <sheetFormatPr defaultColWidth="9.140625" defaultRowHeight="15"/>
  <cols>
    <col min="1" max="1" width="157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5" s="4" customFormat="1" ht="46.5">
      <c r="A1" s="10" t="s">
        <v>0</v>
      </c>
      <c r="B1" s="13" t="s">
        <v>1</v>
      </c>
      <c r="C1" s="1" t="s">
        <v>154</v>
      </c>
      <c r="D1" s="14"/>
      <c r="E1" s="12"/>
    </row>
    <row r="2" spans="1:5" s="4" customFormat="1" ht="46.5">
      <c r="A2" s="10" t="s">
        <v>3</v>
      </c>
      <c r="B2" s="11"/>
      <c r="C2" s="15"/>
      <c r="D2" s="12"/>
      <c r="E2" s="12"/>
    </row>
    <row r="3" spans="1:5" s="4" customFormat="1" ht="47.25" thickBot="1">
      <c r="A3" s="16" t="s">
        <v>4</v>
      </c>
      <c r="B3" s="17"/>
      <c r="C3" s="18"/>
      <c r="D3" s="12"/>
      <c r="E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f>LSUE!B8+SUSLA!B8+'LCTCS Summary'!B8-LCTCBoard!B8-Online!B8</f>
        <v>120376352</v>
      </c>
      <c r="C8" s="40">
        <f>LSUE!C8+SUSLA!C8+'LCTCS Summary'!C8-LCTCBoard!C8-Online!C8</f>
        <v>120376352</v>
      </c>
      <c r="D8" s="40">
        <f>LSUE!D8+SUSLA!D8+'LCTCS Summary'!D8-LCTCBoard!D8-Online!D8</f>
        <v>67513311</v>
      </c>
      <c r="E8" s="40">
        <f aca="true" t="shared" si="0" ref="E8:E30">D8-C8</f>
        <v>-52863041</v>
      </c>
      <c r="F8" s="41">
        <f aca="true" t="shared" si="1" ref="F8:F30">IF(ISBLANK(E8),"  ",IF(C8&gt;0,E8/C8,IF(E8&gt;0,1,0)))</f>
        <v>-0.4391480562560992</v>
      </c>
    </row>
    <row r="9" spans="1:6" s="30" customFormat="1" ht="26.25">
      <c r="A9" s="39" t="s">
        <v>17</v>
      </c>
      <c r="B9" s="40">
        <f>LSUE!B9+SUSLA!B9+'LCTCS Summary'!B9-LCTCBoard!B9-Online!B9</f>
        <v>0</v>
      </c>
      <c r="C9" s="40">
        <f>LSUE!C9+SUSLA!C9+'LCTCS Summary'!C9-LCTCBoard!C9-Online!C9</f>
        <v>0</v>
      </c>
      <c r="D9" s="40">
        <f>LSUE!D9+SUSLA!D9+'LCTCS Summary'!D9-LCTCBoard!D9-Online!D9</f>
        <v>0</v>
      </c>
      <c r="E9" s="40">
        <f t="shared" si="0"/>
        <v>0</v>
      </c>
      <c r="F9" s="41">
        <f t="shared" si="1"/>
        <v>0</v>
      </c>
    </row>
    <row r="10" spans="1:6" s="30" customFormat="1" ht="26.25">
      <c r="A10" s="42" t="s">
        <v>18</v>
      </c>
      <c r="B10" s="40">
        <f>LSUE!B10+SUSLA!B10+'LCTCS Summary'!B10-LCTCBoard!B10-Online!B10</f>
        <v>6739738</v>
      </c>
      <c r="C10" s="40">
        <f>LSUE!C10+SUSLA!C10+'LCTCS Summary'!C10-LCTCBoard!C10-Online!C10</f>
        <v>6974570</v>
      </c>
      <c r="D10" s="40">
        <f>LSUE!D10+SUSLA!D10+'LCTCS Summary'!D10-LCTCBoard!D10-Online!D10</f>
        <v>54038880</v>
      </c>
      <c r="E10" s="40">
        <f t="shared" si="0"/>
        <v>47064310</v>
      </c>
      <c r="F10" s="41">
        <f t="shared" si="1"/>
        <v>6.747987331118621</v>
      </c>
    </row>
    <row r="11" spans="1:6" s="30" customFormat="1" ht="26.25">
      <c r="A11" s="44" t="s">
        <v>19</v>
      </c>
      <c r="B11" s="40">
        <f>LSUE!B11+SUSLA!B11+'LCTCS Summary'!B11-LCTCBoard!B11-Online!B11</f>
        <v>0</v>
      </c>
      <c r="C11" s="40">
        <f>LSUE!C11+SUSLA!C11+'LCTCS Summary'!C11-LCTCBoard!C11-Online!C11</f>
        <v>0</v>
      </c>
      <c r="D11" s="40">
        <f>LSUE!D11+SUSLA!D11+'LCTCS Summary'!D11-LCTCBoard!D11-Online!D11</f>
        <v>0</v>
      </c>
      <c r="E11" s="40">
        <f t="shared" si="0"/>
        <v>0</v>
      </c>
      <c r="F11" s="41">
        <f t="shared" si="1"/>
        <v>0</v>
      </c>
    </row>
    <row r="12" spans="1:6" s="30" customFormat="1" ht="26.25">
      <c r="A12" s="46" t="s">
        <v>20</v>
      </c>
      <c r="B12" s="40">
        <f>LSUE!B12+SUSLA!B12+'LCTCS Summary'!B12-LCTCBoard!B12-Online!B12</f>
        <v>5505162</v>
      </c>
      <c r="C12" s="40">
        <f>LSUE!C12+SUSLA!C12+'LCTCS Summary'!C12-LCTCBoard!C12-Online!C12</f>
        <v>5739994</v>
      </c>
      <c r="D12" s="40">
        <f>LSUE!D12+SUSLA!D12+'LCTCS Summary'!D12-LCTCBoard!D12-Online!D12</f>
        <v>5501580</v>
      </c>
      <c r="E12" s="40">
        <f t="shared" si="0"/>
        <v>-238414</v>
      </c>
      <c r="F12" s="41">
        <f t="shared" si="1"/>
        <v>-0.041535583486672634</v>
      </c>
    </row>
    <row r="13" spans="1:6" s="30" customFormat="1" ht="26.25">
      <c r="A13" s="46" t="s">
        <v>21</v>
      </c>
      <c r="B13" s="40">
        <f>LSUE!B13+SUSLA!B13+'LCTCS Summary'!B13-LCTCBoard!B13-Online!B13</f>
        <v>0</v>
      </c>
      <c r="C13" s="40">
        <f>LSUE!C13+SUSLA!C13+'LCTCS Summary'!C13-LCTCBoard!C13-Online!C13</f>
        <v>0</v>
      </c>
      <c r="D13" s="40">
        <f>LSUE!D13+SUSLA!D13+'LCTCS Summary'!D13-LCTCBoard!D13-Online!D13</f>
        <v>0</v>
      </c>
      <c r="E13" s="40">
        <f t="shared" si="0"/>
        <v>0</v>
      </c>
      <c r="F13" s="41">
        <f t="shared" si="1"/>
        <v>0</v>
      </c>
    </row>
    <row r="14" spans="1:6" s="30" customFormat="1" ht="26.25">
      <c r="A14" s="46" t="s">
        <v>22</v>
      </c>
      <c r="B14" s="40">
        <f>LSUE!B14+SUSLA!B14+'LCTCS Summary'!B14-LCTCBoard!B14-Online!B14</f>
        <v>134401</v>
      </c>
      <c r="C14" s="40">
        <f>LSUE!C14+SUSLA!C14+'LCTCS Summary'!C14-LCTCBoard!C14-Online!C14</f>
        <v>134401</v>
      </c>
      <c r="D14" s="40">
        <f>LSUE!D14+SUSLA!D14+'LCTCS Summary'!D14-LCTCBoard!D14-Online!D14</f>
        <v>139931</v>
      </c>
      <c r="E14" s="40">
        <f t="shared" si="0"/>
        <v>5530</v>
      </c>
      <c r="F14" s="41">
        <f t="shared" si="1"/>
        <v>0.041145527191017925</v>
      </c>
    </row>
    <row r="15" spans="1:6" s="30" customFormat="1" ht="26.25">
      <c r="A15" s="46" t="s">
        <v>23</v>
      </c>
      <c r="B15" s="40">
        <f>LSUE!B15+SUSLA!B15+'LCTCS Summary'!B15-LCTCBoard!B15-Online!B15</f>
        <v>246718</v>
      </c>
      <c r="C15" s="40">
        <f>LSUE!C15+SUSLA!C15+'LCTCS Summary'!C15-LCTCBoard!C15-Online!C15</f>
        <v>246718</v>
      </c>
      <c r="D15" s="40">
        <f>LSUE!D15+SUSLA!D15+'LCTCS Summary'!D15-LCTCBoard!D15-Online!D15</f>
        <v>241884</v>
      </c>
      <c r="E15" s="40">
        <f t="shared" si="0"/>
        <v>-4834</v>
      </c>
      <c r="F15" s="41">
        <f t="shared" si="1"/>
        <v>-0.01959321978939518</v>
      </c>
    </row>
    <row r="16" spans="1:6" s="30" customFormat="1" ht="26.25">
      <c r="A16" s="46" t="s">
        <v>24</v>
      </c>
      <c r="B16" s="40">
        <f>LSUE!B16+SUSLA!B16+'LCTCS Summary'!B16-LCTCBoard!B16-Online!B16</f>
        <v>0</v>
      </c>
      <c r="C16" s="40">
        <f>LSUE!C16+SUSLA!C16+'LCTCS Summary'!C16-LCTCBoard!C16-Online!C16</f>
        <v>0</v>
      </c>
      <c r="D16" s="40">
        <f>LSUE!D16+SUSLA!D16+'LCTCS Summary'!D16-LCTCBoard!D16-Online!D16</f>
        <v>0</v>
      </c>
      <c r="E16" s="40">
        <f t="shared" si="0"/>
        <v>0</v>
      </c>
      <c r="F16" s="41">
        <f t="shared" si="1"/>
        <v>0</v>
      </c>
    </row>
    <row r="17" spans="1:6" s="30" customFormat="1" ht="26.25">
      <c r="A17" s="46" t="s">
        <v>25</v>
      </c>
      <c r="B17" s="40">
        <f>LSUE!B17+SUSLA!B17+'LCTCS Summary'!B17-LCTCBoard!B17-Online!B17</f>
        <v>0</v>
      </c>
      <c r="C17" s="40">
        <f>LSUE!C17+SUSLA!C17+'LCTCS Summary'!C17-LCTCBoard!C17-Online!C17</f>
        <v>0</v>
      </c>
      <c r="D17" s="40">
        <f>LSUE!D17+SUSLA!D17+'LCTCS Summary'!D17-LCTCBoard!D17-Online!D17</f>
        <v>0</v>
      </c>
      <c r="E17" s="40">
        <f t="shared" si="0"/>
        <v>0</v>
      </c>
      <c r="F17" s="41">
        <f t="shared" si="1"/>
        <v>0</v>
      </c>
    </row>
    <row r="18" spans="1:6" s="30" customFormat="1" ht="26.25">
      <c r="A18" s="46" t="s">
        <v>26</v>
      </c>
      <c r="B18" s="40">
        <f>LSUE!B18+SUSLA!B18+'LCTCS Summary'!B18-LCTCBoard!B18-Online!B18</f>
        <v>0</v>
      </c>
      <c r="C18" s="40">
        <f>LSUE!C18+SUSLA!C18+'LCTCS Summary'!C18-LCTCBoard!C18-Online!C18</f>
        <v>0</v>
      </c>
      <c r="D18" s="40">
        <f>LSUE!D18+SUSLA!D18+'LCTCS Summary'!D18-LCTCBoard!D18-Online!D18</f>
        <v>0</v>
      </c>
      <c r="E18" s="40">
        <f t="shared" si="0"/>
        <v>0</v>
      </c>
      <c r="F18" s="41">
        <f t="shared" si="1"/>
        <v>0</v>
      </c>
    </row>
    <row r="19" spans="1:6" s="30" customFormat="1" ht="26.25">
      <c r="A19" s="46" t="s">
        <v>27</v>
      </c>
      <c r="B19" s="40">
        <f>LSUE!B19+SUSLA!B19+'LCTCS Summary'!B19-LCTCBoard!B19-Online!B19</f>
        <v>0</v>
      </c>
      <c r="C19" s="40">
        <f>LSUE!C19+SUSLA!C19+'LCTCS Summary'!C19-LCTCBoard!C19-Online!C19</f>
        <v>0</v>
      </c>
      <c r="D19" s="40">
        <f>LSUE!D19+SUSLA!D19+'LCTCS Summary'!D19-LCTCBoard!D19-Online!D19</f>
        <v>0</v>
      </c>
      <c r="E19" s="40">
        <f t="shared" si="0"/>
        <v>0</v>
      </c>
      <c r="F19" s="41">
        <f t="shared" si="1"/>
        <v>0</v>
      </c>
    </row>
    <row r="20" spans="1:6" s="30" customFormat="1" ht="26.25">
      <c r="A20" s="46" t="s">
        <v>28</v>
      </c>
      <c r="B20" s="40">
        <f>LSUE!B20+SUSLA!B20+'LCTCS Summary'!B20-LCTCBoard!B20-Online!B20</f>
        <v>0</v>
      </c>
      <c r="C20" s="40">
        <f>LSUE!C20+SUSLA!C20+'LCTCS Summary'!C20-LCTCBoard!C20-Online!C20</f>
        <v>0</v>
      </c>
      <c r="D20" s="40">
        <f>LSUE!D20+SUSLA!D20+'LCTCS Summary'!D20-LCTCBoard!D20-Online!D20</f>
        <v>0</v>
      </c>
      <c r="E20" s="40">
        <f t="shared" si="0"/>
        <v>0</v>
      </c>
      <c r="F20" s="41">
        <f t="shared" si="1"/>
        <v>0</v>
      </c>
    </row>
    <row r="21" spans="1:6" s="30" customFormat="1" ht="26.25">
      <c r="A21" s="46" t="s">
        <v>29</v>
      </c>
      <c r="B21" s="40">
        <f>LSUE!B21+SUSLA!B21+'LCTCS Summary'!B21-LCTCBoard!B21-Online!B21</f>
        <v>0</v>
      </c>
      <c r="C21" s="40">
        <f>LSUE!C21+SUSLA!C21+'LCTCS Summary'!C21-LCTCBoard!C21-Online!C21</f>
        <v>0</v>
      </c>
      <c r="D21" s="40">
        <f>LSUE!D21+SUSLA!D21+'LCTCS Summary'!D21-LCTCBoard!D21-Online!D21</f>
        <v>0</v>
      </c>
      <c r="E21" s="40">
        <f t="shared" si="0"/>
        <v>0</v>
      </c>
      <c r="F21" s="41">
        <f t="shared" si="1"/>
        <v>0</v>
      </c>
    </row>
    <row r="22" spans="1:6" s="30" customFormat="1" ht="26.25">
      <c r="A22" s="46" t="s">
        <v>30</v>
      </c>
      <c r="B22" s="40">
        <f>LSUE!B22+SUSLA!B22+'LCTCS Summary'!B22-LCTCBoard!B22-Online!B22</f>
        <v>0</v>
      </c>
      <c r="C22" s="40">
        <f>LSUE!C22+SUSLA!C22+'LCTCS Summary'!C22-LCTCBoard!C22-Online!C22</f>
        <v>0</v>
      </c>
      <c r="D22" s="40">
        <f>LSUE!D22+SUSLA!D22+'LCTCS Summary'!D22-LCTCBoard!D22-Online!D22</f>
        <v>0</v>
      </c>
      <c r="E22" s="40">
        <f t="shared" si="0"/>
        <v>0</v>
      </c>
      <c r="F22" s="41">
        <f t="shared" si="1"/>
        <v>0</v>
      </c>
    </row>
    <row r="23" spans="1:6" s="30" customFormat="1" ht="26.25">
      <c r="A23" s="47" t="s">
        <v>31</v>
      </c>
      <c r="B23" s="40">
        <f>LSUE!B23+SUSLA!B23+'LCTCS Summary'!B23-LCTCBoard!B23-Online!B23</f>
        <v>0</v>
      </c>
      <c r="C23" s="40">
        <f>LSUE!C23+SUSLA!C23+'LCTCS Summary'!C23-LCTCBoard!C23-Online!C23</f>
        <v>0</v>
      </c>
      <c r="D23" s="40">
        <f>LSUE!D23+SUSLA!D23+'LCTCS Summary'!D23-LCTCBoard!D23-Online!D23</f>
        <v>0</v>
      </c>
      <c r="E23" s="40">
        <f t="shared" si="0"/>
        <v>0</v>
      </c>
      <c r="F23" s="41">
        <f t="shared" si="1"/>
        <v>0</v>
      </c>
    </row>
    <row r="24" spans="1:6" s="30" customFormat="1" ht="26.25">
      <c r="A24" s="47" t="s">
        <v>32</v>
      </c>
      <c r="B24" s="40">
        <f>LSUE!B24+SUSLA!B24+'LCTCS Summary'!B24-LCTCBoard!B24-Online!B24</f>
        <v>0</v>
      </c>
      <c r="C24" s="40">
        <f>LSUE!C24+SUSLA!C24+'LCTCS Summary'!C24-LCTCBoard!C24-Online!C24</f>
        <v>0</v>
      </c>
      <c r="D24" s="40">
        <f>LSUE!D24+SUSLA!D24+'LCTCS Summary'!D24-LCTCBoard!D24-Online!D24</f>
        <v>0</v>
      </c>
      <c r="E24" s="40">
        <f t="shared" si="0"/>
        <v>0</v>
      </c>
      <c r="F24" s="41">
        <f t="shared" si="1"/>
        <v>0</v>
      </c>
    </row>
    <row r="25" spans="1:6" s="30" customFormat="1" ht="26.25">
      <c r="A25" s="47" t="s">
        <v>33</v>
      </c>
      <c r="B25" s="40">
        <f>LSUE!B25+SUSLA!B25+'LCTCS Summary'!B25-LCTCBoard!B25-Online!B25</f>
        <v>0</v>
      </c>
      <c r="C25" s="40">
        <f>LSUE!C25+SUSLA!C25+'LCTCS Summary'!C25-LCTCBoard!C25-Online!C25</f>
        <v>0</v>
      </c>
      <c r="D25" s="40">
        <f>LSUE!D25+SUSLA!D25+'LCTCS Summary'!D25-LCTCBoard!D25-Online!D25</f>
        <v>0</v>
      </c>
      <c r="E25" s="40">
        <f t="shared" si="0"/>
        <v>0</v>
      </c>
      <c r="F25" s="41">
        <f t="shared" si="1"/>
        <v>0</v>
      </c>
    </row>
    <row r="26" spans="1:6" s="30" customFormat="1" ht="26.25">
      <c r="A26" s="47" t="s">
        <v>34</v>
      </c>
      <c r="B26" s="40">
        <f>LSUE!B26+SUSLA!B26+'LCTCS Summary'!B26-LCTCBoard!B26-Online!B26</f>
        <v>353457</v>
      </c>
      <c r="C26" s="40">
        <f>LSUE!C26+SUSLA!C26+'LCTCS Summary'!C26-LCTCBoard!C26-Online!C26</f>
        <v>353457</v>
      </c>
      <c r="D26" s="40">
        <f>LSUE!D26+SUSLA!D26+'LCTCS Summary'!D26-LCTCBoard!D26-Online!D26</f>
        <v>351712</v>
      </c>
      <c r="E26" s="40">
        <f t="shared" si="0"/>
        <v>-1745</v>
      </c>
      <c r="F26" s="41">
        <f t="shared" si="1"/>
        <v>-0.004936951312323705</v>
      </c>
    </row>
    <row r="27" spans="1:6" s="30" customFormat="1" ht="26.25">
      <c r="A27" s="47" t="s">
        <v>35</v>
      </c>
      <c r="B27" s="40">
        <f>LSUE!B27+SUSLA!B27+'LCTCS Summary'!B27-LCTCBoard!B27-Online!B27</f>
        <v>0</v>
      </c>
      <c r="C27" s="40">
        <f>LSUE!C27+SUSLA!C27+'LCTCS Summary'!C27-LCTCBoard!C27-Online!C27</f>
        <v>0</v>
      </c>
      <c r="D27" s="40">
        <f>LSUE!D27+SUSLA!D27+'LCTCS Summary'!D27-LCTCBoard!D27-Online!D27</f>
        <v>0</v>
      </c>
      <c r="E27" s="40">
        <f t="shared" si="0"/>
        <v>0</v>
      </c>
      <c r="F27" s="41">
        <f t="shared" si="1"/>
        <v>0</v>
      </c>
    </row>
    <row r="28" spans="1:6" s="30" customFormat="1" ht="26.25">
      <c r="A28" s="47" t="s">
        <v>93</v>
      </c>
      <c r="B28" s="40">
        <f>LSUE!B28+SUSLA!B28+'LCTCS Summary'!B28-LCTCBoard!B28-Online!B28</f>
        <v>0</v>
      </c>
      <c r="C28" s="40">
        <f>LSUE!C28+SUSLA!C28+'LCTCS Summary'!C28-LCTCBoard!C28-Online!C28</f>
        <v>0</v>
      </c>
      <c r="D28" s="40">
        <f>LSUE!D28+SUSLA!D28+'LCTCS Summary'!D28-LCTCBoard!D28-Online!D28</f>
        <v>0</v>
      </c>
      <c r="E28" s="40">
        <f t="shared" si="0"/>
        <v>0</v>
      </c>
      <c r="F28" s="41">
        <f t="shared" si="1"/>
        <v>0</v>
      </c>
    </row>
    <row r="29" spans="1:6" s="30" customFormat="1" ht="26.25">
      <c r="A29" s="47" t="s">
        <v>100</v>
      </c>
      <c r="B29" s="40">
        <f>LSUE!B29+SUSLA!B29+'LCTCS Summary'!B29-LCTCBoard!B30-Online!B29</f>
        <v>0</v>
      </c>
      <c r="C29" s="40">
        <f>LSUE!C29+SUSLA!C29+'LCTCS Summary'!C29-LCTCBoard!C30-Online!C29</f>
        <v>0</v>
      </c>
      <c r="D29" s="40">
        <f>LSUE!D29+SUSLA!D29+'LCTCS Summary'!D29-LCTCBoard!D30-Online!D29</f>
        <v>-12993421</v>
      </c>
      <c r="E29" s="40">
        <f t="shared" si="0"/>
        <v>-12993421</v>
      </c>
      <c r="F29" s="41">
        <f t="shared" si="1"/>
        <v>0</v>
      </c>
    </row>
    <row r="30" spans="1:6" s="30" customFormat="1" ht="26.25">
      <c r="A30" s="47" t="s">
        <v>36</v>
      </c>
      <c r="B30" s="40">
        <f>LSUE!B30+SUSLA!B30+'LCTCS Summary'!B30-LCTCBoard!B31-Online!B30</f>
        <v>500000</v>
      </c>
      <c r="C30" s="40">
        <f>LSUE!C30+SUSLA!C30+'LCTCS Summary'!C30-LCTCBoard!C31-Online!C30</f>
        <v>500000</v>
      </c>
      <c r="D30" s="40">
        <f>LSUE!D30+SUSLA!D30+'LCTCS Summary'!D30-LCTCBoard!D31-Online!D30</f>
        <v>60797194</v>
      </c>
      <c r="E30" s="40">
        <f t="shared" si="0"/>
        <v>60297194</v>
      </c>
      <c r="F30" s="41">
        <f t="shared" si="1"/>
        <v>120.594388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f>LSUE!B32+SUSLA!B32+'LCTCS Summary'!B32-LCTCBoard!B33-Online!B32</f>
        <v>0</v>
      </c>
      <c r="C32" s="40">
        <f>LSUE!C32+SUSLA!C32+'LCTCS Summary'!C32-LCTCBoard!C33-Online!C32</f>
        <v>0</v>
      </c>
      <c r="D32" s="40">
        <f>LSUE!D32+SUSLA!D32+'LCTCS Summary'!D32-LCTCBoard!D33-Online!D32</f>
        <v>0</v>
      </c>
      <c r="E32" s="40">
        <f>D32-C32</f>
        <v>0</v>
      </c>
      <c r="F32" s="41">
        <f>IF(ISBLANK(E32),"  ",IF(C32&gt;0,E32/C32,IF(E32&gt;0,1,0)))</f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40">
        <f>LSUE!B34+SUSLA!B34+'LCTCS Summary'!B34-LCTCBoard!B35-Online!B34</f>
        <v>0</v>
      </c>
      <c r="C34" s="40">
        <f>LSUE!C34+SUSLA!C34+'LCTCS Summary'!C34-LCTCBoard!C35-Online!C34</f>
        <v>0</v>
      </c>
      <c r="D34" s="40">
        <f>LSUE!D34+SUSLA!D34+'LCTCS Summary'!D34-LCTCBoard!D35-Online!D34</f>
        <v>0</v>
      </c>
      <c r="E34" s="40">
        <f>D34-C34</f>
        <v>0</v>
      </c>
      <c r="F34" s="41">
        <f>IF(ISBLANK(E34),"  ",IF(C34&gt;0,E34/C34,IF(E34&gt;0,1,0)))</f>
        <v>0</v>
      </c>
    </row>
    <row r="35" spans="1:6" s="30" customFormat="1" ht="26.25">
      <c r="A35" s="46" t="s">
        <v>40</v>
      </c>
      <c r="B35" s="178"/>
      <c r="C35" s="178"/>
      <c r="D35" s="178"/>
      <c r="E35" s="43"/>
      <c r="F35" s="41" t="s">
        <v>41</v>
      </c>
    </row>
    <row r="36" spans="1:6" s="53" customFormat="1" ht="26.25">
      <c r="A36" s="50" t="s">
        <v>42</v>
      </c>
      <c r="B36" s="123">
        <f>B34+B32+B10+B9+B8</f>
        <v>127116090</v>
      </c>
      <c r="C36" s="123">
        <f>C34+C32+C10+C9+C8</f>
        <v>127350922</v>
      </c>
      <c r="D36" s="123">
        <f>D34+D32+D10+D9+D8</f>
        <v>121552191</v>
      </c>
      <c r="E36" s="59">
        <f>D36-C36</f>
        <v>-5798731</v>
      </c>
      <c r="F36" s="52">
        <f>IF(ISBLANK(E36),"  ",IF(C36&gt;0,E36/C36,IF(E36&gt;0,1,0)))</f>
        <v>-0.0455334826708204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f>LSUE!B38+SUSLA!B38+'LCTCS Summary'!B38-LCTCBoard!B39-Online!B38</f>
        <v>0</v>
      </c>
      <c r="C38" s="40">
        <f>LSUE!C38+SUSLA!C38+'LCTCS Summary'!C38-LCTCBoard!C39-Online!C38</f>
        <v>0</v>
      </c>
      <c r="D38" s="40">
        <f>LSUE!D38+SUSLA!D38+'LCTCS Summary'!D38-LCTCBoard!D39-Online!D38</f>
        <v>0</v>
      </c>
      <c r="E38" s="40">
        <f aca="true" t="shared" si="2" ref="E38:E43">D38-C38</f>
        <v>0</v>
      </c>
      <c r="F38" s="41">
        <f aca="true" t="shared" si="3" ref="F38:F43">IF(ISBLANK(E38),"  ",IF(C38&gt;0,E38/C38,IF(E38&gt;0,1,0)))</f>
        <v>0</v>
      </c>
    </row>
    <row r="39" spans="1:6" s="30" customFormat="1" ht="26.25">
      <c r="A39" s="55" t="s">
        <v>45</v>
      </c>
      <c r="B39" s="40">
        <f>LSUE!B39+SUSLA!B39+'LCTCS Summary'!B39-LCTCBoard!B40-Online!B39</f>
        <v>0</v>
      </c>
      <c r="C39" s="40">
        <f>LSUE!C39+SUSLA!C39+'LCTCS Summary'!C39-LCTCBoard!C40-Online!C39</f>
        <v>0</v>
      </c>
      <c r="D39" s="40">
        <f>LSUE!D39+SUSLA!D39+'LCTCS Summary'!D39-LCTCBoard!D40-Online!D39</f>
        <v>0</v>
      </c>
      <c r="E39" s="40">
        <f t="shared" si="2"/>
        <v>0</v>
      </c>
      <c r="F39" s="41">
        <f t="shared" si="3"/>
        <v>0</v>
      </c>
    </row>
    <row r="40" spans="1:6" s="30" customFormat="1" ht="26.25">
      <c r="A40" s="55" t="s">
        <v>46</v>
      </c>
      <c r="B40" s="40">
        <f>LSUE!B40+SUSLA!B40+'LCTCS Summary'!B40-LCTCBoard!B41-Online!B40-2</f>
        <v>298017</v>
      </c>
      <c r="C40" s="40">
        <f>LSUE!C40+SUSLA!C40+'LCTCS Summary'!C40-LCTCBoard!C41-Online!C40</f>
        <v>0</v>
      </c>
      <c r="D40" s="40">
        <f>LSUE!D40+SUSLA!D40+'LCTCS Summary'!D40-LCTCBoard!D41-Online!D40</f>
        <v>0</v>
      </c>
      <c r="E40" s="40">
        <f t="shared" si="2"/>
        <v>0</v>
      </c>
      <c r="F40" s="41">
        <f t="shared" si="3"/>
        <v>0</v>
      </c>
    </row>
    <row r="41" spans="1:6" s="30" customFormat="1" ht="26.25">
      <c r="A41" s="55" t="s">
        <v>47</v>
      </c>
      <c r="B41" s="40">
        <f>LSUE!B41+SUSLA!B41+'LCTCS Summary'!B41-LCTCBoard!B42-Online!B41</f>
        <v>0</v>
      </c>
      <c r="C41" s="40">
        <f>LSUE!C41+SUSLA!C41+'LCTCS Summary'!C41-LCTCBoard!C42-Online!C41</f>
        <v>0</v>
      </c>
      <c r="D41" s="40">
        <f>LSUE!D41+SUSLA!D41+'LCTCS Summary'!D41-LCTCBoard!D42-Online!D41</f>
        <v>0</v>
      </c>
      <c r="E41" s="40">
        <f t="shared" si="2"/>
        <v>0</v>
      </c>
      <c r="F41" s="41">
        <f t="shared" si="3"/>
        <v>0</v>
      </c>
    </row>
    <row r="42" spans="1:6" s="30" customFormat="1" ht="26.25">
      <c r="A42" s="56" t="s">
        <v>48</v>
      </c>
      <c r="B42" s="40">
        <f>LSUE!B42+SUSLA!B42+'LCTCS Summary'!B42-LCTCBoard!B43-Online!B42</f>
        <v>0</v>
      </c>
      <c r="C42" s="40">
        <f>LSUE!C42+SUSLA!C42+'LCTCS Summary'!C42-LCTCBoard!C43-Online!C42</f>
        <v>0</v>
      </c>
      <c r="D42" s="40">
        <f>LSUE!D42+SUSLA!D42+'LCTCS Summary'!D42-LCTCBoard!D43-Online!D42</f>
        <v>0</v>
      </c>
      <c r="E42" s="40">
        <f t="shared" si="2"/>
        <v>0</v>
      </c>
      <c r="F42" s="41">
        <f t="shared" si="3"/>
        <v>0</v>
      </c>
    </row>
    <row r="43" spans="1:12" s="53" customFormat="1" ht="26.25">
      <c r="A43" s="48" t="s">
        <v>49</v>
      </c>
      <c r="B43" s="59">
        <f>SUM(B38:B42)</f>
        <v>298017</v>
      </c>
      <c r="C43" s="59">
        <f>LSUBoard!C43+LSU!C43+LSUA!C43+LSUS!C43+LSUE!C43+LSULaw!C43+LSUHSCS!C43+LSUHSCNO!C43+LSUAg!C43+PBRC!C43+Conway!C43+Long!C43</f>
        <v>0</v>
      </c>
      <c r="D43" s="59">
        <f>LSUBoard!D43+LSU!D43+LSUA!D43+LSUS!D43+LSUE!D43+LSULaw!D43+LSUHSCS!D43+LSUHSCNO!D43+LSUAg!D43+PBRC!D43+Conway!D43+Long!D43</f>
        <v>0</v>
      </c>
      <c r="E43" s="59">
        <f t="shared" si="2"/>
        <v>0</v>
      </c>
      <c r="F43" s="52">
        <f t="shared" si="3"/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f>LSUE!B45+SUSLA!B45+'LCTCS Summary'!B45-LCTCBoard!B46-Online!B45</f>
        <v>0</v>
      </c>
      <c r="C45" s="59">
        <f>LSUE!C45+SUSLA!C45+'LCTCS Summary'!C45-LCTCBoard!C46-Online!C45</f>
        <v>0</v>
      </c>
      <c r="D45" s="59">
        <f>LSUE!D45+SUSLA!D45+'LCTCS Summary'!D45-LCTCBoard!D46-Online!D45</f>
        <v>0</v>
      </c>
      <c r="E45" s="59">
        <f>D45-C45</f>
        <v>0</v>
      </c>
      <c r="F45" s="52">
        <f>IF(ISBLANK(E45),"  ",IF(C45&gt;0,E45/C45,IF(E45&gt;0,1,0)))</f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f>LSUE!B47+SUSLA!B47+'LCTCS Summary'!B47-LCTCBoard!B48-Online!B47</f>
        <v>2749842</v>
      </c>
      <c r="C47" s="59">
        <f>LSUE!C47+SUSLA!C47+'LCTCS Summary'!C47-LCTCBoard!C48-Online!C47</f>
        <v>0</v>
      </c>
      <c r="D47" s="59">
        <f>LSUE!D47+SUSLA!D47+'LCTCS Summary'!D47-LCTCBoard!D48-Online!D47</f>
        <v>0</v>
      </c>
      <c r="E47" s="59">
        <f>D47-C47</f>
        <v>0</v>
      </c>
      <c r="F47" s="52">
        <f>IF(ISBLANK(E47),"  ",IF(C47&gt;0,E47/C47,IF(E47&gt;0,1,0)))</f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9">
        <f>LSUE!B49+SUSLA!B49+'LCTCS Summary'!B49-LCTCBoard!B50-Online!B49</f>
        <v>157785137.55</v>
      </c>
      <c r="C49" s="59">
        <f>LSUE!C49+SUSLA!C49+'LCTCS Summary'!C49-LCTCBoard!C50-Online!C49</f>
        <v>171566558</v>
      </c>
      <c r="D49" s="59">
        <f>LSUE!D49+SUSLA!D49+'LCTCS Summary'!D49-LCTCBoard!D50-Online!D49</f>
        <v>171566559.295898</v>
      </c>
      <c r="E49" s="59">
        <f>D49-C49</f>
        <v>1.2958979904651642</v>
      </c>
      <c r="F49" s="52">
        <f>IF(ISBLANK(E49),"  ",IF(C49&gt;0,E49/C49,IF(E49&gt;0,1,0)))</f>
        <v>7.553325109344235E-09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59">
        <f>LSUE!B51+SUSLA!B51+'LCTCS Summary'!B51-LCTCBoard!B52-Online!B51</f>
        <v>0</v>
      </c>
      <c r="C51" s="59">
        <f>LSUE!C51+SUSLA!C51+'LCTCS Summary'!C51-LCTCBoard!C52-Online!C51</f>
        <v>0</v>
      </c>
      <c r="D51" s="59">
        <f>LSUE!D51+SUSLA!D51+'LCTCS Summary'!D51-LCTCBoard!D52-Online!D51</f>
        <v>0</v>
      </c>
      <c r="E51" s="59">
        <f>D51-C51</f>
        <v>0</v>
      </c>
      <c r="F51" s="52">
        <f>IF(ISBLANK(E51),"  ",IF(C51&gt;0,E51/C51,IF(E51&gt;0,1,0)))</f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9">
        <f>LSUE!B53+SUSLA!B53+'LCTCS Summary'!B53-LCTCBoard!B54-Online!B53</f>
        <v>0</v>
      </c>
      <c r="C53" s="59">
        <f>LSUE!C53+SUSLA!C53+'LCTCS Summary'!C53-LCTCBoard!C54-Online!C53</f>
        <v>0</v>
      </c>
      <c r="D53" s="59">
        <f>LSUE!D53+SUSLA!D53+'LCTCS Summary'!D53-LCTCBoard!D54-Online!D53</f>
        <v>0</v>
      </c>
      <c r="E53" s="59">
        <f>D53-C53</f>
        <v>0</v>
      </c>
      <c r="F53" s="52">
        <f>IF(ISBLANK(E53),"  ",IF(C53&gt;0,E53/C53,IF(E53&gt;0,1,0)))</f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9">
        <f>B53+B51+B49+B47+B45+-B43+B36</f>
        <v>287353052.55</v>
      </c>
      <c r="C55" s="59">
        <f>C53+C51+C49+C47+C45+-C43+C36</f>
        <v>298917480</v>
      </c>
      <c r="D55" s="59">
        <f>D53+D51+D49+D47+D45+-D43+D36</f>
        <v>293118750.29589796</v>
      </c>
      <c r="E55" s="59">
        <f>D55-C55</f>
        <v>-5798729.704102039</v>
      </c>
      <c r="F55" s="52">
        <f>IF(ISBLANK(E55),"  ",IF(C55&gt;0,E55/C55,IF(E55&gt;0,1,0)))</f>
        <v>-0.019399098721500127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40">
        <f>LSUE!B59+SUSLA!B59+'LCTCS Summary'!B59-LCTCBoard!B59-Online!B59</f>
        <v>138190975.48000002</v>
      </c>
      <c r="C59" s="40">
        <f>LSUE!C59+SUSLA!C59+'LCTCS Summary'!C59-LCTCBoard!C59-Online!C59</f>
        <v>141926576</v>
      </c>
      <c r="D59" s="40">
        <f>LSUE!D59+SUSLA!D59+'LCTCS Summary'!D59-LCTCBoard!D59-Online!D59</f>
        <v>138324147</v>
      </c>
      <c r="E59" s="40">
        <f aca="true" t="shared" si="4" ref="E59:E72">D59-C59</f>
        <v>-3602429</v>
      </c>
      <c r="F59" s="41">
        <f aca="true" t="shared" si="5" ref="F59:F72">IF(ISBLANK(E59),"  ",IF(C59&gt;0,E59/C59,IF(E59&gt;0,1,0)))</f>
        <v>-0.025382342768559427</v>
      </c>
    </row>
    <row r="60" spans="1:6" s="30" customFormat="1" ht="26.25">
      <c r="A60" s="46" t="s">
        <v>59</v>
      </c>
      <c r="B60" s="40">
        <f>LSUE!B60+SUSLA!B60+'LCTCS Summary'!B60-LCTCBoard!B60-Online!B60</f>
        <v>0</v>
      </c>
      <c r="C60" s="40">
        <f>LSUE!C60+SUSLA!C60+'LCTCS Summary'!C60-LCTCBoard!C60-Online!C60</f>
        <v>0</v>
      </c>
      <c r="D60" s="40">
        <f>LSUE!D60+SUSLA!D60+'LCTCS Summary'!D60-LCTCBoard!D60-Online!D60</f>
        <v>0</v>
      </c>
      <c r="E60" s="40">
        <f t="shared" si="4"/>
        <v>0</v>
      </c>
      <c r="F60" s="41">
        <f t="shared" si="5"/>
        <v>0</v>
      </c>
    </row>
    <row r="61" spans="1:6" s="30" customFormat="1" ht="26.25">
      <c r="A61" s="46" t="s">
        <v>60</v>
      </c>
      <c r="B61" s="40">
        <f>LSUE!B61+SUSLA!B61+'LCTCS Summary'!B61-LCTCBoard!B61-Online!B61</f>
        <v>277231</v>
      </c>
      <c r="C61" s="40">
        <f>LSUE!C61+SUSLA!C61+'LCTCS Summary'!C61-LCTCBoard!C61-Online!C61</f>
        <v>277231</v>
      </c>
      <c r="D61" s="40">
        <f>LSUE!D61+SUSLA!D61+'LCTCS Summary'!D61-LCTCBoard!D61-Online!D61</f>
        <v>186729</v>
      </c>
      <c r="E61" s="40">
        <f t="shared" si="4"/>
        <v>-90502</v>
      </c>
      <c r="F61" s="41">
        <f t="shared" si="5"/>
        <v>-0.326449783754342</v>
      </c>
    </row>
    <row r="62" spans="1:6" s="30" customFormat="1" ht="26.25">
      <c r="A62" s="46" t="s">
        <v>61</v>
      </c>
      <c r="B62" s="40">
        <f>LSUE!B62+SUSLA!B62+'LCTCS Summary'!B62-LCTCBoard!B62-Online!B62</f>
        <v>21831146</v>
      </c>
      <c r="C62" s="40">
        <f>LSUE!C62+SUSLA!C62+'LCTCS Summary'!C62-LCTCBoard!C62-Online!C62</f>
        <v>23431942</v>
      </c>
      <c r="D62" s="40">
        <f>LSUE!D62+SUSLA!D62+'LCTCS Summary'!D62-LCTCBoard!D62-Online!D62</f>
        <v>23536407</v>
      </c>
      <c r="E62" s="40">
        <f t="shared" si="4"/>
        <v>104465</v>
      </c>
      <c r="F62" s="41">
        <f t="shared" si="5"/>
        <v>0.004458230564073605</v>
      </c>
    </row>
    <row r="63" spans="1:6" s="30" customFormat="1" ht="26.25">
      <c r="A63" s="46" t="s">
        <v>62</v>
      </c>
      <c r="B63" s="40">
        <f>LSUE!B63+SUSLA!B63+'LCTCS Summary'!B63-LCTCBoard!B63-Online!B63</f>
        <v>23426566</v>
      </c>
      <c r="C63" s="40">
        <f>LSUE!C63+SUSLA!C63+'LCTCS Summary'!C63-LCTCBoard!C63-Online!C63</f>
        <v>24676912</v>
      </c>
      <c r="D63" s="40">
        <f>LSUE!D63+SUSLA!D63+'LCTCS Summary'!D63-LCTCBoard!D63-Online!D63</f>
        <v>24097288</v>
      </c>
      <c r="E63" s="40">
        <f t="shared" si="4"/>
        <v>-579624</v>
      </c>
      <c r="F63" s="41">
        <f t="shared" si="5"/>
        <v>-0.023488514284121124</v>
      </c>
    </row>
    <row r="64" spans="1:6" s="30" customFormat="1" ht="26.25">
      <c r="A64" s="46" t="s">
        <v>63</v>
      </c>
      <c r="B64" s="40">
        <f>LSUE!B64+SUSLA!B64+'LCTCS Summary'!B64-LCTCBoard!B64-Online!B64</f>
        <v>57642964</v>
      </c>
      <c r="C64" s="40">
        <f>LSUE!C64+SUSLA!C64+'LCTCS Summary'!C64-LCTCBoard!C64-Online!C64</f>
        <v>60763367</v>
      </c>
      <c r="D64" s="40">
        <f>LSUE!D64+SUSLA!D64+'LCTCS Summary'!D64-LCTCBoard!D64-Online!D64</f>
        <v>58984292</v>
      </c>
      <c r="E64" s="40">
        <f t="shared" si="4"/>
        <v>-1779075</v>
      </c>
      <c r="F64" s="41">
        <f t="shared" si="5"/>
        <v>-0.02927874289783843</v>
      </c>
    </row>
    <row r="65" spans="1:6" s="30" customFormat="1" ht="26.25">
      <c r="A65" s="46" t="s">
        <v>64</v>
      </c>
      <c r="B65" s="40">
        <f>LSUE!B65+SUSLA!B65+'LCTCS Summary'!B65-LCTCBoard!B65-Online!B65</f>
        <v>7166217</v>
      </c>
      <c r="C65" s="40">
        <f>LSUE!C65+SUSLA!C65+'LCTCS Summary'!C65-LCTCBoard!C65-Online!C65</f>
        <v>5270881</v>
      </c>
      <c r="D65" s="40">
        <f>LSUE!D65+SUSLA!D65+'LCTCS Summary'!D65-LCTCBoard!D65-Online!D65</f>
        <v>5182408</v>
      </c>
      <c r="E65" s="40">
        <f t="shared" si="4"/>
        <v>-88473</v>
      </c>
      <c r="F65" s="41">
        <f t="shared" si="5"/>
        <v>-0.016785239507399238</v>
      </c>
    </row>
    <row r="66" spans="1:6" s="30" customFormat="1" ht="26.25">
      <c r="A66" s="46" t="s">
        <v>65</v>
      </c>
      <c r="B66" s="40">
        <f>LSUE!B66+SUSLA!B66+'LCTCS Summary'!B66-LCTCBoard!B66-Online!B66</f>
        <v>31562141</v>
      </c>
      <c r="C66" s="40">
        <f>LSUE!C66+SUSLA!C66+'LCTCS Summary'!C66-LCTCBoard!C66-Online!C66</f>
        <v>34090208</v>
      </c>
      <c r="D66" s="40">
        <f>LSUE!D66+SUSLA!D66+'LCTCS Summary'!D66-LCTCBoard!D66-Online!D66</f>
        <v>34661307</v>
      </c>
      <c r="E66" s="40">
        <f t="shared" si="4"/>
        <v>571099</v>
      </c>
      <c r="F66" s="41">
        <f t="shared" si="5"/>
        <v>0.01675258185576339</v>
      </c>
    </row>
    <row r="67" spans="1:6" s="53" customFormat="1" ht="26.25">
      <c r="A67" s="66" t="s">
        <v>66</v>
      </c>
      <c r="B67" s="59">
        <f>SUM(B59:B66)</f>
        <v>280097240.48</v>
      </c>
      <c r="C67" s="59">
        <f>SUM(C59:C66)</f>
        <v>290437117</v>
      </c>
      <c r="D67" s="59">
        <f>SUM(D59:D66)</f>
        <v>284972578</v>
      </c>
      <c r="E67" s="59">
        <f t="shared" si="4"/>
        <v>-5464539</v>
      </c>
      <c r="F67" s="52">
        <f t="shared" si="5"/>
        <v>-0.01881487826502561</v>
      </c>
    </row>
    <row r="68" spans="1:6" s="30" customFormat="1" ht="26.25">
      <c r="A68" s="46" t="s">
        <v>67</v>
      </c>
      <c r="B68" s="40">
        <f>LSUE!B68+SUSLA!B68+'LCTCS Summary'!B68-LCTCBoard!B68-Online!B68</f>
        <v>0</v>
      </c>
      <c r="C68" s="40">
        <f>LSUE!C68+SUSLA!C68+'LCTCS Summary'!C68-LCTCBoard!C68-Online!C68</f>
        <v>0</v>
      </c>
      <c r="D68" s="40">
        <f>LSUE!D68+SUSLA!D68+'LCTCS Summary'!D68-LCTCBoard!D68-Online!D68</f>
        <v>0</v>
      </c>
      <c r="E68" s="40">
        <f t="shared" si="4"/>
        <v>0</v>
      </c>
      <c r="F68" s="41">
        <f t="shared" si="5"/>
        <v>0</v>
      </c>
    </row>
    <row r="69" spans="1:6" s="30" customFormat="1" ht="26.25">
      <c r="A69" s="46" t="s">
        <v>68</v>
      </c>
      <c r="B69" s="40">
        <f>LSUE!B69+SUSLA!B69+'LCTCS Summary'!B69-LCTCBoard!B69-Online!B69</f>
        <v>5145434</v>
      </c>
      <c r="C69" s="40">
        <f>LSUE!C69+SUSLA!C69+'LCTCS Summary'!C69-LCTCBoard!C69-Online!C69</f>
        <v>6909407</v>
      </c>
      <c r="D69" s="40">
        <f>LSUE!D69+SUSLA!D69+'LCTCS Summary'!D69-LCTCBoard!D69-Online!D69</f>
        <v>6930275</v>
      </c>
      <c r="E69" s="40">
        <f t="shared" si="4"/>
        <v>20868</v>
      </c>
      <c r="F69" s="41">
        <f t="shared" si="5"/>
        <v>0.003020230245518899</v>
      </c>
    </row>
    <row r="70" spans="1:6" s="30" customFormat="1" ht="26.25">
      <c r="A70" s="46" t="s">
        <v>69</v>
      </c>
      <c r="B70" s="40">
        <f>LSUE!B70+SUSLA!B70+'LCTCS Summary'!B70-LCTCBoard!B70-Online!B70</f>
        <v>1239432</v>
      </c>
      <c r="C70" s="40">
        <f>LSUE!C70+SUSLA!C70+'LCTCS Summary'!C70-LCTCBoard!C70-Online!C70</f>
        <v>700000</v>
      </c>
      <c r="D70" s="40">
        <f>LSUE!D70+SUSLA!D70+'LCTCS Summary'!D70-LCTCBoard!D70-Online!D70</f>
        <v>862432</v>
      </c>
      <c r="E70" s="40">
        <f t="shared" si="4"/>
        <v>162432</v>
      </c>
      <c r="F70" s="41">
        <f t="shared" si="5"/>
        <v>0.2320457142857143</v>
      </c>
    </row>
    <row r="71" spans="1:6" s="30" customFormat="1" ht="26.25">
      <c r="A71" s="46" t="s">
        <v>70</v>
      </c>
      <c r="B71" s="40">
        <f>LSUE!B71+SUSLA!B71+'LCTCS Summary'!B71-LCTCBoard!B71-Online!B71</f>
        <v>870947</v>
      </c>
      <c r="C71" s="40">
        <f>LSUE!C71+SUSLA!C71+'LCTCS Summary'!C71-LCTCBoard!C71-Online!C71</f>
        <v>870947</v>
      </c>
      <c r="D71" s="40">
        <f>LSUE!D71+SUSLA!D71+'LCTCS Summary'!D71-LCTCBoard!D71-Online!D71</f>
        <v>353457</v>
      </c>
      <c r="E71" s="40">
        <f t="shared" si="4"/>
        <v>-517490</v>
      </c>
      <c r="F71" s="41">
        <f t="shared" si="5"/>
        <v>-0.5941693352178721</v>
      </c>
    </row>
    <row r="72" spans="1:6" s="53" customFormat="1" ht="26.25">
      <c r="A72" s="67" t="s">
        <v>71</v>
      </c>
      <c r="B72" s="59">
        <f>SUM(B67:B71)</f>
        <v>287353053.48</v>
      </c>
      <c r="C72" s="59">
        <f>SUM(C67:C71)</f>
        <v>298917471</v>
      </c>
      <c r="D72" s="59">
        <f>SUM(D67:D71)</f>
        <v>293118742</v>
      </c>
      <c r="E72" s="59">
        <f t="shared" si="4"/>
        <v>-5798729</v>
      </c>
      <c r="F72" s="52">
        <f t="shared" si="5"/>
        <v>-0.019399096950074222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f>LSUE!B75+SUSLA!B75+'LCTCS Summary'!B75-LCTCBoard!B75-Online!B75</f>
        <v>162593016.9</v>
      </c>
      <c r="C75" s="40">
        <f>LSUE!C75+SUSLA!C75+'LCTCS Summary'!C75-LCTCBoard!C75-Online!C75</f>
        <v>165150525</v>
      </c>
      <c r="D75" s="40">
        <f>LSUE!D75+SUSLA!D75+'LCTCS Summary'!D75-LCTCBoard!D75-Online!D75</f>
        <v>161905456</v>
      </c>
      <c r="E75" s="40">
        <f aca="true" t="shared" si="6" ref="E75:E93">D75-C75</f>
        <v>-3245069</v>
      </c>
      <c r="F75" s="41">
        <f aca="true" t="shared" si="7" ref="F75:F93">IF(ISBLANK(E75),"  ",IF(C75&gt;0,E75/C75,IF(E75&gt;0,1,0)))</f>
        <v>-0.019649159456199126</v>
      </c>
    </row>
    <row r="76" spans="1:6" s="30" customFormat="1" ht="26.25">
      <c r="A76" s="46" t="s">
        <v>74</v>
      </c>
      <c r="B76" s="40">
        <f>LSUE!B76+SUSLA!B76+'LCTCS Summary'!B76-LCTCBoard!B76-Online!B76</f>
        <v>3443654</v>
      </c>
      <c r="C76" s="40">
        <f>LSUE!C76+SUSLA!C76+'LCTCS Summary'!C76-LCTCBoard!C76-Online!C76</f>
        <v>3390189</v>
      </c>
      <c r="D76" s="40">
        <f>LSUE!D76+SUSLA!D76+'LCTCS Summary'!D76-LCTCBoard!D76-Online!D76</f>
        <v>3125386</v>
      </c>
      <c r="E76" s="40">
        <f t="shared" si="6"/>
        <v>-264803</v>
      </c>
      <c r="F76" s="41">
        <f t="shared" si="7"/>
        <v>-0.07810862462240306</v>
      </c>
    </row>
    <row r="77" spans="1:6" s="30" customFormat="1" ht="26.25">
      <c r="A77" s="46" t="s">
        <v>75</v>
      </c>
      <c r="B77" s="40">
        <f>LSUE!B77+SUSLA!B77+'LCTCS Summary'!B77-LCTCBoard!B77-Online!B77</f>
        <v>64437918.58</v>
      </c>
      <c r="C77" s="40">
        <f>LSUE!C77+SUSLA!C77+'LCTCS Summary'!C77-LCTCBoard!C77-Online!C77</f>
        <v>65983278</v>
      </c>
      <c r="D77" s="40">
        <f>LSUE!D77+SUSLA!D77+'LCTCS Summary'!D77-LCTCBoard!D77-Online!D77</f>
        <v>67567053</v>
      </c>
      <c r="E77" s="40">
        <f t="shared" si="6"/>
        <v>1583775</v>
      </c>
      <c r="F77" s="41">
        <f t="shared" si="7"/>
        <v>0.024002672313430683</v>
      </c>
    </row>
    <row r="78" spans="1:6" s="53" customFormat="1" ht="26.25">
      <c r="A78" s="66" t="s">
        <v>76</v>
      </c>
      <c r="B78" s="59">
        <f>SUM(B75:B77)</f>
        <v>230474589.48000002</v>
      </c>
      <c r="C78" s="59">
        <f>SUM(C75:C77)</f>
        <v>234523992</v>
      </c>
      <c r="D78" s="59">
        <f>SUM(D75:D77)</f>
        <v>232597895</v>
      </c>
      <c r="E78" s="59">
        <f t="shared" si="6"/>
        <v>-1926097</v>
      </c>
      <c r="F78" s="52">
        <f t="shared" si="7"/>
        <v>-0.008212793000726339</v>
      </c>
    </row>
    <row r="79" spans="1:6" s="30" customFormat="1" ht="26.25">
      <c r="A79" s="46" t="s">
        <v>77</v>
      </c>
      <c r="B79" s="40">
        <f>LSUE!B79+SUSLA!B79+'LCTCS Summary'!B79-LCTCBoard!B79-Online!B79</f>
        <v>687413</v>
      </c>
      <c r="C79" s="40">
        <f>LSUE!C79+SUSLA!C79+'LCTCS Summary'!C79-LCTCBoard!C79-Online!C79</f>
        <v>1075395</v>
      </c>
      <c r="D79" s="40">
        <f>LSUE!D79+SUSLA!D79+'LCTCS Summary'!D79-LCTCBoard!D79-Online!D79</f>
        <v>999689</v>
      </c>
      <c r="E79" s="40">
        <f t="shared" si="6"/>
        <v>-75706</v>
      </c>
      <c r="F79" s="41">
        <f t="shared" si="7"/>
        <v>-0.07039831875729383</v>
      </c>
    </row>
    <row r="80" spans="1:6" s="30" customFormat="1" ht="26.25">
      <c r="A80" s="46" t="s">
        <v>78</v>
      </c>
      <c r="B80" s="40">
        <f>LSUE!B80+SUSLA!B80+'LCTCS Summary'!B80-LCTCBoard!B80-Online!B80</f>
        <v>27547026</v>
      </c>
      <c r="C80" s="40">
        <f>LSUE!C80+SUSLA!C80+'LCTCS Summary'!C80-LCTCBoard!C80-Online!C80</f>
        <v>30996274</v>
      </c>
      <c r="D80" s="40">
        <f>LSUE!D80+SUSLA!D80+'LCTCS Summary'!D80-LCTCBoard!D80-Online!D80</f>
        <v>30241067</v>
      </c>
      <c r="E80" s="40">
        <f t="shared" si="6"/>
        <v>-755207</v>
      </c>
      <c r="F80" s="41">
        <f t="shared" si="7"/>
        <v>-0.02436444457808058</v>
      </c>
    </row>
    <row r="81" spans="1:6" s="30" customFormat="1" ht="26.25">
      <c r="A81" s="46" t="s">
        <v>79</v>
      </c>
      <c r="B81" s="40">
        <f>LSUE!B81+SUSLA!B81+'LCTCS Summary'!B81-LCTCBoard!B81-Online!B81</f>
        <v>4895541</v>
      </c>
      <c r="C81" s="40">
        <f>LSUE!C81+SUSLA!C81+'LCTCS Summary'!C81-LCTCBoard!C81-Online!C81</f>
        <v>6290883</v>
      </c>
      <c r="D81" s="40">
        <f>LSUE!D81+SUSLA!D81+'LCTCS Summary'!D81-LCTCBoard!D81-Online!D81</f>
        <v>6165605</v>
      </c>
      <c r="E81" s="40">
        <f t="shared" si="6"/>
        <v>-125278</v>
      </c>
      <c r="F81" s="41">
        <f t="shared" si="7"/>
        <v>-0.01991421554017139</v>
      </c>
    </row>
    <row r="82" spans="1:6" s="53" customFormat="1" ht="26.25">
      <c r="A82" s="49" t="s">
        <v>80</v>
      </c>
      <c r="B82" s="59">
        <f>SUM(B79:B81)</f>
        <v>33129980</v>
      </c>
      <c r="C82" s="59">
        <f>SUM(C79:C81)</f>
        <v>38362552</v>
      </c>
      <c r="D82" s="59">
        <f>SUM(D79:D81)</f>
        <v>37406361</v>
      </c>
      <c r="E82" s="59">
        <f t="shared" si="6"/>
        <v>-956191</v>
      </c>
      <c r="F82" s="52">
        <f t="shared" si="7"/>
        <v>-0.02492511447100808</v>
      </c>
    </row>
    <row r="83" spans="1:6" s="30" customFormat="1" ht="26.25">
      <c r="A83" s="46" t="s">
        <v>81</v>
      </c>
      <c r="B83" s="40">
        <f>LSUE!B83+SUSLA!B83+'LCTCS Summary'!B83-LCTCBoard!B83-Online!B83</f>
        <v>4461395</v>
      </c>
      <c r="C83" s="40">
        <f>LSUE!C83+SUSLA!C83+'LCTCS Summary'!C83-LCTCBoard!C83-Online!C83</f>
        <v>5764975</v>
      </c>
      <c r="D83" s="40">
        <f>LSUE!D83+SUSLA!D83+'LCTCS Summary'!D83-LCTCBoard!D83-Online!D83</f>
        <v>4031019</v>
      </c>
      <c r="E83" s="40">
        <f t="shared" si="6"/>
        <v>-1733956</v>
      </c>
      <c r="F83" s="41">
        <f t="shared" si="7"/>
        <v>-0.300774244467669</v>
      </c>
    </row>
    <row r="84" spans="1:6" s="30" customFormat="1" ht="26.25">
      <c r="A84" s="46" t="s">
        <v>82</v>
      </c>
      <c r="B84" s="40">
        <f>LSUE!B84+SUSLA!B84+'LCTCS Summary'!B84-LCTCBoard!B84-Online!B84</f>
        <v>10906145</v>
      </c>
      <c r="C84" s="40">
        <f>LSUE!C84+SUSLA!C84+'LCTCS Summary'!C84-LCTCBoard!C84-Online!C84</f>
        <v>10358748</v>
      </c>
      <c r="D84" s="40">
        <f>LSUE!D84+SUSLA!D84+'LCTCS Summary'!D84-LCTCBoard!D84-Online!D84</f>
        <v>9381699</v>
      </c>
      <c r="E84" s="40">
        <f t="shared" si="6"/>
        <v>-977049</v>
      </c>
      <c r="F84" s="41">
        <f t="shared" si="7"/>
        <v>-0.09432114769082132</v>
      </c>
    </row>
    <row r="85" spans="1:6" s="30" customFormat="1" ht="26.25">
      <c r="A85" s="46" t="s">
        <v>83</v>
      </c>
      <c r="B85" s="40">
        <f>LSUE!B85+SUSLA!B85+'LCTCS Summary'!B85-LCTCBoard!B85-Online!B85</f>
        <v>29074</v>
      </c>
      <c r="C85" s="40">
        <f>LSUE!C85+SUSLA!C85+'LCTCS Summary'!C85-LCTCBoard!C85-Online!C85</f>
        <v>75542</v>
      </c>
      <c r="D85" s="40">
        <f>LSUE!D85+SUSLA!D85+'LCTCS Summary'!D85-LCTCBoard!D85-Online!D85</f>
        <v>75542</v>
      </c>
      <c r="E85" s="40">
        <f t="shared" si="6"/>
        <v>0</v>
      </c>
      <c r="F85" s="41">
        <f t="shared" si="7"/>
        <v>0</v>
      </c>
    </row>
    <row r="86" spans="1:6" s="30" customFormat="1" ht="26.25">
      <c r="A86" s="46" t="s">
        <v>84</v>
      </c>
      <c r="B86" s="40">
        <f>LSUE!B86+SUSLA!B86+'LCTCS Summary'!B86-LCTCBoard!B86-Online!B86</f>
        <v>6511726</v>
      </c>
      <c r="C86" s="40">
        <f>LSUE!C86+SUSLA!C86+'LCTCS Summary'!C86-LCTCBoard!C86-Online!C86</f>
        <v>6641237</v>
      </c>
      <c r="D86" s="40">
        <f>LSUE!D86+SUSLA!D86+'LCTCS Summary'!D86-LCTCBoard!D86-Online!D86</f>
        <v>6615258</v>
      </c>
      <c r="E86" s="40">
        <f t="shared" si="6"/>
        <v>-25979</v>
      </c>
      <c r="F86" s="41">
        <f t="shared" si="7"/>
        <v>-0.003911771255866942</v>
      </c>
    </row>
    <row r="87" spans="1:6" s="53" customFormat="1" ht="26.25">
      <c r="A87" s="49" t="s">
        <v>85</v>
      </c>
      <c r="B87" s="59">
        <f>SUM(B83:B86)</f>
        <v>21908340</v>
      </c>
      <c r="C87" s="59">
        <f>SUM(C83:C86)</f>
        <v>22840502</v>
      </c>
      <c r="D87" s="59">
        <f>SUM(D83:D86)</f>
        <v>20103518</v>
      </c>
      <c r="E87" s="59">
        <f t="shared" si="6"/>
        <v>-2736984</v>
      </c>
      <c r="F87" s="52">
        <f t="shared" si="7"/>
        <v>-0.11983029094544419</v>
      </c>
    </row>
    <row r="88" spans="1:6" s="30" customFormat="1" ht="26.25">
      <c r="A88" s="46" t="s">
        <v>86</v>
      </c>
      <c r="B88" s="40">
        <f>LSUE!B88+SUSLA!B88+'LCTCS Summary'!B88-LCTCBoard!B88-Online!B88</f>
        <v>1491737</v>
      </c>
      <c r="C88" s="40">
        <f>LSUE!C88+SUSLA!C88+'LCTCS Summary'!C88-LCTCBoard!C88-Online!C88</f>
        <v>2310415</v>
      </c>
      <c r="D88" s="40">
        <f>LSUE!D88+SUSLA!D88+'LCTCS Summary'!D88-LCTCBoard!D88-Online!D88</f>
        <v>2093768</v>
      </c>
      <c r="E88" s="40">
        <f t="shared" si="6"/>
        <v>-216647</v>
      </c>
      <c r="F88" s="41">
        <f t="shared" si="7"/>
        <v>-0.09376973400882525</v>
      </c>
    </row>
    <row r="89" spans="1:6" s="30" customFormat="1" ht="26.25">
      <c r="A89" s="46" t="s">
        <v>87</v>
      </c>
      <c r="B89" s="40">
        <f>LSUE!B89+SUSLA!B89+'LCTCS Summary'!B89-LCTCBoard!B89-Online!B89</f>
        <v>227757</v>
      </c>
      <c r="C89" s="40">
        <f>LSUE!C89+SUSLA!C89+'LCTCS Summary'!C89-LCTCBoard!C89-Online!C89</f>
        <v>349211</v>
      </c>
      <c r="D89" s="40">
        <f>LSUE!D89+SUSLA!D89+'LCTCS Summary'!D89-LCTCBoard!D89-Online!D89</f>
        <v>436400</v>
      </c>
      <c r="E89" s="40">
        <f t="shared" si="6"/>
        <v>87189</v>
      </c>
      <c r="F89" s="41">
        <f t="shared" si="7"/>
        <v>0.24967426570182497</v>
      </c>
    </row>
    <row r="90" spans="1:6" s="30" customFormat="1" ht="26.25">
      <c r="A90" s="55" t="s">
        <v>88</v>
      </c>
      <c r="B90" s="40">
        <f>LSUE!B90+SUSLA!B90+'LCTCS Summary'!B90-LCTCBoard!B90-Online!B90</f>
        <v>120651</v>
      </c>
      <c r="C90" s="40">
        <f>LSUE!C90+SUSLA!C90+'LCTCS Summary'!C90-LCTCBoard!C90-Online!C90</f>
        <v>530800</v>
      </c>
      <c r="D90" s="40">
        <f>LSUE!D90+SUSLA!D90+'LCTCS Summary'!D90-LCTCBoard!D90-Online!D90</f>
        <v>480800</v>
      </c>
      <c r="E90" s="40">
        <f t="shared" si="6"/>
        <v>-50000</v>
      </c>
      <c r="F90" s="41">
        <f t="shared" si="7"/>
        <v>-0.09419743782969103</v>
      </c>
    </row>
    <row r="91" spans="1:6" s="53" customFormat="1" ht="26.25">
      <c r="A91" s="69" t="s">
        <v>89</v>
      </c>
      <c r="B91" s="59">
        <f>SUM(B88:B90)</f>
        <v>1840145</v>
      </c>
      <c r="C91" s="59">
        <f>SUM(C88:C90)</f>
        <v>3190426</v>
      </c>
      <c r="D91" s="59">
        <f>SUM(D88:D90)</f>
        <v>3010968</v>
      </c>
      <c r="E91" s="59">
        <f t="shared" si="6"/>
        <v>-179458</v>
      </c>
      <c r="F91" s="52">
        <f t="shared" si="7"/>
        <v>-0.05624891472173309</v>
      </c>
    </row>
    <row r="92" spans="1:6" s="30" customFormat="1" ht="26.25">
      <c r="A92" s="55" t="s">
        <v>90</v>
      </c>
      <c r="B92" s="40">
        <f>LSUE!B92+SUSLA!B92+'LCTCS Summary'!B92-LCTCBoard!B92-Online!B92</f>
        <v>0</v>
      </c>
      <c r="C92" s="40">
        <f>LSUE!C92+SUSLA!C92+'LCTCS Summary'!C92-LCTCBoard!C92-Online!C92</f>
        <v>0</v>
      </c>
      <c r="D92" s="40">
        <f>LSUE!D92+SUSLA!D92+'LCTCS Summary'!D92-LCTCBoard!D92-Online!D92</f>
        <v>0</v>
      </c>
      <c r="E92" s="40">
        <f t="shared" si="6"/>
        <v>0</v>
      </c>
      <c r="F92" s="41">
        <f t="shared" si="7"/>
        <v>0</v>
      </c>
    </row>
    <row r="93" spans="1:6" s="53" customFormat="1" ht="27" thickBot="1">
      <c r="A93" s="70" t="s">
        <v>71</v>
      </c>
      <c r="B93" s="186">
        <f>B92+B91+B87+B82+B78-1</f>
        <v>287353053.48</v>
      </c>
      <c r="C93" s="186">
        <f>C92+C91+C87+C82+C78</f>
        <v>298917472</v>
      </c>
      <c r="D93" s="186">
        <f>D92+D91+D87+D82+D78</f>
        <v>293118742</v>
      </c>
      <c r="E93" s="125">
        <f t="shared" si="6"/>
        <v>-5798730</v>
      </c>
      <c r="F93" s="126">
        <f t="shared" si="7"/>
        <v>-0.01939910023058137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25">
      <selection activeCell="G11" sqref="G11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6" s="4" customFormat="1" ht="46.5">
      <c r="A1" s="10" t="s">
        <v>0</v>
      </c>
      <c r="B1" s="13" t="s">
        <v>1</v>
      </c>
      <c r="C1" s="1" t="s">
        <v>102</v>
      </c>
      <c r="D1" s="14"/>
      <c r="E1" s="128"/>
      <c r="F1" s="111"/>
    </row>
    <row r="2" spans="1:5" s="4" customFormat="1" ht="46.5">
      <c r="A2" s="10" t="s">
        <v>3</v>
      </c>
      <c r="B2" s="11"/>
      <c r="C2" s="15"/>
      <c r="D2" s="12"/>
      <c r="E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3495054</v>
      </c>
      <c r="C8" s="40">
        <v>3495054</v>
      </c>
      <c r="D8" s="40">
        <v>2033151</v>
      </c>
      <c r="E8" s="40">
        <v>-1461903</v>
      </c>
      <c r="F8" s="41">
        <v>-0.4182776575125878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0</v>
      </c>
      <c r="C10" s="43">
        <v>0</v>
      </c>
      <c r="D10" s="43">
        <v>1461903</v>
      </c>
      <c r="E10" s="43">
        <v>1461903</v>
      </c>
      <c r="F10" s="41">
        <v>1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0</v>
      </c>
      <c r="C12" s="45">
        <v>0</v>
      </c>
      <c r="D12" s="45">
        <v>0</v>
      </c>
      <c r="E12" s="43">
        <v>0</v>
      </c>
      <c r="F12" s="41">
        <v>0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1461903</v>
      </c>
      <c r="E30" s="43">
        <v>1461903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3495054</v>
      </c>
      <c r="C36" s="51">
        <v>3495054</v>
      </c>
      <c r="D36" s="51">
        <v>3495054</v>
      </c>
      <c r="E36" s="51">
        <v>0</v>
      </c>
      <c r="F36" s="52">
        <v>0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0</v>
      </c>
      <c r="C49" s="57">
        <v>0</v>
      </c>
      <c r="D49" s="57">
        <v>0</v>
      </c>
      <c r="E49" s="57">
        <v>0</v>
      </c>
      <c r="F49" s="52"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3495054</v>
      </c>
      <c r="C55" s="57">
        <v>3495054</v>
      </c>
      <c r="D55" s="57">
        <v>3495054</v>
      </c>
      <c r="E55" s="57">
        <v>0</v>
      </c>
      <c r="F55" s="52">
        <v>0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0</v>
      </c>
      <c r="C59" s="36">
        <v>0</v>
      </c>
      <c r="D59" s="36">
        <v>0</v>
      </c>
      <c r="E59" s="36">
        <v>0</v>
      </c>
      <c r="F59" s="41">
        <v>0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0</v>
      </c>
      <c r="C62" s="45">
        <v>0</v>
      </c>
      <c r="D62" s="45">
        <v>0</v>
      </c>
      <c r="E62" s="45">
        <v>0</v>
      </c>
      <c r="F62" s="41">
        <v>0</v>
      </c>
    </row>
    <row r="63" spans="1:6" s="30" customFormat="1" ht="26.25">
      <c r="A63" s="46" t="s">
        <v>62</v>
      </c>
      <c r="B63" s="45">
        <v>0</v>
      </c>
      <c r="C63" s="45">
        <v>0</v>
      </c>
      <c r="D63" s="45">
        <v>0</v>
      </c>
      <c r="E63" s="45">
        <v>0</v>
      </c>
      <c r="F63" s="41">
        <v>0</v>
      </c>
    </row>
    <row r="64" spans="1:6" s="30" customFormat="1" ht="26.25">
      <c r="A64" s="46" t="s">
        <v>63</v>
      </c>
      <c r="B64" s="45">
        <v>3379209</v>
      </c>
      <c r="C64" s="45">
        <v>3380139</v>
      </c>
      <c r="D64" s="45">
        <v>3439754</v>
      </c>
      <c r="E64" s="45">
        <v>59615</v>
      </c>
      <c r="F64" s="41">
        <v>0.017636848662140818</v>
      </c>
    </row>
    <row r="65" spans="1:6" s="30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30" customFormat="1" ht="26.25">
      <c r="A66" s="46" t="s">
        <v>65</v>
      </c>
      <c r="B66" s="45">
        <v>115845</v>
      </c>
      <c r="C66" s="45">
        <v>114915</v>
      </c>
      <c r="D66" s="45">
        <v>55300</v>
      </c>
      <c r="E66" s="45">
        <v>-59615</v>
      </c>
      <c r="F66" s="41">
        <v>-0.5187747465517991</v>
      </c>
    </row>
    <row r="67" spans="1:6" s="53" customFormat="1" ht="26.25">
      <c r="A67" s="66" t="s">
        <v>66</v>
      </c>
      <c r="B67" s="51">
        <v>3495054</v>
      </c>
      <c r="C67" s="51">
        <v>3495054</v>
      </c>
      <c r="D67" s="51">
        <v>3495054</v>
      </c>
      <c r="E67" s="51">
        <v>0</v>
      </c>
      <c r="F67" s="52">
        <v>0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3495054</v>
      </c>
      <c r="C72" s="68">
        <v>3495054</v>
      </c>
      <c r="D72" s="68">
        <v>3495054</v>
      </c>
      <c r="E72" s="68">
        <v>0</v>
      </c>
      <c r="F72" s="52">
        <v>0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1295460</v>
      </c>
      <c r="C75" s="40">
        <v>1241335</v>
      </c>
      <c r="D75" s="40">
        <v>1275917</v>
      </c>
      <c r="E75" s="36">
        <v>34582</v>
      </c>
      <c r="F75" s="41">
        <v>0.027858716623635038</v>
      </c>
    </row>
    <row r="76" spans="1:6" s="30" customFormat="1" ht="26.25">
      <c r="A76" s="46" t="s">
        <v>74</v>
      </c>
      <c r="B76" s="43">
        <v>67697</v>
      </c>
      <c r="C76" s="40">
        <v>66272</v>
      </c>
      <c r="D76" s="40">
        <v>67300</v>
      </c>
      <c r="E76" s="45">
        <v>1028</v>
      </c>
      <c r="F76" s="41">
        <v>0.015511830033800097</v>
      </c>
    </row>
    <row r="77" spans="1:6" s="30" customFormat="1" ht="26.25">
      <c r="A77" s="46" t="s">
        <v>75</v>
      </c>
      <c r="B77" s="36">
        <v>449273</v>
      </c>
      <c r="C77" s="40">
        <v>481182</v>
      </c>
      <c r="D77" s="40">
        <v>496388</v>
      </c>
      <c r="E77" s="45">
        <v>15206</v>
      </c>
      <c r="F77" s="41">
        <v>0.031601348346363745</v>
      </c>
    </row>
    <row r="78" spans="1:6" s="53" customFormat="1" ht="26.25">
      <c r="A78" s="66" t="s">
        <v>76</v>
      </c>
      <c r="B78" s="68">
        <v>1812430</v>
      </c>
      <c r="C78" s="68">
        <v>1788789</v>
      </c>
      <c r="D78" s="68">
        <v>1839605</v>
      </c>
      <c r="E78" s="51">
        <v>50816</v>
      </c>
      <c r="F78" s="52">
        <v>0.028408045890264307</v>
      </c>
    </row>
    <row r="79" spans="1:6" s="30" customFormat="1" ht="26.25">
      <c r="A79" s="46" t="s">
        <v>77</v>
      </c>
      <c r="B79" s="43">
        <v>31592</v>
      </c>
      <c r="C79" s="43">
        <v>31174</v>
      </c>
      <c r="D79" s="43">
        <v>17200</v>
      </c>
      <c r="E79" s="45">
        <v>-13974</v>
      </c>
      <c r="F79" s="41">
        <v>-0.44825816385449413</v>
      </c>
    </row>
    <row r="80" spans="1:6" s="30" customFormat="1" ht="26.25">
      <c r="A80" s="46" t="s">
        <v>78</v>
      </c>
      <c r="B80" s="40">
        <v>186774</v>
      </c>
      <c r="C80" s="40">
        <v>211045</v>
      </c>
      <c r="D80" s="40">
        <v>108116</v>
      </c>
      <c r="E80" s="45">
        <v>-102929</v>
      </c>
      <c r="F80" s="41">
        <v>-0.487711151650122</v>
      </c>
    </row>
    <row r="81" spans="1:6" s="30" customFormat="1" ht="26.25">
      <c r="A81" s="46" t="s">
        <v>79</v>
      </c>
      <c r="B81" s="36">
        <v>25776</v>
      </c>
      <c r="C81" s="36">
        <v>25775</v>
      </c>
      <c r="D81" s="36">
        <v>14811</v>
      </c>
      <c r="E81" s="45">
        <v>-10964</v>
      </c>
      <c r="F81" s="41">
        <v>-0.4253734238603298</v>
      </c>
    </row>
    <row r="82" spans="1:6" s="53" customFormat="1" ht="26.25">
      <c r="A82" s="49" t="s">
        <v>80</v>
      </c>
      <c r="B82" s="68">
        <v>244142</v>
      </c>
      <c r="C82" s="68">
        <v>267994</v>
      </c>
      <c r="D82" s="68">
        <v>140127</v>
      </c>
      <c r="E82" s="51">
        <v>-127867</v>
      </c>
      <c r="F82" s="52">
        <v>-0.47712635357508004</v>
      </c>
    </row>
    <row r="83" spans="1:6" s="30" customFormat="1" ht="26.25">
      <c r="A83" s="46" t="s">
        <v>81</v>
      </c>
      <c r="B83" s="36">
        <v>550905</v>
      </c>
      <c r="C83" s="36">
        <v>550694</v>
      </c>
      <c r="D83" s="36">
        <v>555694</v>
      </c>
      <c r="E83" s="45">
        <v>5000</v>
      </c>
      <c r="F83" s="41">
        <v>0.009079452472698087</v>
      </c>
    </row>
    <row r="84" spans="1:6" s="30" customFormat="1" ht="26.25">
      <c r="A84" s="46" t="s">
        <v>82</v>
      </c>
      <c r="B84" s="45">
        <v>6900</v>
      </c>
      <c r="C84" s="45">
        <v>6900</v>
      </c>
      <c r="D84" s="45">
        <v>22550</v>
      </c>
      <c r="E84" s="45">
        <v>15650</v>
      </c>
      <c r="F84" s="41">
        <v>2.2681159420289854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880677</v>
      </c>
      <c r="C86" s="45">
        <v>880677</v>
      </c>
      <c r="D86" s="45">
        <v>937078</v>
      </c>
      <c r="E86" s="45">
        <v>56401</v>
      </c>
      <c r="F86" s="41">
        <v>0.0640427761824142</v>
      </c>
    </row>
    <row r="87" spans="1:6" s="53" customFormat="1" ht="26.25">
      <c r="A87" s="49" t="s">
        <v>85</v>
      </c>
      <c r="B87" s="51">
        <v>1438482</v>
      </c>
      <c r="C87" s="51">
        <v>1438271</v>
      </c>
      <c r="D87" s="51">
        <v>1515322</v>
      </c>
      <c r="E87" s="51">
        <v>77051</v>
      </c>
      <c r="F87" s="52">
        <v>0.05357196244657648</v>
      </c>
    </row>
    <row r="88" spans="1:6" s="30" customFormat="1" ht="26.25">
      <c r="A88" s="46" t="s">
        <v>86</v>
      </c>
      <c r="B88" s="45">
        <v>0</v>
      </c>
      <c r="C88" s="45">
        <v>0</v>
      </c>
      <c r="D88" s="45">
        <v>0</v>
      </c>
      <c r="E88" s="45">
        <v>0</v>
      </c>
      <c r="F88" s="41">
        <v>0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0</v>
      </c>
      <c r="C91" s="68">
        <v>0</v>
      </c>
      <c r="D91" s="68">
        <v>0</v>
      </c>
      <c r="E91" s="68">
        <v>0</v>
      </c>
      <c r="F91" s="52">
        <v>0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3495054</v>
      </c>
      <c r="C93" s="71">
        <v>3495054</v>
      </c>
      <c r="D93" s="72">
        <v>3495054</v>
      </c>
      <c r="E93" s="71">
        <v>0</v>
      </c>
      <c r="F93" s="73">
        <v>0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49">
      <selection activeCell="B8" sqref="B8:B93"/>
    </sheetView>
  </sheetViews>
  <sheetFormatPr defaultColWidth="9.140625" defaultRowHeight="15"/>
  <cols>
    <col min="1" max="1" width="141.8515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5" s="4" customFormat="1" ht="46.5">
      <c r="A1" s="10" t="s">
        <v>0</v>
      </c>
      <c r="B1" s="13" t="s">
        <v>1</v>
      </c>
      <c r="C1" s="1" t="s">
        <v>108</v>
      </c>
      <c r="D1" s="14"/>
      <c r="E1" s="12"/>
    </row>
    <row r="2" spans="1:5" s="4" customFormat="1" ht="46.5">
      <c r="A2" s="10" t="s">
        <v>3</v>
      </c>
      <c r="B2" s="11"/>
      <c r="C2" s="15"/>
      <c r="D2" s="12"/>
      <c r="E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129047991</v>
      </c>
      <c r="C8" s="40">
        <v>129047991</v>
      </c>
      <c r="D8" s="40">
        <v>62823923</v>
      </c>
      <c r="E8" s="40">
        <v>-66224068</v>
      </c>
      <c r="F8" s="41">
        <v>-0.5131739555713037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12157123</v>
      </c>
      <c r="C10" s="43">
        <v>12546440</v>
      </c>
      <c r="D10" s="43">
        <v>62325088</v>
      </c>
      <c r="E10" s="43">
        <v>49778648</v>
      </c>
      <c r="F10" s="41">
        <v>3.967551592324197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8139467</v>
      </c>
      <c r="C12" s="45">
        <v>8486440</v>
      </c>
      <c r="D12" s="45">
        <v>8133955</v>
      </c>
      <c r="E12" s="43">
        <v>-352485</v>
      </c>
      <c r="F12" s="41">
        <v>-0.04153508420491985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750000</v>
      </c>
      <c r="C18" s="45">
        <v>750000</v>
      </c>
      <c r="D18" s="45">
        <v>750000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3057656</v>
      </c>
      <c r="C19" s="45">
        <v>3100000</v>
      </c>
      <c r="D19" s="45">
        <v>3700000</v>
      </c>
      <c r="E19" s="43">
        <v>600000</v>
      </c>
      <c r="F19" s="41">
        <v>0.1935483870967742</v>
      </c>
    </row>
    <row r="20" spans="1:6" s="30" customFormat="1" ht="26.25">
      <c r="A20" s="46" t="s">
        <v>28</v>
      </c>
      <c r="B20" s="45">
        <v>210000</v>
      </c>
      <c r="C20" s="45">
        <v>210000</v>
      </c>
      <c r="D20" s="45">
        <v>210000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/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49531133</v>
      </c>
      <c r="E30" s="43">
        <v>49531133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141205114</v>
      </c>
      <c r="C36" s="51">
        <v>141594431</v>
      </c>
      <c r="D36" s="51">
        <v>125149011</v>
      </c>
      <c r="E36" s="51">
        <v>-16445420</v>
      </c>
      <c r="F36" s="52">
        <v>-0.11614453961116593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18.75" customHeight="1">
      <c r="A44" s="46" t="s">
        <v>50</v>
      </c>
      <c r="B44" s="45"/>
      <c r="C44" s="45"/>
      <c r="D44" s="45"/>
      <c r="E44" s="45"/>
      <c r="F44" s="37"/>
    </row>
    <row r="45" spans="1:7" s="53" customFormat="1" ht="26.25">
      <c r="A45" s="58" t="s">
        <v>51</v>
      </c>
      <c r="B45" s="59">
        <v>6810649</v>
      </c>
      <c r="C45" s="59">
        <v>6814420</v>
      </c>
      <c r="D45" s="59">
        <v>6791897</v>
      </c>
      <c r="E45" s="59">
        <v>-22523</v>
      </c>
      <c r="F45" s="52">
        <v>-0.0033051969206476855</v>
      </c>
      <c r="G45" s="145"/>
    </row>
    <row r="46" spans="1:6" s="30" customFormat="1" ht="18.75" customHeight="1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18.75" customHeight="1">
      <c r="A48" s="46" t="s">
        <v>50</v>
      </c>
      <c r="B48" s="45"/>
      <c r="C48" s="45"/>
      <c r="D48" s="45"/>
      <c r="E48" s="45"/>
      <c r="F48" s="37"/>
    </row>
    <row r="49" spans="1:7" s="53" customFormat="1" ht="26.25">
      <c r="A49" s="48" t="s">
        <v>53</v>
      </c>
      <c r="B49" s="57">
        <v>285782115</v>
      </c>
      <c r="C49" s="57">
        <v>293689234</v>
      </c>
      <c r="D49" s="57">
        <v>321098673</v>
      </c>
      <c r="E49" s="57">
        <v>27409439</v>
      </c>
      <c r="F49" s="52">
        <v>0.09332803462587941</v>
      </c>
      <c r="G49" s="145"/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433797878</v>
      </c>
      <c r="C55" s="57">
        <v>442098085</v>
      </c>
      <c r="D55" s="57">
        <v>453039581</v>
      </c>
      <c r="E55" s="57">
        <v>10941496</v>
      </c>
      <c r="F55" s="52">
        <v>0.02474902373757172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176552956</v>
      </c>
      <c r="C59" s="36">
        <v>185603413</v>
      </c>
      <c r="D59" s="36">
        <v>190008667</v>
      </c>
      <c r="E59" s="36">
        <v>4405254</v>
      </c>
      <c r="F59" s="41">
        <v>0.023734768282520753</v>
      </c>
    </row>
    <row r="60" spans="1:6" s="30" customFormat="1" ht="26.25">
      <c r="A60" s="46" t="s">
        <v>59</v>
      </c>
      <c r="B60" s="45">
        <v>52088575</v>
      </c>
      <c r="C60" s="45">
        <v>54750399</v>
      </c>
      <c r="D60" s="45">
        <v>55291275</v>
      </c>
      <c r="E60" s="45">
        <v>540876</v>
      </c>
      <c r="F60" s="41">
        <v>0.009878941704150868</v>
      </c>
    </row>
    <row r="61" spans="1:6" s="30" customFormat="1" ht="26.25">
      <c r="A61" s="46" t="s">
        <v>60</v>
      </c>
      <c r="B61" s="45">
        <v>4745642</v>
      </c>
      <c r="C61" s="45">
        <v>4991664</v>
      </c>
      <c r="D61" s="45">
        <v>3875201</v>
      </c>
      <c r="E61" s="45">
        <v>-1116463</v>
      </c>
      <c r="F61" s="41">
        <v>-0.22366549511345316</v>
      </c>
    </row>
    <row r="62" spans="1:6" s="30" customFormat="1" ht="26.25">
      <c r="A62" s="46" t="s">
        <v>61</v>
      </c>
      <c r="B62" s="45">
        <v>60655802</v>
      </c>
      <c r="C62" s="45">
        <v>57348699</v>
      </c>
      <c r="D62" s="45">
        <v>60607748</v>
      </c>
      <c r="E62" s="45">
        <v>3259049</v>
      </c>
      <c r="F62" s="41">
        <v>0.05682864749904789</v>
      </c>
    </row>
    <row r="63" spans="1:6" s="30" customFormat="1" ht="26.25">
      <c r="A63" s="46" t="s">
        <v>62</v>
      </c>
      <c r="B63" s="45">
        <v>14271388</v>
      </c>
      <c r="C63" s="45">
        <v>12870418</v>
      </c>
      <c r="D63" s="45">
        <v>13181075</v>
      </c>
      <c r="E63" s="45">
        <v>310657</v>
      </c>
      <c r="F63" s="41">
        <v>0.02413728909193159</v>
      </c>
    </row>
    <row r="64" spans="1:6" s="30" customFormat="1" ht="26.25">
      <c r="A64" s="46" t="s">
        <v>63</v>
      </c>
      <c r="B64" s="45">
        <v>20175994</v>
      </c>
      <c r="C64" s="45">
        <v>21770156</v>
      </c>
      <c r="D64" s="45">
        <v>22881522</v>
      </c>
      <c r="E64" s="45">
        <v>1111366</v>
      </c>
      <c r="F64" s="41">
        <v>0.05104997869560512</v>
      </c>
    </row>
    <row r="65" spans="1:6" s="30" customFormat="1" ht="26.25">
      <c r="A65" s="46" t="s">
        <v>64</v>
      </c>
      <c r="B65" s="45">
        <v>55391106</v>
      </c>
      <c r="C65" s="45">
        <v>55456600</v>
      </c>
      <c r="D65" s="45">
        <v>53025500</v>
      </c>
      <c r="E65" s="45">
        <v>-2431100</v>
      </c>
      <c r="F65" s="41">
        <v>-0.043837884039050354</v>
      </c>
    </row>
    <row r="66" spans="1:6" s="30" customFormat="1" ht="26.25">
      <c r="A66" s="46" t="s">
        <v>65</v>
      </c>
      <c r="B66" s="45">
        <v>53416566</v>
      </c>
      <c r="C66" s="45">
        <v>54811683</v>
      </c>
      <c r="D66" s="45">
        <v>55786098</v>
      </c>
      <c r="E66" s="45">
        <v>974415</v>
      </c>
      <c r="F66" s="41">
        <v>0.01777750557303632</v>
      </c>
    </row>
    <row r="67" spans="1:6" s="53" customFormat="1" ht="26.25">
      <c r="A67" s="66" t="s">
        <v>66</v>
      </c>
      <c r="B67" s="51">
        <v>437298029</v>
      </c>
      <c r="C67" s="51">
        <v>447603032</v>
      </c>
      <c r="D67" s="51">
        <v>454657086</v>
      </c>
      <c r="E67" s="51">
        <v>7054054</v>
      </c>
      <c r="F67" s="52">
        <v>0.015759620681032385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-3500151.09</v>
      </c>
      <c r="C69" s="45">
        <v>-5504947</v>
      </c>
      <c r="D69" s="45">
        <v>-1617505</v>
      </c>
      <c r="E69" s="45">
        <v>3887442</v>
      </c>
      <c r="F69" s="41">
        <v>1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433797877.91</v>
      </c>
      <c r="C72" s="68">
        <v>442098085</v>
      </c>
      <c r="D72" s="68">
        <v>453039581</v>
      </c>
      <c r="E72" s="68">
        <v>10941496</v>
      </c>
      <c r="F72" s="52">
        <v>0.02474902373757172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206996069</v>
      </c>
      <c r="C75" s="40">
        <v>222916852</v>
      </c>
      <c r="D75" s="40">
        <v>229019830</v>
      </c>
      <c r="E75" s="36">
        <v>6102978</v>
      </c>
      <c r="F75" s="41">
        <v>0.027377822471672083</v>
      </c>
    </row>
    <row r="76" spans="1:6" s="30" customFormat="1" ht="26.25">
      <c r="A76" s="46" t="s">
        <v>74</v>
      </c>
      <c r="B76" s="43">
        <v>27484492</v>
      </c>
      <c r="C76" s="40">
        <v>26032829</v>
      </c>
      <c r="D76" s="40">
        <v>26206424</v>
      </c>
      <c r="E76" s="45">
        <v>173595</v>
      </c>
      <c r="F76" s="41">
        <v>0.006668311000698387</v>
      </c>
    </row>
    <row r="77" spans="1:6" s="30" customFormat="1" ht="26.25">
      <c r="A77" s="46" t="s">
        <v>75</v>
      </c>
      <c r="B77" s="36">
        <v>85235885</v>
      </c>
      <c r="C77" s="40">
        <v>88195447</v>
      </c>
      <c r="D77" s="40">
        <v>91840290</v>
      </c>
      <c r="E77" s="45">
        <v>3644843</v>
      </c>
      <c r="F77" s="41">
        <v>0.04132688391499394</v>
      </c>
    </row>
    <row r="78" spans="1:6" s="53" customFormat="1" ht="26.25">
      <c r="A78" s="66" t="s">
        <v>76</v>
      </c>
      <c r="B78" s="68">
        <v>319716446</v>
      </c>
      <c r="C78" s="68">
        <v>337145128</v>
      </c>
      <c r="D78" s="68">
        <v>347066544</v>
      </c>
      <c r="E78" s="51">
        <v>9921416</v>
      </c>
      <c r="F78" s="52">
        <v>0.0294277306003366</v>
      </c>
    </row>
    <row r="79" spans="1:6" s="30" customFormat="1" ht="26.25">
      <c r="A79" s="46" t="s">
        <v>77</v>
      </c>
      <c r="B79" s="43">
        <v>3917873</v>
      </c>
      <c r="C79" s="43">
        <v>2411385</v>
      </c>
      <c r="D79" s="43">
        <v>2470206</v>
      </c>
      <c r="E79" s="45">
        <v>58821</v>
      </c>
      <c r="F79" s="41">
        <v>0.024393035537668188</v>
      </c>
    </row>
    <row r="80" spans="1:6" s="30" customFormat="1" ht="26.25">
      <c r="A80" s="46" t="s">
        <v>78</v>
      </c>
      <c r="B80" s="40">
        <v>19369400</v>
      </c>
      <c r="C80" s="40">
        <v>17520730</v>
      </c>
      <c r="D80" s="40">
        <v>19638907</v>
      </c>
      <c r="E80" s="45">
        <v>2118177</v>
      </c>
      <c r="F80" s="41">
        <v>0.12089547638711401</v>
      </c>
    </row>
    <row r="81" spans="1:6" s="30" customFormat="1" ht="26.25">
      <c r="A81" s="46" t="s">
        <v>79</v>
      </c>
      <c r="B81" s="36">
        <v>18653078</v>
      </c>
      <c r="C81" s="36">
        <v>11695826</v>
      </c>
      <c r="D81" s="36">
        <v>11598442</v>
      </c>
      <c r="E81" s="45">
        <v>-97384</v>
      </c>
      <c r="F81" s="41">
        <v>-0.008326389260578946</v>
      </c>
    </row>
    <row r="82" spans="1:6" s="53" customFormat="1" ht="26.25">
      <c r="A82" s="49" t="s">
        <v>80</v>
      </c>
      <c r="B82" s="68">
        <v>41940351</v>
      </c>
      <c r="C82" s="68">
        <v>31627941</v>
      </c>
      <c r="D82" s="68">
        <v>33707555</v>
      </c>
      <c r="E82" s="51">
        <v>2079614</v>
      </c>
      <c r="F82" s="52">
        <v>0.06575243073837782</v>
      </c>
    </row>
    <row r="83" spans="1:6" s="30" customFormat="1" ht="26.25">
      <c r="A83" s="46" t="s">
        <v>81</v>
      </c>
      <c r="B83" s="36">
        <v>3558950</v>
      </c>
      <c r="C83" s="36">
        <v>1857516</v>
      </c>
      <c r="D83" s="36">
        <v>1864468</v>
      </c>
      <c r="E83" s="45">
        <v>6952</v>
      </c>
      <c r="F83" s="41">
        <v>0.0037426326341199754</v>
      </c>
    </row>
    <row r="84" spans="1:6" s="30" customFormat="1" ht="26.25">
      <c r="A84" s="46" t="s">
        <v>82</v>
      </c>
      <c r="B84" s="45">
        <v>50990894.91</v>
      </c>
      <c r="C84" s="45">
        <v>51461991</v>
      </c>
      <c r="D84" s="45">
        <v>52580243</v>
      </c>
      <c r="E84" s="45">
        <v>1118252</v>
      </c>
      <c r="F84" s="41">
        <v>0.021729668407116234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9221553</v>
      </c>
      <c r="C86" s="45">
        <v>13213144</v>
      </c>
      <c r="D86" s="45">
        <v>11832332</v>
      </c>
      <c r="E86" s="45">
        <v>-1380812</v>
      </c>
      <c r="F86" s="41">
        <v>-0.10450291013251653</v>
      </c>
    </row>
    <row r="87" spans="1:6" s="53" customFormat="1" ht="26.25">
      <c r="A87" s="49" t="s">
        <v>85</v>
      </c>
      <c r="B87" s="51">
        <v>63771397.91</v>
      </c>
      <c r="C87" s="51">
        <v>66532651</v>
      </c>
      <c r="D87" s="51">
        <v>66277043</v>
      </c>
      <c r="E87" s="51">
        <v>-255608</v>
      </c>
      <c r="F87" s="52">
        <v>-0.003841843007277735</v>
      </c>
    </row>
    <row r="88" spans="1:6" s="30" customFormat="1" ht="26.25">
      <c r="A88" s="46" t="s">
        <v>86</v>
      </c>
      <c r="B88" s="45">
        <v>7198625.62</v>
      </c>
      <c r="C88" s="45">
        <v>5270748</v>
      </c>
      <c r="D88" s="45">
        <v>4927229</v>
      </c>
      <c r="E88" s="45">
        <v>-343519</v>
      </c>
      <c r="F88" s="41">
        <v>-0.0651746203764627</v>
      </c>
    </row>
    <row r="89" spans="1:6" s="30" customFormat="1" ht="26.25">
      <c r="A89" s="46" t="s">
        <v>87</v>
      </c>
      <c r="B89" s="45">
        <v>1171057.38</v>
      </c>
      <c r="C89" s="45">
        <v>1521617</v>
      </c>
      <c r="D89" s="45">
        <v>1061210</v>
      </c>
      <c r="E89" s="45">
        <v>-460407</v>
      </c>
      <c r="F89" s="41">
        <v>-0.3025774554306373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8369683</v>
      </c>
      <c r="C91" s="68">
        <v>6792365</v>
      </c>
      <c r="D91" s="68">
        <v>5988439</v>
      </c>
      <c r="E91" s="68">
        <v>-803926</v>
      </c>
      <c r="F91" s="52">
        <v>-0.11835730264789952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433797877.90999997</v>
      </c>
      <c r="C93" s="71">
        <v>442098085</v>
      </c>
      <c r="D93" s="72">
        <v>453039581</v>
      </c>
      <c r="E93" s="71">
        <v>10941496</v>
      </c>
      <c r="F93" s="73">
        <v>0.02474902373757172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1">
      <selection activeCell="B8" sqref="B8:B93"/>
    </sheetView>
  </sheetViews>
  <sheetFormatPr defaultColWidth="9.140625" defaultRowHeight="15"/>
  <cols>
    <col min="1" max="1" width="148.0039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6" s="4" customFormat="1" ht="46.5">
      <c r="A1" s="10" t="s">
        <v>0</v>
      </c>
      <c r="B1" s="13" t="s">
        <v>1</v>
      </c>
      <c r="C1" s="127" t="s">
        <v>109</v>
      </c>
      <c r="D1" s="14"/>
      <c r="E1" s="128"/>
      <c r="F1" s="111"/>
    </row>
    <row r="2" spans="1:5" s="4" customFormat="1" ht="46.5">
      <c r="A2" s="10" t="s">
        <v>3</v>
      </c>
      <c r="B2" s="11"/>
      <c r="C2" s="15"/>
      <c r="D2" s="12"/>
      <c r="E2" s="12"/>
    </row>
    <row r="3" spans="1:5" s="4" customFormat="1" ht="47.25" thickBot="1">
      <c r="A3" s="16" t="s">
        <v>4</v>
      </c>
      <c r="B3" s="17"/>
      <c r="C3" s="18"/>
      <c r="D3" s="12"/>
      <c r="E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6344969</v>
      </c>
      <c r="C8" s="40">
        <v>6344969</v>
      </c>
      <c r="D8" s="40">
        <v>3057546</v>
      </c>
      <c r="E8" s="40">
        <v>-3287423</v>
      </c>
      <c r="F8" s="41">
        <v>-0.5181149033194646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264184</v>
      </c>
      <c r="C10" s="43">
        <v>275446</v>
      </c>
      <c r="D10" s="43">
        <v>2754907</v>
      </c>
      <c r="E10" s="43">
        <v>2479461</v>
      </c>
      <c r="F10" s="41">
        <v>9.00162282262222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264184</v>
      </c>
      <c r="C12" s="45">
        <v>275446</v>
      </c>
      <c r="D12" s="45">
        <v>264005</v>
      </c>
      <c r="E12" s="43">
        <v>-11441</v>
      </c>
      <c r="F12" s="41">
        <v>-0.04153627208236823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2490902</v>
      </c>
      <c r="E30" s="43">
        <v>2490902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6609153</v>
      </c>
      <c r="C36" s="51">
        <v>6620415</v>
      </c>
      <c r="D36" s="51">
        <v>5812453</v>
      </c>
      <c r="E36" s="51">
        <v>-807962</v>
      </c>
      <c r="F36" s="52">
        <v>-0.12204098987752278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8256900</v>
      </c>
      <c r="C49" s="57">
        <v>9680501</v>
      </c>
      <c r="D49" s="57">
        <v>10450447</v>
      </c>
      <c r="E49" s="57">
        <v>769946</v>
      </c>
      <c r="F49" s="52">
        <v>0.07953575956451014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14866053</v>
      </c>
      <c r="C55" s="57">
        <v>16300916</v>
      </c>
      <c r="D55" s="57">
        <v>16262900</v>
      </c>
      <c r="E55" s="57">
        <v>-38016</v>
      </c>
      <c r="F55" s="52">
        <v>-0.002332138881029753</v>
      </c>
    </row>
    <row r="56" spans="1:6" s="30" customFormat="1" ht="15.75" customHeight="1">
      <c r="A56" s="64"/>
      <c r="B56" s="45"/>
      <c r="C56" s="45"/>
      <c r="D56" s="45"/>
      <c r="E56" s="45"/>
      <c r="F56" s="37" t="s">
        <v>50</v>
      </c>
    </row>
    <row r="57" spans="1:6" s="30" customFormat="1" ht="15.75" customHeight="1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7448766</v>
      </c>
      <c r="C59" s="36">
        <v>8112142</v>
      </c>
      <c r="D59" s="36">
        <v>9866995</v>
      </c>
      <c r="E59" s="36">
        <v>1754853</v>
      </c>
      <c r="F59" s="41">
        <v>0.21632424580338955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1024142</v>
      </c>
      <c r="C62" s="45">
        <v>1522613</v>
      </c>
      <c r="D62" s="45">
        <v>1125427</v>
      </c>
      <c r="E62" s="45">
        <v>-397186</v>
      </c>
      <c r="F62" s="41">
        <v>-0.26085814320513484</v>
      </c>
    </row>
    <row r="63" spans="1:6" s="30" customFormat="1" ht="26.25">
      <c r="A63" s="46" t="s">
        <v>62</v>
      </c>
      <c r="B63" s="45">
        <v>1033214</v>
      </c>
      <c r="C63" s="45">
        <v>1005180.823</v>
      </c>
      <c r="D63" s="45">
        <v>1278242</v>
      </c>
      <c r="E63" s="45">
        <v>273061.177</v>
      </c>
      <c r="F63" s="41">
        <v>0.27165378681324087</v>
      </c>
    </row>
    <row r="64" spans="1:6" s="30" customFormat="1" ht="26.25">
      <c r="A64" s="46" t="s">
        <v>63</v>
      </c>
      <c r="B64" s="45">
        <v>1834235</v>
      </c>
      <c r="C64" s="45">
        <v>2143501.553</v>
      </c>
      <c r="D64" s="45">
        <v>1481150</v>
      </c>
      <c r="E64" s="45">
        <v>-662351.5529999998</v>
      </c>
      <c r="F64" s="41">
        <v>-0.3090044661143289</v>
      </c>
    </row>
    <row r="65" spans="1:6" s="30" customFormat="1" ht="26.25">
      <c r="A65" s="46" t="s">
        <v>64</v>
      </c>
      <c r="B65" s="45">
        <v>541648</v>
      </c>
      <c r="C65" s="45">
        <v>642000</v>
      </c>
      <c r="D65" s="45">
        <v>457000</v>
      </c>
      <c r="E65" s="45">
        <v>-185000</v>
      </c>
      <c r="F65" s="41">
        <v>-0.2881619937694704</v>
      </c>
    </row>
    <row r="66" spans="1:6" s="30" customFormat="1" ht="26.25">
      <c r="A66" s="46" t="s">
        <v>65</v>
      </c>
      <c r="B66" s="45">
        <v>2967078</v>
      </c>
      <c r="C66" s="45">
        <v>2875478.158</v>
      </c>
      <c r="D66" s="45">
        <v>2054086</v>
      </c>
      <c r="E66" s="45">
        <v>-821392.1579999998</v>
      </c>
      <c r="F66" s="41">
        <v>-0.2856541113744046</v>
      </c>
    </row>
    <row r="67" spans="1:6" s="53" customFormat="1" ht="26.25">
      <c r="A67" s="66" t="s">
        <v>66</v>
      </c>
      <c r="B67" s="51">
        <v>14849083</v>
      </c>
      <c r="C67" s="51">
        <v>16300915.534</v>
      </c>
      <c r="D67" s="51">
        <v>16262900</v>
      </c>
      <c r="E67" s="51">
        <v>-38015.533999999985</v>
      </c>
      <c r="F67" s="52">
        <v>-0.0023321103603480575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16976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14866059</v>
      </c>
      <c r="C72" s="68">
        <v>16300915.534</v>
      </c>
      <c r="D72" s="68">
        <v>16262900</v>
      </c>
      <c r="E72" s="68">
        <v>-38015.533999999985</v>
      </c>
      <c r="F72" s="52">
        <v>-0.0023321103603480575</v>
      </c>
    </row>
    <row r="73" spans="1:6" s="30" customFormat="1" ht="15.75" customHeight="1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8113604</v>
      </c>
      <c r="C75" s="40">
        <v>8360715</v>
      </c>
      <c r="D75" s="40">
        <v>9313630</v>
      </c>
      <c r="E75" s="36">
        <v>952915</v>
      </c>
      <c r="F75" s="41">
        <v>0.11397529995939343</v>
      </c>
    </row>
    <row r="76" spans="1:6" s="30" customFormat="1" ht="26.25">
      <c r="A76" s="46" t="s">
        <v>74</v>
      </c>
      <c r="B76" s="43">
        <v>153788</v>
      </c>
      <c r="C76" s="40">
        <v>168662</v>
      </c>
      <c r="D76" s="40">
        <v>191744</v>
      </c>
      <c r="E76" s="45">
        <v>23082</v>
      </c>
      <c r="F76" s="41">
        <v>0.13685358883447368</v>
      </c>
    </row>
    <row r="77" spans="1:6" s="30" customFormat="1" ht="26.25">
      <c r="A77" s="46" t="s">
        <v>75</v>
      </c>
      <c r="B77" s="36">
        <v>3818539</v>
      </c>
      <c r="C77" s="40">
        <v>4102164.5339999995</v>
      </c>
      <c r="D77" s="40">
        <v>3658000</v>
      </c>
      <c r="E77" s="45">
        <v>-444164.5339999995</v>
      </c>
      <c r="F77" s="41">
        <v>-0.10827565065190034</v>
      </c>
    </row>
    <row r="78" spans="1:6" s="53" customFormat="1" ht="26.25">
      <c r="A78" s="66" t="s">
        <v>76</v>
      </c>
      <c r="B78" s="68">
        <v>12085931</v>
      </c>
      <c r="C78" s="68">
        <v>12631541.534</v>
      </c>
      <c r="D78" s="68">
        <v>13163374</v>
      </c>
      <c r="E78" s="51">
        <v>531832.466</v>
      </c>
      <c r="F78" s="52">
        <v>0.04210352826442284</v>
      </c>
    </row>
    <row r="79" spans="1:6" s="30" customFormat="1" ht="26.25">
      <c r="A79" s="46" t="s">
        <v>77</v>
      </c>
      <c r="B79" s="43">
        <v>59209</v>
      </c>
      <c r="C79" s="43">
        <v>33000</v>
      </c>
      <c r="D79" s="43">
        <v>31000</v>
      </c>
      <c r="E79" s="45">
        <v>-2000</v>
      </c>
      <c r="F79" s="41">
        <v>-0.06060606060606061</v>
      </c>
    </row>
    <row r="80" spans="1:6" s="30" customFormat="1" ht="26.25">
      <c r="A80" s="46" t="s">
        <v>78</v>
      </c>
      <c r="B80" s="40">
        <v>1179594</v>
      </c>
      <c r="C80" s="40">
        <v>1674610</v>
      </c>
      <c r="D80" s="40">
        <v>1853064</v>
      </c>
      <c r="E80" s="45">
        <v>178454</v>
      </c>
      <c r="F80" s="41">
        <v>0.10656451352852306</v>
      </c>
    </row>
    <row r="81" spans="1:6" s="30" customFormat="1" ht="26.25">
      <c r="A81" s="46" t="s">
        <v>79</v>
      </c>
      <c r="B81" s="36">
        <v>436633</v>
      </c>
      <c r="C81" s="36">
        <v>421600</v>
      </c>
      <c r="D81" s="36">
        <v>209000</v>
      </c>
      <c r="E81" s="45">
        <v>-212600</v>
      </c>
      <c r="F81" s="41">
        <v>-0.50426944971537</v>
      </c>
    </row>
    <row r="82" spans="1:6" s="53" customFormat="1" ht="26.25">
      <c r="A82" s="49" t="s">
        <v>80</v>
      </c>
      <c r="B82" s="68">
        <v>1675436</v>
      </c>
      <c r="C82" s="68">
        <v>2129210</v>
      </c>
      <c r="D82" s="68">
        <v>2093064</v>
      </c>
      <c r="E82" s="51">
        <v>-36146</v>
      </c>
      <c r="F82" s="52">
        <v>-0.016976249407057078</v>
      </c>
    </row>
    <row r="83" spans="1:6" s="30" customFormat="1" ht="26.25">
      <c r="A83" s="46" t="s">
        <v>81</v>
      </c>
      <c r="B83" s="36">
        <v>89119</v>
      </c>
      <c r="C83" s="36">
        <v>85100</v>
      </c>
      <c r="D83" s="36">
        <v>52100</v>
      </c>
      <c r="E83" s="45">
        <v>-33000</v>
      </c>
      <c r="F83" s="41">
        <v>-0.38777908343125733</v>
      </c>
    </row>
    <row r="84" spans="1:6" s="30" customFormat="1" ht="26.25">
      <c r="A84" s="46" t="s">
        <v>82</v>
      </c>
      <c r="B84" s="45">
        <v>531354</v>
      </c>
      <c r="C84" s="45">
        <v>831300</v>
      </c>
      <c r="D84" s="45">
        <v>213000</v>
      </c>
      <c r="E84" s="45">
        <v>-618300</v>
      </c>
      <c r="F84" s="41">
        <v>-0.743774810537712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434070</v>
      </c>
      <c r="C86" s="45">
        <v>588764</v>
      </c>
      <c r="D86" s="45">
        <v>706362</v>
      </c>
      <c r="E86" s="45">
        <v>117598</v>
      </c>
      <c r="F86" s="41">
        <v>0.19973707631580737</v>
      </c>
    </row>
    <row r="87" spans="1:6" s="53" customFormat="1" ht="26.25">
      <c r="A87" s="49" t="s">
        <v>85</v>
      </c>
      <c r="B87" s="51">
        <v>1054543</v>
      </c>
      <c r="C87" s="51">
        <v>1505164</v>
      </c>
      <c r="D87" s="51">
        <v>971462</v>
      </c>
      <c r="E87" s="51">
        <v>-533702</v>
      </c>
      <c r="F87" s="52">
        <v>-0.3545806304163533</v>
      </c>
    </row>
    <row r="88" spans="1:6" s="30" customFormat="1" ht="26.25">
      <c r="A88" s="46" t="s">
        <v>86</v>
      </c>
      <c r="B88" s="45">
        <v>37420</v>
      </c>
      <c r="C88" s="45">
        <v>0</v>
      </c>
      <c r="D88" s="45">
        <v>0</v>
      </c>
      <c r="E88" s="45">
        <v>0</v>
      </c>
      <c r="F88" s="41">
        <v>0</v>
      </c>
    </row>
    <row r="89" spans="1:6" s="30" customFormat="1" ht="26.25">
      <c r="A89" s="46" t="s">
        <v>87</v>
      </c>
      <c r="B89" s="45">
        <v>12729</v>
      </c>
      <c r="C89" s="45">
        <v>35000</v>
      </c>
      <c r="D89" s="45">
        <v>35000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50149</v>
      </c>
      <c r="C91" s="68">
        <v>35000</v>
      </c>
      <c r="D91" s="68">
        <v>35000</v>
      </c>
      <c r="E91" s="68">
        <v>0</v>
      </c>
      <c r="F91" s="52">
        <v>0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14866059</v>
      </c>
      <c r="C93" s="71">
        <v>16300915.534</v>
      </c>
      <c r="D93" s="72">
        <v>16262900</v>
      </c>
      <c r="E93" s="71">
        <v>-38015.533999999985</v>
      </c>
      <c r="F93" s="73">
        <v>-0.0023321103603480575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1">
      <selection activeCell="B8" sqref="B8:B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6" s="4" customFormat="1" ht="46.5">
      <c r="A1" s="10" t="s">
        <v>0</v>
      </c>
      <c r="B1" s="13" t="s">
        <v>1</v>
      </c>
      <c r="C1" s="1" t="s">
        <v>111</v>
      </c>
      <c r="D1" s="14"/>
      <c r="E1" s="128"/>
      <c r="F1" s="111"/>
    </row>
    <row r="2" spans="1:5" s="4" customFormat="1" ht="46.5">
      <c r="A2" s="10" t="s">
        <v>3</v>
      </c>
      <c r="B2" s="11"/>
      <c r="C2" s="15"/>
      <c r="D2" s="12"/>
      <c r="E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9349540</v>
      </c>
      <c r="C8" s="40">
        <v>9349540</v>
      </c>
      <c r="D8" s="40">
        <v>4201974</v>
      </c>
      <c r="E8" s="40">
        <v>-5147566</v>
      </c>
      <c r="F8" s="41">
        <v>-0.5505689049942564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621807</v>
      </c>
      <c r="C10" s="43">
        <v>648314</v>
      </c>
      <c r="D10" s="43">
        <v>4305025</v>
      </c>
      <c r="E10" s="43">
        <v>3656711</v>
      </c>
      <c r="F10" s="41">
        <v>5.640339403437223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621807</v>
      </c>
      <c r="C12" s="45">
        <v>648314</v>
      </c>
      <c r="D12" s="45">
        <v>621386</v>
      </c>
      <c r="E12" s="43">
        <v>-26928</v>
      </c>
      <c r="F12" s="41">
        <v>-0.04153542881998538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3683639</v>
      </c>
      <c r="E30" s="43">
        <v>3683639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9971347</v>
      </c>
      <c r="C36" s="51">
        <v>9997854</v>
      </c>
      <c r="D36" s="51">
        <v>8506999</v>
      </c>
      <c r="E36" s="51">
        <v>-1490855</v>
      </c>
      <c r="F36" s="52">
        <v>-0.14911750061563211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17455572</v>
      </c>
      <c r="C49" s="57">
        <v>18654757</v>
      </c>
      <c r="D49" s="57">
        <v>20594929</v>
      </c>
      <c r="E49" s="57">
        <v>1940172</v>
      </c>
      <c r="F49" s="52">
        <v>0.10400414221423522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27426919</v>
      </c>
      <c r="C55" s="57">
        <v>28652611</v>
      </c>
      <c r="D55" s="57">
        <v>29101928</v>
      </c>
      <c r="E55" s="57">
        <v>449317</v>
      </c>
      <c r="F55" s="52">
        <v>0.015681537713962614</v>
      </c>
    </row>
    <row r="56" spans="1:6" s="30" customFormat="1" ht="14.25" customHeight="1">
      <c r="A56" s="64"/>
      <c r="B56" s="45"/>
      <c r="C56" s="45"/>
      <c r="D56" s="45"/>
      <c r="E56" s="45"/>
      <c r="F56" s="37" t="s">
        <v>50</v>
      </c>
    </row>
    <row r="57" spans="1:6" s="30" customFormat="1" ht="14.25" customHeight="1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13107152</v>
      </c>
      <c r="C59" s="36">
        <v>12751227</v>
      </c>
      <c r="D59" s="36">
        <v>13313591</v>
      </c>
      <c r="E59" s="36">
        <v>562364</v>
      </c>
      <c r="F59" s="41">
        <v>0.04410273615237185</v>
      </c>
    </row>
    <row r="60" spans="1:6" s="30" customFormat="1" ht="26.25">
      <c r="A60" s="46" t="s">
        <v>59</v>
      </c>
      <c r="B60" s="45">
        <v>17218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2683415</v>
      </c>
      <c r="C62" s="45">
        <v>3026279</v>
      </c>
      <c r="D62" s="45">
        <v>3097881</v>
      </c>
      <c r="E62" s="45">
        <v>71602</v>
      </c>
      <c r="F62" s="41">
        <v>0.02366007892861167</v>
      </c>
    </row>
    <row r="63" spans="1:6" s="30" customFormat="1" ht="26.25">
      <c r="A63" s="46" t="s">
        <v>62</v>
      </c>
      <c r="B63" s="45">
        <v>1744434</v>
      </c>
      <c r="C63" s="45">
        <v>1989124</v>
      </c>
      <c r="D63" s="45">
        <v>1966434</v>
      </c>
      <c r="E63" s="45">
        <v>-22690</v>
      </c>
      <c r="F63" s="41">
        <v>-0.011407031436954157</v>
      </c>
    </row>
    <row r="64" spans="1:6" s="30" customFormat="1" ht="26.25">
      <c r="A64" s="46" t="s">
        <v>63</v>
      </c>
      <c r="B64" s="45">
        <v>3877332</v>
      </c>
      <c r="C64" s="45">
        <v>3969659</v>
      </c>
      <c r="D64" s="45">
        <v>4034611</v>
      </c>
      <c r="E64" s="45">
        <v>64952</v>
      </c>
      <c r="F64" s="41">
        <v>0.016362110700188604</v>
      </c>
    </row>
    <row r="65" spans="1:6" s="30" customFormat="1" ht="26.25">
      <c r="A65" s="46" t="s">
        <v>64</v>
      </c>
      <c r="B65" s="45">
        <v>4128790</v>
      </c>
      <c r="C65" s="45">
        <v>3990710</v>
      </c>
      <c r="D65" s="45">
        <v>3612349</v>
      </c>
      <c r="E65" s="45">
        <v>-378361</v>
      </c>
      <c r="F65" s="41">
        <v>-0.09481044726377011</v>
      </c>
    </row>
    <row r="66" spans="1:6" s="30" customFormat="1" ht="26.25">
      <c r="A66" s="46" t="s">
        <v>65</v>
      </c>
      <c r="B66" s="45">
        <v>2548998</v>
      </c>
      <c r="C66" s="45">
        <v>2925612</v>
      </c>
      <c r="D66" s="45">
        <v>3077062</v>
      </c>
      <c r="E66" s="45">
        <v>151450</v>
      </c>
      <c r="F66" s="41">
        <v>0.051766946539732545</v>
      </c>
    </row>
    <row r="67" spans="1:6" s="53" customFormat="1" ht="26.25">
      <c r="A67" s="66" t="s">
        <v>66</v>
      </c>
      <c r="B67" s="51">
        <v>28107339</v>
      </c>
      <c r="C67" s="51">
        <v>28652611</v>
      </c>
      <c r="D67" s="51">
        <v>29101928</v>
      </c>
      <c r="E67" s="51">
        <v>449317</v>
      </c>
      <c r="F67" s="52">
        <v>0.015681537713962614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-680420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27426919</v>
      </c>
      <c r="C72" s="68">
        <v>28652611</v>
      </c>
      <c r="D72" s="68">
        <v>29101928</v>
      </c>
      <c r="E72" s="68">
        <v>449317</v>
      </c>
      <c r="F72" s="52">
        <v>0.015681537713962614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14261396</v>
      </c>
      <c r="C75" s="40">
        <v>13988526</v>
      </c>
      <c r="D75" s="40">
        <v>14354356</v>
      </c>
      <c r="E75" s="36">
        <v>365830</v>
      </c>
      <c r="F75" s="41">
        <v>0.026152147838878807</v>
      </c>
    </row>
    <row r="76" spans="1:6" s="30" customFormat="1" ht="26.25">
      <c r="A76" s="46" t="s">
        <v>74</v>
      </c>
      <c r="B76" s="43">
        <v>367400</v>
      </c>
      <c r="C76" s="40">
        <v>527014</v>
      </c>
      <c r="D76" s="40">
        <v>552062</v>
      </c>
      <c r="E76" s="45">
        <v>25048</v>
      </c>
      <c r="F76" s="41">
        <v>0.047528149157327886</v>
      </c>
    </row>
    <row r="77" spans="1:6" s="30" customFormat="1" ht="26.25">
      <c r="A77" s="46" t="s">
        <v>75</v>
      </c>
      <c r="B77" s="36">
        <v>5835038</v>
      </c>
      <c r="C77" s="40">
        <v>5846741</v>
      </c>
      <c r="D77" s="40">
        <v>6227435</v>
      </c>
      <c r="E77" s="45">
        <v>380694</v>
      </c>
      <c r="F77" s="41">
        <v>0.06511217103682206</v>
      </c>
    </row>
    <row r="78" spans="1:6" s="53" customFormat="1" ht="26.25">
      <c r="A78" s="66" t="s">
        <v>76</v>
      </c>
      <c r="B78" s="68">
        <v>20463834</v>
      </c>
      <c r="C78" s="68">
        <v>20362281</v>
      </c>
      <c r="D78" s="68">
        <v>21133853</v>
      </c>
      <c r="E78" s="51">
        <v>771572</v>
      </c>
      <c r="F78" s="52">
        <v>0.037892218460200994</v>
      </c>
    </row>
    <row r="79" spans="1:6" s="30" customFormat="1" ht="26.25">
      <c r="A79" s="46" t="s">
        <v>77</v>
      </c>
      <c r="B79" s="43">
        <v>73085</v>
      </c>
      <c r="C79" s="43">
        <v>81937</v>
      </c>
      <c r="D79" s="43">
        <v>77481</v>
      </c>
      <c r="E79" s="45">
        <v>-4456</v>
      </c>
      <c r="F79" s="41">
        <v>-0.05438324566435188</v>
      </c>
    </row>
    <row r="80" spans="1:6" s="30" customFormat="1" ht="26.25">
      <c r="A80" s="46" t="s">
        <v>78</v>
      </c>
      <c r="B80" s="40">
        <v>1772180</v>
      </c>
      <c r="C80" s="40">
        <v>2264189</v>
      </c>
      <c r="D80" s="40">
        <v>2362610</v>
      </c>
      <c r="E80" s="45">
        <v>98421</v>
      </c>
      <c r="F80" s="41">
        <v>0.04346854436621678</v>
      </c>
    </row>
    <row r="81" spans="1:6" s="30" customFormat="1" ht="26.25">
      <c r="A81" s="46" t="s">
        <v>79</v>
      </c>
      <c r="B81" s="36">
        <v>427740</v>
      </c>
      <c r="C81" s="36">
        <v>646896</v>
      </c>
      <c r="D81" s="36">
        <v>671307</v>
      </c>
      <c r="E81" s="45">
        <v>24411</v>
      </c>
      <c r="F81" s="41">
        <v>0.03773558655487126</v>
      </c>
    </row>
    <row r="82" spans="1:6" s="53" customFormat="1" ht="26.25">
      <c r="A82" s="49" t="s">
        <v>80</v>
      </c>
      <c r="B82" s="68">
        <v>2273005</v>
      </c>
      <c r="C82" s="68">
        <v>2993022</v>
      </c>
      <c r="D82" s="68">
        <v>3111398</v>
      </c>
      <c r="E82" s="51">
        <v>118376</v>
      </c>
      <c r="F82" s="52">
        <v>0.03955066150532806</v>
      </c>
    </row>
    <row r="83" spans="1:6" s="30" customFormat="1" ht="26.25">
      <c r="A83" s="46" t="s">
        <v>81</v>
      </c>
      <c r="B83" s="36">
        <v>157625</v>
      </c>
      <c r="C83" s="36">
        <v>251099</v>
      </c>
      <c r="D83" s="36">
        <v>228499</v>
      </c>
      <c r="E83" s="45">
        <v>-22600</v>
      </c>
      <c r="F83" s="41">
        <v>-0.09000434091732742</v>
      </c>
    </row>
    <row r="84" spans="1:6" s="30" customFormat="1" ht="26.25">
      <c r="A84" s="46" t="s">
        <v>82</v>
      </c>
      <c r="B84" s="45">
        <v>3585442</v>
      </c>
      <c r="C84" s="45">
        <v>4104788</v>
      </c>
      <c r="D84" s="45">
        <v>3730429</v>
      </c>
      <c r="E84" s="45">
        <v>-374359</v>
      </c>
      <c r="F84" s="41">
        <v>-0.09120056870172101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686072</v>
      </c>
      <c r="C86" s="45">
        <v>764121</v>
      </c>
      <c r="D86" s="45">
        <v>720449</v>
      </c>
      <c r="E86" s="45">
        <v>-43672</v>
      </c>
      <c r="F86" s="41">
        <v>-0.0571532519064389</v>
      </c>
    </row>
    <row r="87" spans="1:6" s="53" customFormat="1" ht="26.25">
      <c r="A87" s="49" t="s">
        <v>85</v>
      </c>
      <c r="B87" s="51">
        <v>4429139</v>
      </c>
      <c r="C87" s="51">
        <v>5120008</v>
      </c>
      <c r="D87" s="51">
        <v>4679377</v>
      </c>
      <c r="E87" s="51">
        <v>-440631</v>
      </c>
      <c r="F87" s="52">
        <v>-0.08606060771780044</v>
      </c>
    </row>
    <row r="88" spans="1:6" s="30" customFormat="1" ht="26.25">
      <c r="A88" s="46" t="s">
        <v>86</v>
      </c>
      <c r="B88" s="45">
        <v>150113</v>
      </c>
      <c r="C88" s="45">
        <v>0</v>
      </c>
      <c r="D88" s="45">
        <v>0</v>
      </c>
      <c r="E88" s="45">
        <v>0</v>
      </c>
      <c r="F88" s="41">
        <v>0</v>
      </c>
    </row>
    <row r="89" spans="1:6" s="30" customFormat="1" ht="26.25">
      <c r="A89" s="46" t="s">
        <v>87</v>
      </c>
      <c r="B89" s="45">
        <v>110828</v>
      </c>
      <c r="C89" s="45">
        <v>177300</v>
      </c>
      <c r="D89" s="45">
        <v>177300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260941</v>
      </c>
      <c r="C91" s="68">
        <v>177300</v>
      </c>
      <c r="D91" s="68">
        <v>177300</v>
      </c>
      <c r="E91" s="68">
        <v>0</v>
      </c>
      <c r="F91" s="52">
        <v>0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27426919</v>
      </c>
      <c r="C93" s="71">
        <v>28652611</v>
      </c>
      <c r="D93" s="72">
        <v>29101928</v>
      </c>
      <c r="E93" s="71">
        <v>449317</v>
      </c>
      <c r="F93" s="73">
        <v>0.015681537713962614</v>
      </c>
    </row>
    <row r="94" spans="1:8" s="5" customFormat="1" ht="9" customHeight="1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B8" sqref="B8:B93"/>
    </sheetView>
  </sheetViews>
  <sheetFormatPr defaultColWidth="9.140625" defaultRowHeight="15"/>
  <cols>
    <col min="1" max="1" width="146.281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6" s="4" customFormat="1" ht="46.5">
      <c r="A1" s="10" t="s">
        <v>0</v>
      </c>
      <c r="B1" s="11"/>
      <c r="C1" s="13" t="s">
        <v>1</v>
      </c>
      <c r="D1" s="127" t="s">
        <v>110</v>
      </c>
      <c r="E1" s="14"/>
      <c r="F1" s="12"/>
    </row>
    <row r="2" spans="1:6" s="4" customFormat="1" ht="46.5">
      <c r="A2" s="10" t="s">
        <v>3</v>
      </c>
      <c r="B2" s="11"/>
      <c r="C2" s="11"/>
      <c r="D2" s="15"/>
      <c r="E2" s="12"/>
      <c r="F2" s="12"/>
    </row>
    <row r="3" spans="1:8" s="4" customFormat="1" ht="47.25" thickBot="1">
      <c r="A3" s="146" t="s">
        <v>4</v>
      </c>
      <c r="B3" s="147"/>
      <c r="C3" s="147"/>
      <c r="D3" s="147"/>
      <c r="E3" s="147"/>
      <c r="F3" s="148"/>
      <c r="G3" s="12"/>
      <c r="H3" s="12"/>
    </row>
    <row r="4" spans="1:6" s="30" customFormat="1" ht="26.25">
      <c r="A4" s="149" t="s">
        <v>5</v>
      </c>
      <c r="B4" s="150" t="s">
        <v>6</v>
      </c>
      <c r="C4" s="150" t="s">
        <v>7</v>
      </c>
      <c r="D4" s="150" t="s">
        <v>7</v>
      </c>
      <c r="E4" s="150" t="s">
        <v>8</v>
      </c>
      <c r="F4" s="151" t="s">
        <v>9</v>
      </c>
    </row>
    <row r="5" spans="1:6" s="34" customFormat="1" ht="52.5">
      <c r="A5" s="152"/>
      <c r="B5" s="32" t="s">
        <v>10</v>
      </c>
      <c r="C5" s="32" t="s">
        <v>10</v>
      </c>
      <c r="D5" s="32" t="s">
        <v>11</v>
      </c>
      <c r="E5" s="32" t="s">
        <v>12</v>
      </c>
      <c r="F5" s="153" t="s">
        <v>13</v>
      </c>
    </row>
    <row r="6" spans="1:6" s="30" customFormat="1" ht="26.25">
      <c r="A6" s="154" t="s">
        <v>14</v>
      </c>
      <c r="B6" s="36"/>
      <c r="C6" s="36"/>
      <c r="D6" s="36"/>
      <c r="E6" s="36"/>
      <c r="F6" s="155"/>
    </row>
    <row r="7" spans="1:6" s="30" customFormat="1" ht="26.25">
      <c r="A7" s="154" t="s">
        <v>15</v>
      </c>
      <c r="B7" s="36"/>
      <c r="C7" s="36"/>
      <c r="D7" s="36"/>
      <c r="E7" s="36"/>
      <c r="F7" s="156"/>
    </row>
    <row r="8" spans="1:6" s="30" customFormat="1" ht="26.25">
      <c r="A8" s="157" t="s">
        <v>16</v>
      </c>
      <c r="B8" s="40">
        <v>4798562</v>
      </c>
      <c r="C8" s="40">
        <v>4798562</v>
      </c>
      <c r="D8" s="40">
        <v>2722468</v>
      </c>
      <c r="E8" s="40">
        <v>-2076094</v>
      </c>
      <c r="F8" s="158">
        <v>-0.4326491978221809</v>
      </c>
    </row>
    <row r="9" spans="1:6" s="30" customFormat="1" ht="26.25">
      <c r="A9" s="157" t="s">
        <v>17</v>
      </c>
      <c r="B9" s="40">
        <v>0</v>
      </c>
      <c r="C9" s="40">
        <v>0</v>
      </c>
      <c r="D9" s="40">
        <v>0</v>
      </c>
      <c r="E9" s="40">
        <v>0</v>
      </c>
      <c r="F9" s="158">
        <v>0</v>
      </c>
    </row>
    <row r="10" spans="1:6" s="30" customFormat="1" ht="26.25">
      <c r="A10" s="159" t="s">
        <v>18</v>
      </c>
      <c r="B10" s="43">
        <v>245891</v>
      </c>
      <c r="C10" s="43">
        <v>256373</v>
      </c>
      <c r="D10" s="43">
        <v>2541293</v>
      </c>
      <c r="E10" s="43">
        <v>2284920</v>
      </c>
      <c r="F10" s="158">
        <v>8.912482983777544</v>
      </c>
    </row>
    <row r="11" spans="1:6" s="30" customFormat="1" ht="26.25">
      <c r="A11" s="160" t="s">
        <v>19</v>
      </c>
      <c r="B11" s="45">
        <v>0</v>
      </c>
      <c r="C11" s="45">
        <v>0</v>
      </c>
      <c r="D11" s="45">
        <v>0</v>
      </c>
      <c r="E11" s="43">
        <v>0</v>
      </c>
      <c r="F11" s="158">
        <v>0</v>
      </c>
    </row>
    <row r="12" spans="1:6" s="30" customFormat="1" ht="26.25">
      <c r="A12" s="159" t="s">
        <v>20</v>
      </c>
      <c r="B12" s="45">
        <v>245891</v>
      </c>
      <c r="C12" s="45">
        <v>256373</v>
      </c>
      <c r="D12" s="45">
        <v>245724</v>
      </c>
      <c r="E12" s="43">
        <v>-10649</v>
      </c>
      <c r="F12" s="158">
        <v>-0.04153713534576574</v>
      </c>
    </row>
    <row r="13" spans="1:6" s="30" customFormat="1" ht="26.25">
      <c r="A13" s="159" t="s">
        <v>21</v>
      </c>
      <c r="B13" s="45">
        <v>0</v>
      </c>
      <c r="C13" s="45">
        <v>0</v>
      </c>
      <c r="D13" s="45">
        <v>0</v>
      </c>
      <c r="E13" s="43">
        <v>0</v>
      </c>
      <c r="F13" s="158">
        <v>0</v>
      </c>
    </row>
    <row r="14" spans="1:6" s="30" customFormat="1" ht="26.25">
      <c r="A14" s="159" t="s">
        <v>22</v>
      </c>
      <c r="B14" s="45">
        <v>0</v>
      </c>
      <c r="C14" s="45">
        <v>0</v>
      </c>
      <c r="D14" s="45">
        <v>0</v>
      </c>
      <c r="E14" s="43">
        <v>0</v>
      </c>
      <c r="F14" s="158">
        <v>0</v>
      </c>
    </row>
    <row r="15" spans="1:6" s="30" customFormat="1" ht="26.25">
      <c r="A15" s="159" t="s">
        <v>23</v>
      </c>
      <c r="B15" s="45">
        <v>0</v>
      </c>
      <c r="C15" s="45">
        <v>0</v>
      </c>
      <c r="D15" s="45">
        <v>0</v>
      </c>
      <c r="E15" s="43">
        <v>0</v>
      </c>
      <c r="F15" s="158">
        <v>0</v>
      </c>
    </row>
    <row r="16" spans="1:6" s="30" customFormat="1" ht="26.25">
      <c r="A16" s="159" t="s">
        <v>24</v>
      </c>
      <c r="B16" s="45">
        <v>0</v>
      </c>
      <c r="C16" s="45">
        <v>0</v>
      </c>
      <c r="D16" s="45">
        <v>0</v>
      </c>
      <c r="E16" s="43">
        <v>0</v>
      </c>
      <c r="F16" s="158">
        <v>0</v>
      </c>
    </row>
    <row r="17" spans="1:6" s="30" customFormat="1" ht="26.25">
      <c r="A17" s="159" t="s">
        <v>25</v>
      </c>
      <c r="B17" s="45">
        <v>0</v>
      </c>
      <c r="C17" s="45">
        <v>0</v>
      </c>
      <c r="D17" s="45">
        <v>0</v>
      </c>
      <c r="E17" s="43">
        <v>0</v>
      </c>
      <c r="F17" s="158">
        <v>0</v>
      </c>
    </row>
    <row r="18" spans="1:6" s="30" customFormat="1" ht="26.25">
      <c r="A18" s="159" t="s">
        <v>26</v>
      </c>
      <c r="B18" s="45">
        <v>0</v>
      </c>
      <c r="C18" s="45">
        <v>0</v>
      </c>
      <c r="D18" s="45">
        <v>0</v>
      </c>
      <c r="E18" s="43">
        <v>0</v>
      </c>
      <c r="F18" s="158">
        <v>0</v>
      </c>
    </row>
    <row r="19" spans="1:6" s="30" customFormat="1" ht="26.25">
      <c r="A19" s="159" t="s">
        <v>27</v>
      </c>
      <c r="B19" s="45">
        <v>0</v>
      </c>
      <c r="C19" s="45">
        <v>0</v>
      </c>
      <c r="D19" s="45">
        <v>0</v>
      </c>
      <c r="E19" s="43">
        <v>0</v>
      </c>
      <c r="F19" s="158">
        <v>0</v>
      </c>
    </row>
    <row r="20" spans="1:6" s="30" customFormat="1" ht="26.25">
      <c r="A20" s="159" t="s">
        <v>28</v>
      </c>
      <c r="B20" s="45">
        <v>0</v>
      </c>
      <c r="C20" s="45">
        <v>0</v>
      </c>
      <c r="D20" s="45">
        <v>0</v>
      </c>
      <c r="E20" s="43">
        <v>0</v>
      </c>
      <c r="F20" s="158">
        <v>0</v>
      </c>
    </row>
    <row r="21" spans="1:6" s="30" customFormat="1" ht="26.25">
      <c r="A21" s="159" t="s">
        <v>29</v>
      </c>
      <c r="B21" s="45">
        <v>0</v>
      </c>
      <c r="C21" s="45">
        <v>0</v>
      </c>
      <c r="D21" s="45">
        <v>0</v>
      </c>
      <c r="E21" s="43">
        <v>0</v>
      </c>
      <c r="F21" s="158">
        <v>0</v>
      </c>
    </row>
    <row r="22" spans="1:6" s="30" customFormat="1" ht="26.25">
      <c r="A22" s="159" t="s">
        <v>30</v>
      </c>
      <c r="B22" s="45">
        <v>0</v>
      </c>
      <c r="C22" s="45">
        <v>0</v>
      </c>
      <c r="D22" s="45">
        <v>0</v>
      </c>
      <c r="E22" s="43">
        <v>0</v>
      </c>
      <c r="F22" s="158">
        <v>0</v>
      </c>
    </row>
    <row r="23" spans="1:6" s="30" customFormat="1" ht="26.25">
      <c r="A23" s="161" t="s">
        <v>31</v>
      </c>
      <c r="B23" s="45">
        <v>0</v>
      </c>
      <c r="C23" s="45">
        <v>0</v>
      </c>
      <c r="D23" s="45">
        <v>0</v>
      </c>
      <c r="E23" s="43">
        <v>0</v>
      </c>
      <c r="F23" s="158">
        <v>0</v>
      </c>
    </row>
    <row r="24" spans="1:6" s="30" customFormat="1" ht="26.25">
      <c r="A24" s="161" t="s">
        <v>32</v>
      </c>
      <c r="B24" s="45">
        <v>0</v>
      </c>
      <c r="C24" s="45">
        <v>0</v>
      </c>
      <c r="D24" s="45">
        <v>0</v>
      </c>
      <c r="E24" s="43">
        <v>0</v>
      </c>
      <c r="F24" s="158">
        <v>0</v>
      </c>
    </row>
    <row r="25" spans="1:6" s="30" customFormat="1" ht="26.25">
      <c r="A25" s="161" t="s">
        <v>33</v>
      </c>
      <c r="B25" s="45">
        <v>0</v>
      </c>
      <c r="C25" s="45">
        <v>0</v>
      </c>
      <c r="D25" s="45">
        <v>0</v>
      </c>
      <c r="E25" s="43">
        <v>0</v>
      </c>
      <c r="F25" s="158">
        <v>0</v>
      </c>
    </row>
    <row r="26" spans="1:6" s="30" customFormat="1" ht="26.25">
      <c r="A26" s="161" t="s">
        <v>34</v>
      </c>
      <c r="B26" s="45">
        <v>0</v>
      </c>
      <c r="C26" s="45">
        <v>0</v>
      </c>
      <c r="D26" s="45">
        <v>0</v>
      </c>
      <c r="E26" s="43">
        <v>0</v>
      </c>
      <c r="F26" s="158">
        <v>0</v>
      </c>
    </row>
    <row r="27" spans="1:6" s="30" customFormat="1" ht="26.25">
      <c r="A27" s="161" t="s">
        <v>35</v>
      </c>
      <c r="B27" s="45">
        <v>0</v>
      </c>
      <c r="C27" s="45">
        <v>0</v>
      </c>
      <c r="D27" s="45">
        <v>0</v>
      </c>
      <c r="E27" s="43">
        <v>0</v>
      </c>
      <c r="F27" s="158">
        <v>0</v>
      </c>
    </row>
    <row r="28" spans="1:6" s="30" customFormat="1" ht="26.25">
      <c r="A28" s="161" t="s">
        <v>93</v>
      </c>
      <c r="B28" s="45">
        <v>0</v>
      </c>
      <c r="C28" s="45">
        <v>0</v>
      </c>
      <c r="D28" s="45">
        <v>0</v>
      </c>
      <c r="E28" s="43">
        <v>0</v>
      </c>
      <c r="F28" s="158">
        <v>0</v>
      </c>
    </row>
    <row r="29" spans="1:6" s="30" customFormat="1" ht="26.25">
      <c r="A29" s="161" t="s">
        <v>100</v>
      </c>
      <c r="B29" s="45">
        <v>0</v>
      </c>
      <c r="C29" s="45">
        <v>0</v>
      </c>
      <c r="D29" s="45">
        <v>0</v>
      </c>
      <c r="E29" s="43">
        <v>0</v>
      </c>
      <c r="F29" s="158">
        <v>0</v>
      </c>
    </row>
    <row r="30" spans="1:6" s="30" customFormat="1" ht="26.25">
      <c r="A30" s="161" t="s">
        <v>36</v>
      </c>
      <c r="B30" s="45">
        <v>0</v>
      </c>
      <c r="C30" s="45">
        <v>0</v>
      </c>
      <c r="D30" s="45">
        <v>2295569</v>
      </c>
      <c r="E30" s="43">
        <v>2295569</v>
      </c>
      <c r="F30" s="158">
        <v>1</v>
      </c>
    </row>
    <row r="31" spans="1:6" s="30" customFormat="1" ht="26.25">
      <c r="A31" s="162" t="s">
        <v>37</v>
      </c>
      <c r="B31" s="45"/>
      <c r="C31" s="45"/>
      <c r="D31" s="45"/>
      <c r="E31" s="45"/>
      <c r="F31" s="155"/>
    </row>
    <row r="32" spans="1:6" s="30" customFormat="1" ht="26.25">
      <c r="A32" s="160" t="s">
        <v>38</v>
      </c>
      <c r="B32" s="40">
        <v>0</v>
      </c>
      <c r="C32" s="40">
        <v>0</v>
      </c>
      <c r="D32" s="40">
        <v>0</v>
      </c>
      <c r="E32" s="40">
        <v>0</v>
      </c>
      <c r="F32" s="158">
        <v>0</v>
      </c>
    </row>
    <row r="33" spans="1:6" s="30" customFormat="1" ht="26.25">
      <c r="A33" s="163" t="s">
        <v>39</v>
      </c>
      <c r="B33" s="45"/>
      <c r="C33" s="45"/>
      <c r="D33" s="45"/>
      <c r="E33" s="45"/>
      <c r="F33" s="155"/>
    </row>
    <row r="34" spans="1:6" s="30" customFormat="1" ht="26.25">
      <c r="A34" s="160" t="s">
        <v>38</v>
      </c>
      <c r="B34" s="36">
        <v>0</v>
      </c>
      <c r="C34" s="36">
        <v>0</v>
      </c>
      <c r="D34" s="36">
        <v>0</v>
      </c>
      <c r="E34" s="40">
        <v>0</v>
      </c>
      <c r="F34" s="158">
        <v>0</v>
      </c>
    </row>
    <row r="35" spans="1:6" s="30" customFormat="1" ht="26.25">
      <c r="A35" s="159" t="s">
        <v>40</v>
      </c>
      <c r="B35" s="45"/>
      <c r="C35" s="45"/>
      <c r="D35" s="45"/>
      <c r="E35" s="43"/>
      <c r="F35" s="158" t="s">
        <v>41</v>
      </c>
    </row>
    <row r="36" spans="1:6" s="53" customFormat="1" ht="26.25">
      <c r="A36" s="164" t="s">
        <v>42</v>
      </c>
      <c r="B36" s="51">
        <v>5044453</v>
      </c>
      <c r="C36" s="51">
        <v>5054935</v>
      </c>
      <c r="D36" s="51">
        <v>5263761</v>
      </c>
      <c r="E36" s="51">
        <v>208826</v>
      </c>
      <c r="F36" s="165">
        <v>0.04131131260837182</v>
      </c>
    </row>
    <row r="37" spans="1:6" s="30" customFormat="1" ht="26.25">
      <c r="A37" s="162" t="s">
        <v>43</v>
      </c>
      <c r="B37" s="45"/>
      <c r="C37" s="45"/>
      <c r="D37" s="45"/>
      <c r="E37" s="45"/>
      <c r="F37" s="155"/>
    </row>
    <row r="38" spans="1:6" s="30" customFormat="1" ht="26.25">
      <c r="A38" s="157" t="s">
        <v>44</v>
      </c>
      <c r="B38" s="40">
        <v>0</v>
      </c>
      <c r="C38" s="40">
        <v>0</v>
      </c>
      <c r="D38" s="40">
        <v>0</v>
      </c>
      <c r="E38" s="40">
        <v>0</v>
      </c>
      <c r="F38" s="158">
        <v>0</v>
      </c>
    </row>
    <row r="39" spans="1:6" s="30" customFormat="1" ht="26.25">
      <c r="A39" s="166" t="s">
        <v>45</v>
      </c>
      <c r="B39" s="40">
        <v>0</v>
      </c>
      <c r="C39" s="40">
        <v>0</v>
      </c>
      <c r="D39" s="40">
        <v>0</v>
      </c>
      <c r="E39" s="43">
        <v>0</v>
      </c>
      <c r="F39" s="158">
        <v>0</v>
      </c>
    </row>
    <row r="40" spans="1:6" s="30" customFormat="1" ht="26.25">
      <c r="A40" s="166" t="s">
        <v>46</v>
      </c>
      <c r="B40" s="40">
        <v>0</v>
      </c>
      <c r="C40" s="40">
        <v>0</v>
      </c>
      <c r="D40" s="40">
        <v>0</v>
      </c>
      <c r="E40" s="43">
        <v>0</v>
      </c>
      <c r="F40" s="158">
        <v>0</v>
      </c>
    </row>
    <row r="41" spans="1:6" s="30" customFormat="1" ht="26.25">
      <c r="A41" s="166" t="s">
        <v>47</v>
      </c>
      <c r="B41" s="40">
        <v>0</v>
      </c>
      <c r="C41" s="40">
        <v>0</v>
      </c>
      <c r="D41" s="40">
        <v>0</v>
      </c>
      <c r="E41" s="43">
        <v>0</v>
      </c>
      <c r="F41" s="158">
        <v>0</v>
      </c>
    </row>
    <row r="42" spans="1:6" s="30" customFormat="1" ht="26.25">
      <c r="A42" s="167" t="s">
        <v>48</v>
      </c>
      <c r="B42" s="40">
        <v>0</v>
      </c>
      <c r="C42" s="40">
        <v>0</v>
      </c>
      <c r="D42" s="40">
        <v>0</v>
      </c>
      <c r="E42" s="43">
        <v>0</v>
      </c>
      <c r="F42" s="158">
        <v>0</v>
      </c>
    </row>
    <row r="43" spans="1:12" s="53" customFormat="1" ht="26.25">
      <c r="A43" s="162" t="s">
        <v>49</v>
      </c>
      <c r="B43" s="57">
        <v>0</v>
      </c>
      <c r="C43" s="57">
        <v>0</v>
      </c>
      <c r="D43" s="57">
        <v>0</v>
      </c>
      <c r="E43" s="57">
        <v>0</v>
      </c>
      <c r="F43" s="165">
        <v>0</v>
      </c>
      <c r="L43" s="53" t="s">
        <v>50</v>
      </c>
    </row>
    <row r="44" spans="1:6" s="30" customFormat="1" ht="26.25">
      <c r="A44" s="159" t="s">
        <v>50</v>
      </c>
      <c r="B44" s="45"/>
      <c r="C44" s="45"/>
      <c r="D44" s="45"/>
      <c r="E44" s="45"/>
      <c r="F44" s="155"/>
    </row>
    <row r="45" spans="1:6" s="53" customFormat="1" ht="26.25">
      <c r="A45" s="168" t="s">
        <v>51</v>
      </c>
      <c r="B45" s="59">
        <v>0</v>
      </c>
      <c r="C45" s="59">
        <v>0</v>
      </c>
      <c r="D45" s="59">
        <v>0</v>
      </c>
      <c r="E45" s="59">
        <v>0</v>
      </c>
      <c r="F45" s="165">
        <v>0</v>
      </c>
    </row>
    <row r="46" spans="1:6" s="30" customFormat="1" ht="26.25">
      <c r="A46" s="159" t="s">
        <v>50</v>
      </c>
      <c r="B46" s="45"/>
      <c r="C46" s="45"/>
      <c r="D46" s="45"/>
      <c r="E46" s="45"/>
      <c r="F46" s="155"/>
    </row>
    <row r="47" spans="1:6" s="53" customFormat="1" ht="26.25">
      <c r="A47" s="168" t="s">
        <v>52</v>
      </c>
      <c r="B47" s="59">
        <v>0</v>
      </c>
      <c r="C47" s="59">
        <v>0</v>
      </c>
      <c r="D47" s="59">
        <v>0</v>
      </c>
      <c r="E47" s="59">
        <v>0</v>
      </c>
      <c r="F47" s="165">
        <v>0</v>
      </c>
    </row>
    <row r="48" spans="1:6" s="30" customFormat="1" ht="26.25">
      <c r="A48" s="159" t="s">
        <v>50</v>
      </c>
      <c r="B48" s="45"/>
      <c r="C48" s="45"/>
      <c r="D48" s="45"/>
      <c r="E48" s="45"/>
      <c r="F48" s="155"/>
    </row>
    <row r="49" spans="1:6" s="53" customFormat="1" ht="26.25">
      <c r="A49" s="162" t="s">
        <v>53</v>
      </c>
      <c r="B49" s="57">
        <v>6188140</v>
      </c>
      <c r="C49" s="57">
        <v>7529837</v>
      </c>
      <c r="D49" s="57">
        <v>7529837</v>
      </c>
      <c r="E49" s="57">
        <v>0</v>
      </c>
      <c r="F49" s="165">
        <v>0</v>
      </c>
    </row>
    <row r="50" spans="1:6" s="30" customFormat="1" ht="26.25">
      <c r="A50" s="159" t="s">
        <v>50</v>
      </c>
      <c r="B50" s="45"/>
      <c r="C50" s="45"/>
      <c r="D50" s="45"/>
      <c r="E50" s="45"/>
      <c r="F50" s="155"/>
    </row>
    <row r="51" spans="1:6" s="53" customFormat="1" ht="26.25">
      <c r="A51" s="169" t="s">
        <v>54</v>
      </c>
      <c r="B51" s="61">
        <v>0</v>
      </c>
      <c r="C51" s="61">
        <v>0</v>
      </c>
      <c r="D51" s="61">
        <v>0</v>
      </c>
      <c r="E51" s="61">
        <v>0</v>
      </c>
      <c r="F51" s="165">
        <v>0</v>
      </c>
    </row>
    <row r="52" spans="1:6" s="30" customFormat="1" ht="26.25">
      <c r="A52" s="162"/>
      <c r="B52" s="36"/>
      <c r="C52" s="36"/>
      <c r="D52" s="36"/>
      <c r="E52" s="36"/>
      <c r="F52" s="170"/>
    </row>
    <row r="53" spans="1:6" s="53" customFormat="1" ht="26.25">
      <c r="A53" s="162" t="s">
        <v>55</v>
      </c>
      <c r="B53" s="57">
        <v>0</v>
      </c>
      <c r="C53" s="57">
        <v>0</v>
      </c>
      <c r="D53" s="57">
        <v>0</v>
      </c>
      <c r="E53" s="61">
        <v>0</v>
      </c>
      <c r="F53" s="165">
        <v>0</v>
      </c>
    </row>
    <row r="54" spans="1:6" s="30" customFormat="1" ht="26.25">
      <c r="A54" s="159"/>
      <c r="B54" s="45"/>
      <c r="C54" s="45"/>
      <c r="D54" s="45"/>
      <c r="E54" s="45"/>
      <c r="F54" s="155"/>
    </row>
    <row r="55" spans="1:6" s="53" customFormat="1" ht="26.25">
      <c r="A55" s="154" t="s">
        <v>56</v>
      </c>
      <c r="B55" s="57">
        <v>11232593</v>
      </c>
      <c r="C55" s="57">
        <v>12584772</v>
      </c>
      <c r="D55" s="57">
        <v>12793598</v>
      </c>
      <c r="E55" s="57">
        <v>208826</v>
      </c>
      <c r="F55" s="165">
        <v>0.016593546549750763</v>
      </c>
    </row>
    <row r="56" spans="1:6" s="30" customFormat="1" ht="12.75" customHeight="1">
      <c r="A56" s="171"/>
      <c r="B56" s="45"/>
      <c r="C56" s="45"/>
      <c r="D56" s="45"/>
      <c r="E56" s="45"/>
      <c r="F56" s="155" t="s">
        <v>50</v>
      </c>
    </row>
    <row r="57" spans="1:6" s="30" customFormat="1" ht="12.75" customHeight="1">
      <c r="A57" s="172"/>
      <c r="B57" s="36"/>
      <c r="C57" s="36"/>
      <c r="D57" s="36"/>
      <c r="E57" s="36"/>
      <c r="F57" s="156" t="s">
        <v>50</v>
      </c>
    </row>
    <row r="58" spans="1:6" s="30" customFormat="1" ht="26.25">
      <c r="A58" s="154" t="s">
        <v>57</v>
      </c>
      <c r="B58" s="36"/>
      <c r="C58" s="36"/>
      <c r="D58" s="36"/>
      <c r="E58" s="36"/>
      <c r="F58" s="156"/>
    </row>
    <row r="59" spans="1:6" s="30" customFormat="1" ht="26.25">
      <c r="A59" s="160" t="s">
        <v>58</v>
      </c>
      <c r="B59" s="36">
        <v>6215608</v>
      </c>
      <c r="C59" s="36">
        <v>6614279</v>
      </c>
      <c r="D59" s="36">
        <v>6821089</v>
      </c>
      <c r="E59" s="36">
        <v>206810</v>
      </c>
      <c r="F59" s="158">
        <v>0.03126720236627454</v>
      </c>
    </row>
    <row r="60" spans="1:6" s="30" customFormat="1" ht="26.25">
      <c r="A60" s="159" t="s">
        <v>59</v>
      </c>
      <c r="B60" s="45">
        <v>0</v>
      </c>
      <c r="C60" s="45">
        <v>0</v>
      </c>
      <c r="D60" s="45">
        <v>0</v>
      </c>
      <c r="E60" s="45">
        <v>0</v>
      </c>
      <c r="F60" s="158">
        <v>0</v>
      </c>
    </row>
    <row r="61" spans="1:6" s="30" customFormat="1" ht="26.25">
      <c r="A61" s="159" t="s">
        <v>60</v>
      </c>
      <c r="B61" s="45">
        <v>0</v>
      </c>
      <c r="C61" s="45">
        <v>0</v>
      </c>
      <c r="D61" s="45">
        <v>0</v>
      </c>
      <c r="E61" s="45">
        <v>0</v>
      </c>
      <c r="F61" s="158">
        <v>0</v>
      </c>
    </row>
    <row r="62" spans="1:6" s="30" customFormat="1" ht="26.25">
      <c r="A62" s="159" t="s">
        <v>61</v>
      </c>
      <c r="B62" s="45">
        <v>542845</v>
      </c>
      <c r="C62" s="45">
        <v>619643</v>
      </c>
      <c r="D62" s="45">
        <v>594643</v>
      </c>
      <c r="E62" s="45">
        <v>-25000</v>
      </c>
      <c r="F62" s="158">
        <v>-0.04034581202402028</v>
      </c>
    </row>
    <row r="63" spans="1:6" s="30" customFormat="1" ht="26.25">
      <c r="A63" s="159" t="s">
        <v>62</v>
      </c>
      <c r="B63" s="45">
        <v>1086446</v>
      </c>
      <c r="C63" s="45">
        <v>1027202</v>
      </c>
      <c r="D63" s="45">
        <v>1040675</v>
      </c>
      <c r="E63" s="45">
        <v>13473</v>
      </c>
      <c r="F63" s="158">
        <v>0.01311621277995954</v>
      </c>
    </row>
    <row r="64" spans="1:6" s="30" customFormat="1" ht="26.25">
      <c r="A64" s="159" t="s">
        <v>63</v>
      </c>
      <c r="B64" s="45">
        <v>2137124</v>
      </c>
      <c r="C64" s="45">
        <v>2268184</v>
      </c>
      <c r="D64" s="45">
        <v>2235961</v>
      </c>
      <c r="E64" s="45">
        <v>-32223</v>
      </c>
      <c r="F64" s="158">
        <v>-0.014206519400542461</v>
      </c>
    </row>
    <row r="65" spans="1:6" s="30" customFormat="1" ht="26.25">
      <c r="A65" s="159" t="s">
        <v>64</v>
      </c>
      <c r="B65" s="45">
        <v>639091</v>
      </c>
      <c r="C65" s="45">
        <v>347466</v>
      </c>
      <c r="D65" s="45">
        <v>347466</v>
      </c>
      <c r="E65" s="45">
        <v>0</v>
      </c>
      <c r="F65" s="158">
        <v>0</v>
      </c>
    </row>
    <row r="66" spans="1:6" s="30" customFormat="1" ht="26.25">
      <c r="A66" s="159" t="s">
        <v>65</v>
      </c>
      <c r="B66" s="45">
        <v>2028156</v>
      </c>
      <c r="C66" s="45">
        <v>1707998</v>
      </c>
      <c r="D66" s="45">
        <v>1753764</v>
      </c>
      <c r="E66" s="45">
        <v>45766</v>
      </c>
      <c r="F66" s="158">
        <v>0.026795113343224056</v>
      </c>
    </row>
    <row r="67" spans="1:6" s="53" customFormat="1" ht="26.25">
      <c r="A67" s="173" t="s">
        <v>66</v>
      </c>
      <c r="B67" s="51">
        <v>12649270</v>
      </c>
      <c r="C67" s="51">
        <v>12584772</v>
      </c>
      <c r="D67" s="51">
        <v>12793598</v>
      </c>
      <c r="E67" s="51">
        <v>208826</v>
      </c>
      <c r="F67" s="165">
        <v>0.016593546549750763</v>
      </c>
    </row>
    <row r="68" spans="1:6" s="30" customFormat="1" ht="26.25">
      <c r="A68" s="159" t="s">
        <v>67</v>
      </c>
      <c r="B68" s="45">
        <v>0</v>
      </c>
      <c r="C68" s="45">
        <v>0</v>
      </c>
      <c r="D68" s="45">
        <v>0</v>
      </c>
      <c r="E68" s="45">
        <v>0</v>
      </c>
      <c r="F68" s="158">
        <v>0</v>
      </c>
    </row>
    <row r="69" spans="1:6" s="30" customFormat="1" ht="26.25">
      <c r="A69" s="159" t="s">
        <v>68</v>
      </c>
      <c r="B69" s="45">
        <v>-1416677</v>
      </c>
      <c r="C69" s="45">
        <v>0</v>
      </c>
      <c r="D69" s="45">
        <v>0</v>
      </c>
      <c r="E69" s="45">
        <v>0</v>
      </c>
      <c r="F69" s="158">
        <v>0</v>
      </c>
    </row>
    <row r="70" spans="1:6" s="30" customFormat="1" ht="26.25">
      <c r="A70" s="159" t="s">
        <v>69</v>
      </c>
      <c r="B70" s="45">
        <v>0</v>
      </c>
      <c r="C70" s="45">
        <v>0</v>
      </c>
      <c r="D70" s="45">
        <v>0</v>
      </c>
      <c r="E70" s="45">
        <v>0</v>
      </c>
      <c r="F70" s="158">
        <v>0</v>
      </c>
    </row>
    <row r="71" spans="1:6" s="30" customFormat="1" ht="26.25">
      <c r="A71" s="159" t="s">
        <v>70</v>
      </c>
      <c r="B71" s="45">
        <v>0</v>
      </c>
      <c r="C71" s="45">
        <v>0</v>
      </c>
      <c r="D71" s="45">
        <v>0</v>
      </c>
      <c r="E71" s="45">
        <v>0</v>
      </c>
      <c r="F71" s="158">
        <v>0</v>
      </c>
    </row>
    <row r="72" spans="1:6" s="53" customFormat="1" ht="26.25">
      <c r="A72" s="174" t="s">
        <v>71</v>
      </c>
      <c r="B72" s="68">
        <v>11232593</v>
      </c>
      <c r="C72" s="68">
        <v>12584772</v>
      </c>
      <c r="D72" s="68">
        <v>12793598</v>
      </c>
      <c r="E72" s="68">
        <v>208826</v>
      </c>
      <c r="F72" s="165">
        <v>0.016593546549750763</v>
      </c>
    </row>
    <row r="73" spans="1:6" s="30" customFormat="1" ht="17.25" customHeight="1">
      <c r="A73" s="172"/>
      <c r="B73" s="36"/>
      <c r="C73" s="36"/>
      <c r="D73" s="36"/>
      <c r="E73" s="36"/>
      <c r="F73" s="156"/>
    </row>
    <row r="74" spans="1:6" s="30" customFormat="1" ht="26.25">
      <c r="A74" s="154" t="s">
        <v>72</v>
      </c>
      <c r="B74" s="36"/>
      <c r="C74" s="36"/>
      <c r="D74" s="36"/>
      <c r="E74" s="36"/>
      <c r="F74" s="156"/>
    </row>
    <row r="75" spans="1:6" s="30" customFormat="1" ht="26.25">
      <c r="A75" s="160" t="s">
        <v>73</v>
      </c>
      <c r="B75" s="40">
        <v>6651663</v>
      </c>
      <c r="C75" s="40">
        <v>7133000</v>
      </c>
      <c r="D75" s="40">
        <v>7108420</v>
      </c>
      <c r="E75" s="36">
        <v>-24580</v>
      </c>
      <c r="F75" s="158">
        <v>-0.003445955418477499</v>
      </c>
    </row>
    <row r="76" spans="1:6" s="30" customFormat="1" ht="26.25">
      <c r="A76" s="159" t="s">
        <v>74</v>
      </c>
      <c r="B76" s="43">
        <v>104553</v>
      </c>
      <c r="C76" s="40">
        <v>82394</v>
      </c>
      <c r="D76" s="40">
        <v>82394</v>
      </c>
      <c r="E76" s="45">
        <v>0</v>
      </c>
      <c r="F76" s="158">
        <v>0</v>
      </c>
    </row>
    <row r="77" spans="1:6" s="30" customFormat="1" ht="26.25">
      <c r="A77" s="159" t="s">
        <v>75</v>
      </c>
      <c r="B77" s="36">
        <v>3131392</v>
      </c>
      <c r="C77" s="40">
        <v>3298430</v>
      </c>
      <c r="D77" s="40">
        <v>3480365</v>
      </c>
      <c r="E77" s="45">
        <v>181935</v>
      </c>
      <c r="F77" s="158">
        <v>0.055158060046749516</v>
      </c>
    </row>
    <row r="78" spans="1:6" s="53" customFormat="1" ht="26.25">
      <c r="A78" s="173" t="s">
        <v>76</v>
      </c>
      <c r="B78" s="68">
        <v>9887608</v>
      </c>
      <c r="C78" s="68">
        <v>10513824</v>
      </c>
      <c r="D78" s="68">
        <v>10671179</v>
      </c>
      <c r="E78" s="51">
        <v>157355</v>
      </c>
      <c r="F78" s="165">
        <v>0.014966486028299504</v>
      </c>
    </row>
    <row r="79" spans="1:6" s="30" customFormat="1" ht="26.25">
      <c r="A79" s="159" t="s">
        <v>77</v>
      </c>
      <c r="B79" s="43">
        <v>43344</v>
      </c>
      <c r="C79" s="43">
        <v>65376</v>
      </c>
      <c r="D79" s="43">
        <v>66474</v>
      </c>
      <c r="E79" s="45">
        <v>1098</v>
      </c>
      <c r="F79" s="158">
        <v>0.016795154185022025</v>
      </c>
    </row>
    <row r="80" spans="1:6" s="30" customFormat="1" ht="26.25">
      <c r="A80" s="159" t="s">
        <v>78</v>
      </c>
      <c r="B80" s="40">
        <v>957811</v>
      </c>
      <c r="C80" s="40">
        <v>619850</v>
      </c>
      <c r="D80" s="40">
        <v>685683</v>
      </c>
      <c r="E80" s="45">
        <v>65833</v>
      </c>
      <c r="F80" s="158">
        <v>0.10620795353714609</v>
      </c>
    </row>
    <row r="81" spans="1:6" s="30" customFormat="1" ht="26.25">
      <c r="A81" s="159" t="s">
        <v>79</v>
      </c>
      <c r="B81" s="36">
        <v>414857</v>
      </c>
      <c r="C81" s="36">
        <v>399237</v>
      </c>
      <c r="D81" s="36">
        <v>377903</v>
      </c>
      <c r="E81" s="45">
        <v>-21334</v>
      </c>
      <c r="F81" s="158">
        <v>-0.053436930945779074</v>
      </c>
    </row>
    <row r="82" spans="1:6" s="53" customFormat="1" ht="26.25">
      <c r="A82" s="163" t="s">
        <v>80</v>
      </c>
      <c r="B82" s="68">
        <v>1416012</v>
      </c>
      <c r="C82" s="68">
        <v>1084463</v>
      </c>
      <c r="D82" s="68">
        <v>1130060</v>
      </c>
      <c r="E82" s="51">
        <v>45597</v>
      </c>
      <c r="F82" s="165">
        <v>0.0420456945050223</v>
      </c>
    </row>
    <row r="83" spans="1:6" s="30" customFormat="1" ht="26.25">
      <c r="A83" s="159" t="s">
        <v>81</v>
      </c>
      <c r="B83" s="36">
        <v>26879</v>
      </c>
      <c r="C83" s="36">
        <v>59925</v>
      </c>
      <c r="D83" s="36">
        <v>62735</v>
      </c>
      <c r="E83" s="45">
        <v>2810</v>
      </c>
      <c r="F83" s="158">
        <v>0.04689194826866917</v>
      </c>
    </row>
    <row r="84" spans="1:6" s="30" customFormat="1" ht="26.25">
      <c r="A84" s="159" t="s">
        <v>82</v>
      </c>
      <c r="B84" s="45">
        <v>-593584</v>
      </c>
      <c r="C84" s="45">
        <v>400271</v>
      </c>
      <c r="D84" s="45">
        <v>402976</v>
      </c>
      <c r="E84" s="45">
        <v>2705</v>
      </c>
      <c r="F84" s="158">
        <v>0.00675792150817821</v>
      </c>
    </row>
    <row r="85" spans="1:6" s="30" customFormat="1" ht="26.25">
      <c r="A85" s="159" t="s">
        <v>83</v>
      </c>
      <c r="B85" s="45">
        <v>0</v>
      </c>
      <c r="C85" s="45">
        <v>0</v>
      </c>
      <c r="D85" s="45">
        <v>0</v>
      </c>
      <c r="E85" s="45">
        <v>0</v>
      </c>
      <c r="F85" s="158">
        <v>0</v>
      </c>
    </row>
    <row r="86" spans="1:6" s="30" customFormat="1" ht="26.25">
      <c r="A86" s="159" t="s">
        <v>84</v>
      </c>
      <c r="B86" s="45">
        <v>466032</v>
      </c>
      <c r="C86" s="45">
        <v>478289</v>
      </c>
      <c r="D86" s="45">
        <v>478648</v>
      </c>
      <c r="E86" s="45">
        <v>359</v>
      </c>
      <c r="F86" s="158">
        <v>0.0007505922151669806</v>
      </c>
    </row>
    <row r="87" spans="1:6" s="53" customFormat="1" ht="26.25">
      <c r="A87" s="163" t="s">
        <v>85</v>
      </c>
      <c r="B87" s="51">
        <v>-100673</v>
      </c>
      <c r="C87" s="51">
        <v>938485</v>
      </c>
      <c r="D87" s="51">
        <v>944359</v>
      </c>
      <c r="E87" s="51">
        <v>5874</v>
      </c>
      <c r="F87" s="165">
        <v>0.006259023852272546</v>
      </c>
    </row>
    <row r="88" spans="1:6" s="30" customFormat="1" ht="26.25">
      <c r="A88" s="159" t="s">
        <v>86</v>
      </c>
      <c r="B88" s="45">
        <v>18824</v>
      </c>
      <c r="C88" s="45">
        <v>0</v>
      </c>
      <c r="D88" s="45">
        <v>0</v>
      </c>
      <c r="E88" s="45">
        <v>0</v>
      </c>
      <c r="F88" s="158">
        <v>0</v>
      </c>
    </row>
    <row r="89" spans="1:6" s="30" customFormat="1" ht="26.25">
      <c r="A89" s="159" t="s">
        <v>87</v>
      </c>
      <c r="B89" s="45">
        <v>9490</v>
      </c>
      <c r="C89" s="45">
        <v>48000</v>
      </c>
      <c r="D89" s="45">
        <v>48000</v>
      </c>
      <c r="E89" s="45">
        <v>0</v>
      </c>
      <c r="F89" s="158">
        <v>0</v>
      </c>
    </row>
    <row r="90" spans="1:6" s="30" customFormat="1" ht="26.25">
      <c r="A90" s="166" t="s">
        <v>88</v>
      </c>
      <c r="B90" s="45">
        <v>1332</v>
      </c>
      <c r="C90" s="45">
        <v>0</v>
      </c>
      <c r="D90" s="45">
        <v>0</v>
      </c>
      <c r="E90" s="45">
        <v>0</v>
      </c>
      <c r="F90" s="158">
        <v>0</v>
      </c>
    </row>
    <row r="91" spans="1:6" s="53" customFormat="1" ht="26.25">
      <c r="A91" s="175" t="s">
        <v>89</v>
      </c>
      <c r="B91" s="68">
        <v>29646</v>
      </c>
      <c r="C91" s="68">
        <v>48000</v>
      </c>
      <c r="D91" s="68">
        <v>48000</v>
      </c>
      <c r="E91" s="68">
        <v>0</v>
      </c>
      <c r="F91" s="165">
        <v>0</v>
      </c>
    </row>
    <row r="92" spans="1:6" s="30" customFormat="1" ht="26.25">
      <c r="A92" s="166" t="s">
        <v>90</v>
      </c>
      <c r="B92" s="45">
        <v>0</v>
      </c>
      <c r="C92" s="45">
        <v>0</v>
      </c>
      <c r="D92" s="43">
        <v>0</v>
      </c>
      <c r="E92" s="45">
        <v>0</v>
      </c>
      <c r="F92" s="158">
        <v>0</v>
      </c>
    </row>
    <row r="93" spans="1:6" s="53" customFormat="1" ht="27" thickBot="1">
      <c r="A93" s="176" t="s">
        <v>71</v>
      </c>
      <c r="B93" s="71">
        <v>11232593</v>
      </c>
      <c r="C93" s="71">
        <v>12584772</v>
      </c>
      <c r="D93" s="72">
        <v>12793598</v>
      </c>
      <c r="E93" s="71">
        <v>208826</v>
      </c>
      <c r="F93" s="177">
        <v>0.016593546549750763</v>
      </c>
    </row>
    <row r="94" spans="1:8" s="5" customFormat="1" ht="10.5" customHeight="1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1">
      <selection activeCell="D17" sqref="D17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6" s="4" customFormat="1" ht="46.5">
      <c r="A1" s="10" t="s">
        <v>0</v>
      </c>
      <c r="C1" s="144" t="s">
        <v>1</v>
      </c>
      <c r="D1" s="127" t="s">
        <v>107</v>
      </c>
      <c r="E1" s="128"/>
      <c r="F1" s="111"/>
    </row>
    <row r="2" spans="1:5" s="4" customFormat="1" ht="46.5">
      <c r="A2" s="10" t="s">
        <v>3</v>
      </c>
      <c r="B2" s="11"/>
      <c r="C2" s="15"/>
      <c r="D2" s="12"/>
      <c r="E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5403171</v>
      </c>
      <c r="C8" s="40">
        <v>5403171</v>
      </c>
      <c r="D8" s="40">
        <v>2708751</v>
      </c>
      <c r="E8" s="40">
        <f aca="true" t="shared" si="0" ref="E8:E30">D8-C8</f>
        <v>-2694420</v>
      </c>
      <c r="F8" s="41">
        <f aca="true" t="shared" si="1" ref="F8:F30">IF(ISBLANK(E8),"  ",IF(C8&gt;0,E8/C8,IF(E8&gt;0,1,0)))</f>
        <v>-0.49867383430951934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f t="shared" si="0"/>
        <v>0</v>
      </c>
      <c r="F9" s="41">
        <f t="shared" si="1"/>
        <v>0</v>
      </c>
    </row>
    <row r="10" spans="1:6" s="30" customFormat="1" ht="26.25">
      <c r="A10" s="42" t="s">
        <v>18</v>
      </c>
      <c r="B10" s="43">
        <v>392758.31</v>
      </c>
      <c r="C10" s="43">
        <v>409501</v>
      </c>
      <c r="D10" s="43">
        <v>2455317</v>
      </c>
      <c r="E10" s="43">
        <f t="shared" si="0"/>
        <v>2045816</v>
      </c>
      <c r="F10" s="41">
        <f t="shared" si="1"/>
        <v>4.995875467947576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f t="shared" si="0"/>
        <v>0</v>
      </c>
      <c r="F11" s="41">
        <f t="shared" si="1"/>
        <v>0</v>
      </c>
    </row>
    <row r="12" spans="1:6" s="30" customFormat="1" ht="26.25">
      <c r="A12" s="46" t="s">
        <v>20</v>
      </c>
      <c r="B12" s="45">
        <v>392758.31</v>
      </c>
      <c r="C12" s="45">
        <v>409501</v>
      </c>
      <c r="D12" s="45">
        <v>0</v>
      </c>
      <c r="E12" s="43">
        <f t="shared" si="0"/>
        <v>-409501</v>
      </c>
      <c r="F12" s="41">
        <f t="shared" si="1"/>
        <v>-1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f t="shared" si="0"/>
        <v>0</v>
      </c>
      <c r="F13" s="41">
        <f t="shared" si="1"/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f t="shared" si="0"/>
        <v>0</v>
      </c>
      <c r="F14" s="41">
        <f t="shared" si="1"/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f t="shared" si="0"/>
        <v>0</v>
      </c>
      <c r="F15" s="41">
        <f t="shared" si="1"/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f t="shared" si="0"/>
        <v>0</v>
      </c>
      <c r="F16" s="41">
        <f t="shared" si="1"/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f t="shared" si="0"/>
        <v>0</v>
      </c>
      <c r="F17" s="41">
        <f t="shared" si="1"/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f t="shared" si="0"/>
        <v>0</v>
      </c>
      <c r="F18" s="41">
        <f t="shared" si="1"/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f t="shared" si="0"/>
        <v>0</v>
      </c>
      <c r="F19" s="41">
        <f t="shared" si="1"/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f t="shared" si="0"/>
        <v>0</v>
      </c>
      <c r="F20" s="41">
        <f t="shared" si="1"/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f t="shared" si="0"/>
        <v>0</v>
      </c>
      <c r="F21" s="41">
        <f t="shared" si="1"/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f t="shared" si="0"/>
        <v>0</v>
      </c>
      <c r="F22" s="41">
        <f t="shared" si="1"/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f t="shared" si="0"/>
        <v>0</v>
      </c>
      <c r="F23" s="41">
        <f t="shared" si="1"/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f t="shared" si="0"/>
        <v>0</v>
      </c>
      <c r="F24" s="41">
        <f t="shared" si="1"/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f t="shared" si="0"/>
        <v>0</v>
      </c>
      <c r="F25" s="41">
        <f t="shared" si="1"/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f t="shared" si="0"/>
        <v>0</v>
      </c>
      <c r="F26" s="41">
        <f t="shared" si="1"/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f t="shared" si="0"/>
        <v>0</v>
      </c>
      <c r="F27" s="41">
        <f t="shared" si="1"/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f>D28-C28</f>
        <v>0</v>
      </c>
      <c r="F28" s="41">
        <f>IF(ISBLANK(E28),"  ",IF(C28&gt;0,E28/C28,IF(E28&gt;0,1,0)))</f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f>D29-C29</f>
        <v>0</v>
      </c>
      <c r="F29" s="41">
        <f>IF(ISBLANK(E29),"  ",IF(C29&gt;0,E29/C29,IF(E29&gt;0,1,0)))</f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2455317</v>
      </c>
      <c r="E30" s="43">
        <f t="shared" si="0"/>
        <v>2455317</v>
      </c>
      <c r="F30" s="41">
        <f t="shared" si="1"/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f>D32-C32</f>
        <v>0</v>
      </c>
      <c r="F32" s="41">
        <f>IF(ISBLANK(E32),"  ",IF(C32&gt;0,E32/C32,IF(E32&gt;0,1,0)))</f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f>D34-C34</f>
        <v>0</v>
      </c>
      <c r="F34" s="41">
        <f>IF(ISBLANK(E34),"  ",IF(C34&gt;0,E34/C34,IF(E34&gt;0,1,0)))</f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tr">
        <f>IF(ISBLANK(E35),"  ",IF(C35&gt;0,E35/C35,IF(E35&gt;0,1,0)))</f>
        <v>  </v>
      </c>
    </row>
    <row r="36" spans="1:6" s="53" customFormat="1" ht="26.25">
      <c r="A36" s="50" t="s">
        <v>42</v>
      </c>
      <c r="B36" s="51">
        <v>5795929.31</v>
      </c>
      <c r="C36" s="51">
        <v>5812672</v>
      </c>
      <c r="D36" s="51">
        <v>5164068</v>
      </c>
      <c r="E36" s="51">
        <f>D36-C36</f>
        <v>-648604</v>
      </c>
      <c r="F36" s="52">
        <f>IF(ISBLANK(E36),"  ",IF(C36&gt;0,E36/C36,IF(E36&gt;0,1,0)))</f>
        <v>-0.11158448300540612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f aca="true" t="shared" si="2" ref="E38:E43">D38-C38</f>
        <v>0</v>
      </c>
      <c r="F38" s="41">
        <f aca="true" t="shared" si="3" ref="F38:F43">IF(ISBLANK(E38),"  ",IF(C38&gt;0,E38/C38,IF(E38&gt;0,1,0)))</f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f t="shared" si="2"/>
        <v>0</v>
      </c>
      <c r="F39" s="41">
        <f t="shared" si="3"/>
        <v>0</v>
      </c>
    </row>
    <row r="40" spans="1:6" s="30" customFormat="1" ht="26.25">
      <c r="A40" s="55" t="s">
        <v>46</v>
      </c>
      <c r="B40" s="40">
        <v>481502</v>
      </c>
      <c r="C40" s="40">
        <v>0</v>
      </c>
      <c r="D40" s="40">
        <v>0</v>
      </c>
      <c r="E40" s="43">
        <f t="shared" si="2"/>
        <v>0</v>
      </c>
      <c r="F40" s="41">
        <f t="shared" si="3"/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f t="shared" si="2"/>
        <v>0</v>
      </c>
      <c r="F41" s="41">
        <f t="shared" si="3"/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f t="shared" si="2"/>
        <v>0</v>
      </c>
      <c r="F42" s="41">
        <f t="shared" si="3"/>
        <v>0</v>
      </c>
    </row>
    <row r="43" spans="1:12" s="53" customFormat="1" ht="26.25">
      <c r="A43" s="48" t="s">
        <v>49</v>
      </c>
      <c r="B43" s="57">
        <v>481502</v>
      </c>
      <c r="C43" s="57">
        <v>0</v>
      </c>
      <c r="D43" s="57">
        <v>0</v>
      </c>
      <c r="E43" s="57">
        <f t="shared" si="2"/>
        <v>0</v>
      </c>
      <c r="F43" s="52">
        <f t="shared" si="3"/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f>D45-C45</f>
        <v>0</v>
      </c>
      <c r="F45" s="52">
        <f>IF(ISBLANK(E45),"  ",IF(C45&gt;0,E45/C45,IF(E45&gt;0,1,0)))</f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f>D47-C47</f>
        <v>0</v>
      </c>
      <c r="F47" s="52">
        <f>IF(ISBLANK(E47),"  ",IF(C47&gt;0,E47/C47,IF(E47&gt;0,1,0)))</f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16454937.009999998</v>
      </c>
      <c r="C49" s="57">
        <v>17752836</v>
      </c>
      <c r="D49" s="57">
        <v>18499575</v>
      </c>
      <c r="E49" s="57">
        <f>D49-C49</f>
        <v>746739</v>
      </c>
      <c r="F49" s="52">
        <f>IF(ISBLANK(E49),"  ",IF(C49&gt;0,E49/C49,IF(E49&gt;0,1,0)))</f>
        <v>0.042063082202753406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f>D51-C51</f>
        <v>0</v>
      </c>
      <c r="F51" s="52">
        <f>IF(ISBLANK(E51),"  ",IF(C51&gt;0,E51/C51,IF(E51&gt;0,1,0)))</f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f>D53-C53</f>
        <v>0</v>
      </c>
      <c r="F53" s="52">
        <f>IF(ISBLANK(E53),"  ",IF(C53&gt;0,E53/C53,IF(E53&gt;0,1,0)))</f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21769364.319999997</v>
      </c>
      <c r="C55" s="57">
        <v>23565508</v>
      </c>
      <c r="D55" s="57">
        <v>23663643</v>
      </c>
      <c r="E55" s="57">
        <f>D55-C55</f>
        <v>98135</v>
      </c>
      <c r="F55" s="52">
        <f>IF(ISBLANK(E55),"  ",IF(C55&gt;0,E55/C55,IF(E55&gt;0,1,0)))</f>
        <v>0.004164349013821387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9194982.477242604</v>
      </c>
      <c r="C59" s="36">
        <v>9647908.813463427</v>
      </c>
      <c r="D59" s="36">
        <v>10007996</v>
      </c>
      <c r="E59" s="36">
        <f aca="true" t="shared" si="4" ref="E59:E72">D59-C59</f>
        <v>360087.1865365729</v>
      </c>
      <c r="F59" s="41">
        <f aca="true" t="shared" si="5" ref="F59:F72">IF(ISBLANK(E59),"  ",IF(C59&gt;0,E59/C59,IF(E59&gt;0,1,0)))</f>
        <v>0.037322822333693675</v>
      </c>
    </row>
    <row r="60" spans="1:6" s="30" customFormat="1" ht="26.25">
      <c r="A60" s="46" t="s">
        <v>59</v>
      </c>
      <c r="B60" s="45">
        <v>696609.5556085766</v>
      </c>
      <c r="C60" s="45">
        <v>696405.715976816</v>
      </c>
      <c r="D60" s="45">
        <v>745596</v>
      </c>
      <c r="E60" s="45">
        <f t="shared" si="4"/>
        <v>49190.28402318398</v>
      </c>
      <c r="F60" s="41">
        <f t="shared" si="5"/>
        <v>0.07063452078963345</v>
      </c>
    </row>
    <row r="61" spans="1:6" s="30" customFormat="1" ht="26.25">
      <c r="A61" s="46" t="s">
        <v>60</v>
      </c>
      <c r="B61" s="45">
        <v>60049</v>
      </c>
      <c r="C61" s="45">
        <v>72419</v>
      </c>
      <c r="D61" s="45">
        <v>75931</v>
      </c>
      <c r="E61" s="45">
        <f t="shared" si="4"/>
        <v>3512</v>
      </c>
      <c r="F61" s="41">
        <f t="shared" si="5"/>
        <v>0.04849556055731231</v>
      </c>
    </row>
    <row r="62" spans="1:6" s="30" customFormat="1" ht="26.25">
      <c r="A62" s="46" t="s">
        <v>61</v>
      </c>
      <c r="B62" s="45">
        <v>2708900.881807841</v>
      </c>
      <c r="C62" s="45">
        <v>2685922.649570063</v>
      </c>
      <c r="D62" s="45">
        <v>2774562</v>
      </c>
      <c r="E62" s="45">
        <f t="shared" si="4"/>
        <v>88639.35042993678</v>
      </c>
      <c r="F62" s="41">
        <f t="shared" si="5"/>
        <v>0.03300145312975611</v>
      </c>
    </row>
    <row r="63" spans="1:6" s="30" customFormat="1" ht="26.25">
      <c r="A63" s="46" t="s">
        <v>62</v>
      </c>
      <c r="B63" s="45">
        <v>1297286.7036711683</v>
      </c>
      <c r="C63" s="45">
        <v>1469299.6636206573</v>
      </c>
      <c r="D63" s="45">
        <v>1481474</v>
      </c>
      <c r="E63" s="45">
        <f t="shared" si="4"/>
        <v>12174.336379342712</v>
      </c>
      <c r="F63" s="41">
        <f t="shared" si="5"/>
        <v>0.008285809001917714</v>
      </c>
    </row>
    <row r="64" spans="1:6" s="30" customFormat="1" ht="26.25">
      <c r="A64" s="46" t="s">
        <v>63</v>
      </c>
      <c r="B64" s="45">
        <v>2500194.3440177264</v>
      </c>
      <c r="C64" s="45">
        <v>2699832.315259226</v>
      </c>
      <c r="D64" s="45">
        <v>2691888</v>
      </c>
      <c r="E64" s="45">
        <f t="shared" si="4"/>
        <v>-7944.315259226132</v>
      </c>
      <c r="F64" s="41">
        <f t="shared" si="5"/>
        <v>-0.00294252173156293</v>
      </c>
    </row>
    <row r="65" spans="1:6" s="30" customFormat="1" ht="26.25">
      <c r="A65" s="46" t="s">
        <v>64</v>
      </c>
      <c r="B65" s="45">
        <v>4050546</v>
      </c>
      <c r="C65" s="45">
        <v>4593513</v>
      </c>
      <c r="D65" s="45">
        <v>4824396</v>
      </c>
      <c r="E65" s="45">
        <f t="shared" si="4"/>
        <v>230883</v>
      </c>
      <c r="F65" s="41">
        <f t="shared" si="5"/>
        <v>0.05026283805009368</v>
      </c>
    </row>
    <row r="66" spans="1:6" s="30" customFormat="1" ht="26.25">
      <c r="A66" s="46" t="s">
        <v>65</v>
      </c>
      <c r="B66" s="45">
        <v>1260795</v>
      </c>
      <c r="C66" s="45">
        <v>1700207</v>
      </c>
      <c r="D66" s="45">
        <v>1061799</v>
      </c>
      <c r="E66" s="45">
        <f t="shared" si="4"/>
        <v>-638408</v>
      </c>
      <c r="F66" s="41">
        <f t="shared" si="5"/>
        <v>-0.3754883964129074</v>
      </c>
    </row>
    <row r="67" spans="1:6" s="53" customFormat="1" ht="26.25">
      <c r="A67" s="66" t="s">
        <v>66</v>
      </c>
      <c r="B67" s="51">
        <v>21769363.962347917</v>
      </c>
      <c r="C67" s="51">
        <v>23565508.15789019</v>
      </c>
      <c r="D67" s="51">
        <v>23663642</v>
      </c>
      <c r="E67" s="51">
        <f t="shared" si="4"/>
        <v>98133.84210981056</v>
      </c>
      <c r="F67" s="52">
        <f t="shared" si="5"/>
        <v>0.004164299850964744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f t="shared" si="4"/>
        <v>0</v>
      </c>
      <c r="F68" s="41">
        <f t="shared" si="5"/>
        <v>0</v>
      </c>
    </row>
    <row r="69" spans="1:6" s="30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f t="shared" si="4"/>
        <v>0</v>
      </c>
      <c r="F69" s="41">
        <f t="shared" si="5"/>
        <v>0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f t="shared" si="4"/>
        <v>0</v>
      </c>
      <c r="F70" s="41">
        <f t="shared" si="5"/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f t="shared" si="4"/>
        <v>0</v>
      </c>
      <c r="F71" s="41">
        <f t="shared" si="5"/>
        <v>0</v>
      </c>
    </row>
    <row r="72" spans="1:6" s="53" customFormat="1" ht="26.25">
      <c r="A72" s="67" t="s">
        <v>71</v>
      </c>
      <c r="B72" s="68">
        <v>21769363.962347917</v>
      </c>
      <c r="C72" s="68">
        <v>23565508.15789019</v>
      </c>
      <c r="D72" s="68">
        <v>23663642</v>
      </c>
      <c r="E72" s="68">
        <f t="shared" si="4"/>
        <v>98133.84210981056</v>
      </c>
      <c r="F72" s="52">
        <f t="shared" si="5"/>
        <v>0.004164299850964744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9488997.63</v>
      </c>
      <c r="C75" s="40">
        <v>9663421</v>
      </c>
      <c r="D75" s="40">
        <v>9892510</v>
      </c>
      <c r="E75" s="36">
        <f aca="true" t="shared" si="6" ref="E75:E93">D75-C75</f>
        <v>229089</v>
      </c>
      <c r="F75" s="41">
        <f aca="true" t="shared" si="7" ref="F75:F93">IF(ISBLANK(E75),"  ",IF(C75&gt;0,E75/C75,IF(E75&gt;0,1,0)))</f>
        <v>0.023706821838767038</v>
      </c>
    </row>
    <row r="76" spans="1:6" s="30" customFormat="1" ht="26.25">
      <c r="A76" s="46" t="s">
        <v>74</v>
      </c>
      <c r="B76" s="43">
        <v>259887.3</v>
      </c>
      <c r="C76" s="40">
        <v>211600</v>
      </c>
      <c r="D76" s="40">
        <v>191600</v>
      </c>
      <c r="E76" s="45">
        <f t="shared" si="6"/>
        <v>-20000</v>
      </c>
      <c r="F76" s="41">
        <f t="shared" si="7"/>
        <v>-0.0945179584120983</v>
      </c>
    </row>
    <row r="77" spans="1:6" s="30" customFormat="1" ht="26.25">
      <c r="A77" s="46" t="s">
        <v>75</v>
      </c>
      <c r="B77" s="36">
        <v>3203702.622347915</v>
      </c>
      <c r="C77" s="40">
        <v>3113077.157890189</v>
      </c>
      <c r="D77" s="40">
        <v>3234200</v>
      </c>
      <c r="E77" s="45">
        <f t="shared" si="6"/>
        <v>121122.84210981103</v>
      </c>
      <c r="F77" s="41">
        <f t="shared" si="7"/>
        <v>0.03890775459992101</v>
      </c>
    </row>
    <row r="78" spans="1:6" s="53" customFormat="1" ht="26.25">
      <c r="A78" s="66" t="s">
        <v>76</v>
      </c>
      <c r="B78" s="68">
        <v>12952587.552347917</v>
      </c>
      <c r="C78" s="68">
        <v>12988098.15789019</v>
      </c>
      <c r="D78" s="68">
        <v>13318310</v>
      </c>
      <c r="E78" s="51">
        <f t="shared" si="6"/>
        <v>330211.84210981056</v>
      </c>
      <c r="F78" s="52">
        <f t="shared" si="7"/>
        <v>0.025424187444195508</v>
      </c>
    </row>
    <row r="79" spans="1:6" s="30" customFormat="1" ht="26.25">
      <c r="A79" s="46" t="s">
        <v>77</v>
      </c>
      <c r="B79" s="43">
        <v>413905</v>
      </c>
      <c r="C79" s="43">
        <v>350500</v>
      </c>
      <c r="D79" s="43">
        <v>359500</v>
      </c>
      <c r="E79" s="45">
        <f t="shared" si="6"/>
        <v>9000</v>
      </c>
      <c r="F79" s="41">
        <f t="shared" si="7"/>
        <v>0.025677603423680456</v>
      </c>
    </row>
    <row r="80" spans="1:6" s="30" customFormat="1" ht="26.25">
      <c r="A80" s="46" t="s">
        <v>78</v>
      </c>
      <c r="B80" s="40">
        <v>3066727.2199999997</v>
      </c>
      <c r="C80" s="40">
        <v>3981551</v>
      </c>
      <c r="D80" s="40">
        <v>2556801</v>
      </c>
      <c r="E80" s="45">
        <f t="shared" si="6"/>
        <v>-1424750</v>
      </c>
      <c r="F80" s="41">
        <f t="shared" si="7"/>
        <v>-0.3578379380296774</v>
      </c>
    </row>
    <row r="81" spans="1:6" s="30" customFormat="1" ht="26.25">
      <c r="A81" s="46" t="s">
        <v>79</v>
      </c>
      <c r="B81" s="36">
        <v>440826.19</v>
      </c>
      <c r="C81" s="36">
        <v>244850</v>
      </c>
      <c r="D81" s="36">
        <v>219555</v>
      </c>
      <c r="E81" s="45">
        <f t="shared" si="6"/>
        <v>-25295</v>
      </c>
      <c r="F81" s="41">
        <f t="shared" si="7"/>
        <v>-0.10330814784561977</v>
      </c>
    </row>
    <row r="82" spans="1:6" s="53" customFormat="1" ht="26.25">
      <c r="A82" s="49" t="s">
        <v>80</v>
      </c>
      <c r="B82" s="68">
        <v>3921458.4099999997</v>
      </c>
      <c r="C82" s="68">
        <v>4576901</v>
      </c>
      <c r="D82" s="68">
        <v>3135856</v>
      </c>
      <c r="E82" s="51">
        <f t="shared" si="6"/>
        <v>-1441045</v>
      </c>
      <c r="F82" s="52">
        <f t="shared" si="7"/>
        <v>-0.3148516867635983</v>
      </c>
    </row>
    <row r="83" spans="1:6" s="30" customFormat="1" ht="26.25">
      <c r="A83" s="46" t="s">
        <v>81</v>
      </c>
      <c r="B83" s="36">
        <v>151020</v>
      </c>
      <c r="C83" s="36">
        <v>163600</v>
      </c>
      <c r="D83" s="36">
        <v>173100</v>
      </c>
      <c r="E83" s="45">
        <f t="shared" si="6"/>
        <v>9500</v>
      </c>
      <c r="F83" s="41">
        <f t="shared" si="7"/>
        <v>0.05806845965770171</v>
      </c>
    </row>
    <row r="84" spans="1:6" s="30" customFormat="1" ht="26.25">
      <c r="A84" s="46" t="s">
        <v>82</v>
      </c>
      <c r="B84" s="45">
        <v>4199441</v>
      </c>
      <c r="C84" s="45">
        <v>4485684</v>
      </c>
      <c r="D84" s="45">
        <v>4630899</v>
      </c>
      <c r="E84" s="45">
        <f t="shared" si="6"/>
        <v>145215</v>
      </c>
      <c r="F84" s="41">
        <f t="shared" si="7"/>
        <v>0.03237298926986386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f t="shared" si="6"/>
        <v>0</v>
      </c>
      <c r="F85" s="41">
        <f t="shared" si="7"/>
        <v>0</v>
      </c>
    </row>
    <row r="86" spans="1:6" s="30" customFormat="1" ht="26.25">
      <c r="A86" s="46" t="s">
        <v>84</v>
      </c>
      <c r="B86" s="45">
        <v>0</v>
      </c>
      <c r="C86" s="45">
        <v>0</v>
      </c>
      <c r="D86" s="45">
        <v>0</v>
      </c>
      <c r="E86" s="45">
        <f t="shared" si="6"/>
        <v>0</v>
      </c>
      <c r="F86" s="41">
        <f t="shared" si="7"/>
        <v>0</v>
      </c>
    </row>
    <row r="87" spans="1:6" s="53" customFormat="1" ht="26.25">
      <c r="A87" s="49" t="s">
        <v>85</v>
      </c>
      <c r="B87" s="51">
        <v>4350461</v>
      </c>
      <c r="C87" s="51">
        <v>4649284</v>
      </c>
      <c r="D87" s="51">
        <v>4803999</v>
      </c>
      <c r="E87" s="51">
        <f t="shared" si="6"/>
        <v>154715</v>
      </c>
      <c r="F87" s="52">
        <f t="shared" si="7"/>
        <v>0.03327716697882943</v>
      </c>
    </row>
    <row r="88" spans="1:6" s="30" customFormat="1" ht="26.25">
      <c r="A88" s="46" t="s">
        <v>86</v>
      </c>
      <c r="B88" s="45">
        <v>254677</v>
      </c>
      <c r="C88" s="45">
        <v>51500</v>
      </c>
      <c r="D88" s="45">
        <v>51500</v>
      </c>
      <c r="E88" s="45">
        <f t="shared" si="6"/>
        <v>0</v>
      </c>
      <c r="F88" s="41">
        <f t="shared" si="7"/>
        <v>0</v>
      </c>
    </row>
    <row r="89" spans="1:6" s="30" customFormat="1" ht="26.25">
      <c r="A89" s="46" t="s">
        <v>87</v>
      </c>
      <c r="B89" s="45">
        <v>290180</v>
      </c>
      <c r="C89" s="45">
        <v>235000</v>
      </c>
      <c r="D89" s="45">
        <v>222870</v>
      </c>
      <c r="E89" s="45">
        <f t="shared" si="6"/>
        <v>-12130</v>
      </c>
      <c r="F89" s="41">
        <f t="shared" si="7"/>
        <v>-0.051617021276595745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f t="shared" si="6"/>
        <v>0</v>
      </c>
      <c r="F90" s="41">
        <f t="shared" si="7"/>
        <v>0</v>
      </c>
    </row>
    <row r="91" spans="1:6" s="53" customFormat="1" ht="26.25">
      <c r="A91" s="69" t="s">
        <v>89</v>
      </c>
      <c r="B91" s="68">
        <v>544857</v>
      </c>
      <c r="C91" s="68">
        <v>286500</v>
      </c>
      <c r="D91" s="68">
        <v>274370</v>
      </c>
      <c r="E91" s="68">
        <f t="shared" si="6"/>
        <v>-12130</v>
      </c>
      <c r="F91" s="52">
        <f t="shared" si="7"/>
        <v>-0.042338568935427576</v>
      </c>
    </row>
    <row r="92" spans="1:6" s="30" customFormat="1" ht="26.25">
      <c r="A92" s="55" t="s">
        <v>90</v>
      </c>
      <c r="B92" s="45">
        <v>0</v>
      </c>
      <c r="C92" s="45">
        <v>1064725</v>
      </c>
      <c r="D92" s="43">
        <v>2131107</v>
      </c>
      <c r="E92" s="45">
        <f t="shared" si="6"/>
        <v>1066382</v>
      </c>
      <c r="F92" s="41">
        <f t="shared" si="7"/>
        <v>1.0015562703984597</v>
      </c>
    </row>
    <row r="93" spans="1:6" s="53" customFormat="1" ht="27" thickBot="1">
      <c r="A93" s="70" t="s">
        <v>71</v>
      </c>
      <c r="B93" s="71">
        <v>21769363.962347917</v>
      </c>
      <c r="C93" s="71">
        <v>23565508.15789019</v>
      </c>
      <c r="D93" s="72">
        <v>23663642</v>
      </c>
      <c r="E93" s="71">
        <f t="shared" si="6"/>
        <v>98133.84210981056</v>
      </c>
      <c r="F93" s="73">
        <f t="shared" si="7"/>
        <v>0.004164299850964744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1">
      <selection activeCell="B8" sqref="B8:B93"/>
    </sheetView>
  </sheetViews>
  <sheetFormatPr defaultColWidth="9.140625" defaultRowHeight="15"/>
  <cols>
    <col min="1" max="1" width="121.140625" style="136" customWidth="1"/>
    <col min="2" max="2" width="32.7109375" style="137" customWidth="1"/>
    <col min="3" max="5" width="32.8515625" style="137" customWidth="1"/>
    <col min="6" max="6" width="25.57421875" style="138" customWidth="1"/>
    <col min="7" max="7" width="30.28125" style="136" customWidth="1"/>
    <col min="8" max="8" width="25.140625" style="136" customWidth="1"/>
    <col min="9" max="16384" width="9.140625" style="136" customWidth="1"/>
  </cols>
  <sheetData>
    <row r="1" spans="1:8" s="129" customFormat="1" ht="46.5">
      <c r="A1" s="10" t="s">
        <v>0</v>
      </c>
      <c r="B1" s="11"/>
      <c r="C1" s="13" t="s">
        <v>1</v>
      </c>
      <c r="D1" s="1" t="s">
        <v>105</v>
      </c>
      <c r="E1" s="140"/>
      <c r="G1" s="141"/>
      <c r="H1" s="130"/>
    </row>
    <row r="2" spans="1:8" s="129" customFormat="1" ht="46.5">
      <c r="A2" s="10" t="s">
        <v>3</v>
      </c>
      <c r="B2" s="11"/>
      <c r="C2" s="11"/>
      <c r="D2" s="11"/>
      <c r="E2" s="11"/>
      <c r="F2" s="15"/>
      <c r="G2" s="142"/>
      <c r="H2" s="130"/>
    </row>
    <row r="3" spans="1:8" s="129" customFormat="1" ht="47.25" thickBot="1">
      <c r="A3" s="16" t="s">
        <v>4</v>
      </c>
      <c r="B3" s="17"/>
      <c r="C3" s="17"/>
      <c r="D3" s="17"/>
      <c r="E3" s="17"/>
      <c r="F3" s="18"/>
      <c r="G3" s="130"/>
      <c r="H3" s="130"/>
    </row>
    <row r="4" spans="1:6" s="131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132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131" customFormat="1" ht="26.25">
      <c r="A6" s="35" t="s">
        <v>14</v>
      </c>
      <c r="B6" s="36"/>
      <c r="C6" s="36"/>
      <c r="D6" s="36"/>
      <c r="E6" s="36"/>
      <c r="F6" s="37"/>
    </row>
    <row r="7" spans="1:6" s="131" customFormat="1" ht="26.25">
      <c r="A7" s="35" t="s">
        <v>15</v>
      </c>
      <c r="B7" s="36"/>
      <c r="C7" s="36"/>
      <c r="D7" s="36"/>
      <c r="E7" s="36"/>
      <c r="F7" s="38"/>
    </row>
    <row r="8" spans="1:6" s="131" customFormat="1" ht="26.25">
      <c r="A8" s="39" t="s">
        <v>16</v>
      </c>
      <c r="B8" s="40">
        <v>46472396</v>
      </c>
      <c r="C8" s="40">
        <v>46552324</v>
      </c>
      <c r="D8" s="40">
        <v>20343446</v>
      </c>
      <c r="E8" s="40">
        <v>-26208878</v>
      </c>
      <c r="F8" s="41">
        <v>-0.5629982726533695</v>
      </c>
    </row>
    <row r="9" spans="1:6" s="131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131" customFormat="1" ht="26.25">
      <c r="A10" s="42" t="s">
        <v>18</v>
      </c>
      <c r="B10" s="43">
        <v>13860789.059999999</v>
      </c>
      <c r="C10" s="43">
        <v>14176493</v>
      </c>
      <c r="D10" s="43">
        <v>27178337</v>
      </c>
      <c r="E10" s="43">
        <v>13001844</v>
      </c>
      <c r="F10" s="41">
        <v>0.9171410729014574</v>
      </c>
    </row>
    <row r="11" spans="1:6" s="131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131" customFormat="1" ht="26.25">
      <c r="A12" s="46" t="s">
        <v>20</v>
      </c>
      <c r="B12" s="45">
        <v>2644751.21</v>
      </c>
      <c r="C12" s="45">
        <v>2757493</v>
      </c>
      <c r="D12" s="45">
        <v>2642960</v>
      </c>
      <c r="E12" s="43">
        <v>-114533</v>
      </c>
      <c r="F12" s="41">
        <v>-0.041535191567122744</v>
      </c>
    </row>
    <row r="13" spans="1:6" s="131" customFormat="1" ht="26.25">
      <c r="A13" s="46" t="s">
        <v>21</v>
      </c>
      <c r="B13" s="45">
        <v>6216037.85</v>
      </c>
      <c r="C13" s="45">
        <v>6419000</v>
      </c>
      <c r="D13" s="45">
        <v>6435334</v>
      </c>
      <c r="E13" s="43">
        <v>16334</v>
      </c>
      <c r="F13" s="41">
        <v>0.002544633120423742</v>
      </c>
    </row>
    <row r="14" spans="1:6" s="131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131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131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131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131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131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131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131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131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131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131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131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131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131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131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131" customFormat="1" ht="26.25">
      <c r="A29" s="47" t="s">
        <v>100</v>
      </c>
      <c r="B29" s="45">
        <v>5000000</v>
      </c>
      <c r="C29" s="45">
        <v>5000000</v>
      </c>
      <c r="D29" s="45">
        <v>0</v>
      </c>
      <c r="E29" s="43">
        <v>-5000000</v>
      </c>
      <c r="F29" s="41">
        <v>-1</v>
      </c>
    </row>
    <row r="30" spans="1:6" s="131" customFormat="1" ht="26.25">
      <c r="A30" s="47" t="s">
        <v>36</v>
      </c>
      <c r="B30" s="45">
        <v>0</v>
      </c>
      <c r="C30" s="45">
        <v>0</v>
      </c>
      <c r="D30" s="45">
        <v>18100043</v>
      </c>
      <c r="E30" s="43">
        <v>18100043</v>
      </c>
      <c r="F30" s="41">
        <v>1</v>
      </c>
    </row>
    <row r="31" spans="1:6" s="131" customFormat="1" ht="26.25">
      <c r="A31" s="48" t="s">
        <v>37</v>
      </c>
      <c r="B31" s="45"/>
      <c r="C31" s="45"/>
      <c r="D31" s="45"/>
      <c r="E31" s="45"/>
      <c r="F31" s="37"/>
    </row>
    <row r="32" spans="1:6" s="131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131" customFormat="1" ht="26.25">
      <c r="A33" s="49" t="s">
        <v>39</v>
      </c>
      <c r="B33" s="45"/>
      <c r="C33" s="45"/>
      <c r="D33" s="45"/>
      <c r="E33" s="45"/>
      <c r="F33" s="37"/>
    </row>
    <row r="34" spans="1:6" s="131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131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133" customFormat="1" ht="26.25">
      <c r="A36" s="50" t="s">
        <v>42</v>
      </c>
      <c r="B36" s="51">
        <v>60333185.06</v>
      </c>
      <c r="C36" s="51">
        <v>60728817</v>
      </c>
      <c r="D36" s="51">
        <v>47521783</v>
      </c>
      <c r="E36" s="51">
        <v>-13207034</v>
      </c>
      <c r="F36" s="52">
        <v>-0.21747556847682378</v>
      </c>
    </row>
    <row r="37" spans="1:6" s="131" customFormat="1" ht="26.25">
      <c r="A37" s="48" t="s">
        <v>43</v>
      </c>
      <c r="B37" s="45"/>
      <c r="C37" s="45"/>
      <c r="D37" s="45"/>
      <c r="E37" s="45"/>
      <c r="F37" s="37"/>
    </row>
    <row r="38" spans="1:6" s="131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131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131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131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131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13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133" t="s">
        <v>50</v>
      </c>
    </row>
    <row r="44" spans="1:6" s="131" customFormat="1" ht="26.25">
      <c r="A44" s="46" t="s">
        <v>50</v>
      </c>
      <c r="B44" s="45"/>
      <c r="C44" s="45"/>
      <c r="D44" s="45"/>
      <c r="E44" s="45"/>
      <c r="F44" s="37"/>
    </row>
    <row r="45" spans="1:6" s="133" customFormat="1" ht="26.25">
      <c r="A45" s="58" t="s">
        <v>51</v>
      </c>
      <c r="B45" s="59">
        <v>175996574.96</v>
      </c>
      <c r="C45" s="59">
        <v>226310713</v>
      </c>
      <c r="D45" s="59">
        <v>76224010</v>
      </c>
      <c r="E45" s="59">
        <v>-150086703</v>
      </c>
      <c r="F45" s="52">
        <v>-0.6631886798924981</v>
      </c>
    </row>
    <row r="46" spans="1:6" s="131" customFormat="1" ht="26.25">
      <c r="A46" s="46" t="s">
        <v>50</v>
      </c>
      <c r="B46" s="45"/>
      <c r="C46" s="45"/>
      <c r="D46" s="45"/>
      <c r="E46" s="45"/>
      <c r="F46" s="37"/>
    </row>
    <row r="47" spans="1:6" s="13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131" customFormat="1" ht="26.25">
      <c r="A48" s="46" t="s">
        <v>50</v>
      </c>
      <c r="B48" s="45"/>
      <c r="C48" s="45"/>
      <c r="D48" s="45"/>
      <c r="E48" s="45"/>
      <c r="F48" s="37"/>
    </row>
    <row r="49" spans="1:6" s="133" customFormat="1" ht="26.25">
      <c r="A49" s="48" t="s">
        <v>53</v>
      </c>
      <c r="B49" s="57">
        <v>87007973.15</v>
      </c>
      <c r="C49" s="57">
        <v>90396670</v>
      </c>
      <c r="D49" s="57">
        <v>75400760</v>
      </c>
      <c r="E49" s="57">
        <v>-14995910</v>
      </c>
      <c r="F49" s="52">
        <v>-0.16589007095062241</v>
      </c>
    </row>
    <row r="50" spans="1:6" s="131" customFormat="1" ht="26.25">
      <c r="A50" s="46" t="s">
        <v>50</v>
      </c>
      <c r="B50" s="45"/>
      <c r="C50" s="45"/>
      <c r="D50" s="45"/>
      <c r="E50" s="45"/>
      <c r="F50" s="37"/>
    </row>
    <row r="51" spans="1:6" s="133" customFormat="1" ht="26.25">
      <c r="A51" s="60" t="s">
        <v>54</v>
      </c>
      <c r="B51" s="61">
        <v>58724160</v>
      </c>
      <c r="C51" s="61">
        <v>58724160</v>
      </c>
      <c r="D51" s="61">
        <v>14681040</v>
      </c>
      <c r="E51" s="61">
        <v>-44043120</v>
      </c>
      <c r="F51" s="52">
        <v>-0.75</v>
      </c>
    </row>
    <row r="52" spans="1:6" s="131" customFormat="1" ht="26.25">
      <c r="A52" s="48"/>
      <c r="B52" s="36"/>
      <c r="C52" s="36"/>
      <c r="D52" s="36"/>
      <c r="E52" s="36"/>
      <c r="F52" s="62"/>
    </row>
    <row r="53" spans="1:6" s="13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131" customFormat="1" ht="26.25">
      <c r="A54" s="46"/>
      <c r="B54" s="45"/>
      <c r="C54" s="45"/>
      <c r="D54" s="45"/>
      <c r="E54" s="45"/>
      <c r="F54" s="37"/>
    </row>
    <row r="55" spans="1:6" s="133" customFormat="1" ht="26.25">
      <c r="A55" s="63" t="s">
        <v>56</v>
      </c>
      <c r="B55" s="57">
        <v>382061893.17</v>
      </c>
      <c r="C55" s="57">
        <v>436160360</v>
      </c>
      <c r="D55" s="57">
        <v>213827593</v>
      </c>
      <c r="E55" s="57">
        <v>-222332767</v>
      </c>
      <c r="F55" s="52">
        <v>-0.5097500538563385</v>
      </c>
    </row>
    <row r="56" spans="1:6" s="131" customFormat="1" ht="26.25">
      <c r="A56" s="64"/>
      <c r="B56" s="45"/>
      <c r="C56" s="45"/>
      <c r="D56" s="45"/>
      <c r="E56" s="45"/>
      <c r="F56" s="37" t="s">
        <v>50</v>
      </c>
    </row>
    <row r="57" spans="1:6" s="131" customFormat="1" ht="26.25">
      <c r="A57" s="65"/>
      <c r="B57" s="36"/>
      <c r="C57" s="36"/>
      <c r="D57" s="36"/>
      <c r="E57" s="36"/>
      <c r="F57" s="38" t="s">
        <v>50</v>
      </c>
    </row>
    <row r="58" spans="1:6" s="131" customFormat="1" ht="26.25">
      <c r="A58" s="63" t="s">
        <v>57</v>
      </c>
      <c r="B58" s="36"/>
      <c r="C58" s="36"/>
      <c r="D58" s="36"/>
      <c r="E58" s="36"/>
      <c r="F58" s="38"/>
    </row>
    <row r="59" spans="1:6" s="131" customFormat="1" ht="26.25">
      <c r="A59" s="44" t="s">
        <v>58</v>
      </c>
      <c r="B59" s="36">
        <v>32085047.190000005</v>
      </c>
      <c r="C59" s="36">
        <v>33057328</v>
      </c>
      <c r="D59" s="36">
        <v>38429403</v>
      </c>
      <c r="E59" s="36">
        <v>5372075</v>
      </c>
      <c r="F59" s="41">
        <v>0.16250784092410614</v>
      </c>
    </row>
    <row r="60" spans="1:6" s="131" customFormat="1" ht="26.25">
      <c r="A60" s="46" t="s">
        <v>59</v>
      </c>
      <c r="B60" s="45">
        <v>19628914.445</v>
      </c>
      <c r="C60" s="45">
        <v>19144607</v>
      </c>
      <c r="D60" s="45">
        <v>24560362</v>
      </c>
      <c r="E60" s="45">
        <v>5415755</v>
      </c>
      <c r="F60" s="41">
        <v>0.28288671582550634</v>
      </c>
    </row>
    <row r="61" spans="1:6" s="131" customFormat="1" ht="26.25">
      <c r="A61" s="46" t="s">
        <v>60</v>
      </c>
      <c r="B61" s="45">
        <v>1486653.72</v>
      </c>
      <c r="C61" s="45">
        <v>2210353</v>
      </c>
      <c r="D61" s="45">
        <v>1860763</v>
      </c>
      <c r="E61" s="45">
        <v>-349590</v>
      </c>
      <c r="F61" s="41">
        <v>-0.15816025766020178</v>
      </c>
    </row>
    <row r="62" spans="1:6" s="131" customFormat="1" ht="26.25">
      <c r="A62" s="46" t="s">
        <v>61</v>
      </c>
      <c r="B62" s="45">
        <v>7694181.7299999995</v>
      </c>
      <c r="C62" s="45">
        <v>7382723</v>
      </c>
      <c r="D62" s="45">
        <v>7997516</v>
      </c>
      <c r="E62" s="45">
        <v>614793</v>
      </c>
      <c r="F62" s="41">
        <v>0.08327455872311612</v>
      </c>
    </row>
    <row r="63" spans="1:6" s="131" customFormat="1" ht="26.25">
      <c r="A63" s="46" t="s">
        <v>62</v>
      </c>
      <c r="B63" s="45">
        <v>1265172.5299999998</v>
      </c>
      <c r="C63" s="45">
        <v>1151967</v>
      </c>
      <c r="D63" s="45">
        <v>1305595</v>
      </c>
      <c r="E63" s="45">
        <v>153628</v>
      </c>
      <c r="F63" s="41">
        <v>0.13336145913902048</v>
      </c>
    </row>
    <row r="64" spans="1:6" s="131" customFormat="1" ht="26.25">
      <c r="A64" s="46" t="s">
        <v>63</v>
      </c>
      <c r="B64" s="45">
        <v>6303331.84</v>
      </c>
      <c r="C64" s="45">
        <v>21199638</v>
      </c>
      <c r="D64" s="45">
        <v>21103389</v>
      </c>
      <c r="E64" s="45">
        <v>-96249</v>
      </c>
      <c r="F64" s="41">
        <v>-0.004540124694582049</v>
      </c>
    </row>
    <row r="65" spans="1:6" s="131" customFormat="1" ht="26.25">
      <c r="A65" s="46" t="s">
        <v>64</v>
      </c>
      <c r="B65" s="45">
        <v>662664.25</v>
      </c>
      <c r="C65" s="45">
        <v>1137402</v>
      </c>
      <c r="D65" s="45">
        <v>1255941</v>
      </c>
      <c r="E65" s="45">
        <v>118539</v>
      </c>
      <c r="F65" s="41">
        <v>0.10421908876544968</v>
      </c>
    </row>
    <row r="66" spans="1:6" s="131" customFormat="1" ht="26.25">
      <c r="A66" s="46" t="s">
        <v>65</v>
      </c>
      <c r="B66" s="45">
        <v>0</v>
      </c>
      <c r="C66" s="45">
        <v>5055733</v>
      </c>
      <c r="D66" s="45">
        <v>4608887</v>
      </c>
      <c r="E66" s="45">
        <v>-446846</v>
      </c>
      <c r="F66" s="41">
        <v>-0.0883840186971899</v>
      </c>
    </row>
    <row r="67" spans="1:6" s="133" customFormat="1" ht="26.25">
      <c r="A67" s="66" t="s">
        <v>66</v>
      </c>
      <c r="B67" s="51">
        <v>69125965.705</v>
      </c>
      <c r="C67" s="51">
        <v>90339751</v>
      </c>
      <c r="D67" s="51">
        <v>101121856</v>
      </c>
      <c r="E67" s="51">
        <v>10782105</v>
      </c>
      <c r="F67" s="52">
        <v>0.11935061676227113</v>
      </c>
    </row>
    <row r="68" spans="1:6" s="131" customFormat="1" ht="26.25">
      <c r="A68" s="46" t="s">
        <v>67</v>
      </c>
      <c r="B68" s="45">
        <v>312615827</v>
      </c>
      <c r="C68" s="45">
        <v>345489709</v>
      </c>
      <c r="D68" s="45">
        <v>112690737</v>
      </c>
      <c r="E68" s="45">
        <v>-232798972</v>
      </c>
      <c r="F68" s="41">
        <v>-0.673823173123805</v>
      </c>
    </row>
    <row r="69" spans="1:6" s="131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131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131" customFormat="1" ht="26.25">
      <c r="A71" s="46" t="s">
        <v>104</v>
      </c>
      <c r="B71" s="45">
        <v>320100</v>
      </c>
      <c r="C71" s="45">
        <v>330900</v>
      </c>
      <c r="D71" s="45">
        <v>15000</v>
      </c>
      <c r="E71" s="45">
        <v>-315900</v>
      </c>
      <c r="F71" s="41">
        <v>-0.9546690843155031</v>
      </c>
    </row>
    <row r="72" spans="1:6" s="133" customFormat="1" ht="26.25">
      <c r="A72" s="67" t="s">
        <v>71</v>
      </c>
      <c r="B72" s="68">
        <v>382061892.705</v>
      </c>
      <c r="C72" s="68">
        <v>436160360</v>
      </c>
      <c r="D72" s="68">
        <v>213827593</v>
      </c>
      <c r="E72" s="68">
        <v>-222332767</v>
      </c>
      <c r="F72" s="52">
        <v>-0.5097500538563385</v>
      </c>
    </row>
    <row r="73" spans="1:6" s="131" customFormat="1" ht="26.25">
      <c r="A73" s="65"/>
      <c r="B73" s="36"/>
      <c r="C73" s="36"/>
      <c r="D73" s="36"/>
      <c r="E73" s="36"/>
      <c r="F73" s="38"/>
    </row>
    <row r="74" spans="1:6" s="131" customFormat="1" ht="26.25">
      <c r="A74" s="63" t="s">
        <v>72</v>
      </c>
      <c r="B74" s="36"/>
      <c r="C74" s="36"/>
      <c r="D74" s="36"/>
      <c r="E74" s="36"/>
      <c r="F74" s="38"/>
    </row>
    <row r="75" spans="1:6" s="131" customFormat="1" ht="26.25">
      <c r="A75" s="44" t="s">
        <v>73</v>
      </c>
      <c r="B75" s="40">
        <v>178515465.605</v>
      </c>
      <c r="C75" s="40">
        <v>201561813</v>
      </c>
      <c r="D75" s="40">
        <v>77538197</v>
      </c>
      <c r="E75" s="36">
        <v>-124023616</v>
      </c>
      <c r="F75" s="41">
        <v>-0.6153130603166385</v>
      </c>
    </row>
    <row r="76" spans="1:6" s="131" customFormat="1" ht="26.25">
      <c r="A76" s="46" t="s">
        <v>74</v>
      </c>
      <c r="B76" s="43">
        <v>22960536.82</v>
      </c>
      <c r="C76" s="40">
        <v>23783308</v>
      </c>
      <c r="D76" s="40">
        <v>7507623</v>
      </c>
      <c r="E76" s="45">
        <v>-16275685</v>
      </c>
      <c r="F76" s="41">
        <v>-0.6843322636195099</v>
      </c>
    </row>
    <row r="77" spans="1:6" s="131" customFormat="1" ht="26.25">
      <c r="A77" s="46" t="s">
        <v>75</v>
      </c>
      <c r="B77" s="36">
        <v>63591593.70999999</v>
      </c>
      <c r="C77" s="40">
        <v>68854848</v>
      </c>
      <c r="D77" s="40">
        <v>35567778</v>
      </c>
      <c r="E77" s="45">
        <v>-33287070</v>
      </c>
      <c r="F77" s="41">
        <v>-0.4834382903582911</v>
      </c>
    </row>
    <row r="78" spans="1:6" s="133" customFormat="1" ht="26.25">
      <c r="A78" s="66" t="s">
        <v>76</v>
      </c>
      <c r="B78" s="68">
        <v>265067596.135</v>
      </c>
      <c r="C78" s="68">
        <v>294199969</v>
      </c>
      <c r="D78" s="68">
        <v>120613598</v>
      </c>
      <c r="E78" s="51">
        <v>-173586371</v>
      </c>
      <c r="F78" s="52">
        <v>-0.5900285156046362</v>
      </c>
    </row>
    <row r="79" spans="1:6" s="131" customFormat="1" ht="26.25">
      <c r="A79" s="46" t="s">
        <v>77</v>
      </c>
      <c r="B79" s="43">
        <v>52196.67</v>
      </c>
      <c r="C79" s="43">
        <v>543745</v>
      </c>
      <c r="D79" s="43">
        <v>75075</v>
      </c>
      <c r="E79" s="45">
        <v>-468670</v>
      </c>
      <c r="F79" s="41">
        <v>-0.8619297648714012</v>
      </c>
    </row>
    <row r="80" spans="1:6" s="131" customFormat="1" ht="26.25">
      <c r="A80" s="46" t="s">
        <v>78</v>
      </c>
      <c r="B80" s="40">
        <v>31755950.74</v>
      </c>
      <c r="C80" s="40">
        <v>36896565</v>
      </c>
      <c r="D80" s="40">
        <v>29973520</v>
      </c>
      <c r="E80" s="45">
        <v>-6923045</v>
      </c>
      <c r="F80" s="41">
        <v>-0.18763386239342333</v>
      </c>
    </row>
    <row r="81" spans="1:6" s="131" customFormat="1" ht="26.25">
      <c r="A81" s="46" t="s">
        <v>79</v>
      </c>
      <c r="B81" s="36">
        <v>77435781.27</v>
      </c>
      <c r="C81" s="36">
        <v>83017108</v>
      </c>
      <c r="D81" s="36">
        <v>41931511</v>
      </c>
      <c r="E81" s="45">
        <v>-41085597</v>
      </c>
      <c r="F81" s="41">
        <v>-0.49490518267632255</v>
      </c>
    </row>
    <row r="82" spans="1:6" s="133" customFormat="1" ht="26.25">
      <c r="A82" s="49" t="s">
        <v>80</v>
      </c>
      <c r="B82" s="68">
        <v>109243928.67999999</v>
      </c>
      <c r="C82" s="68">
        <v>120457418</v>
      </c>
      <c r="D82" s="68">
        <v>71980106</v>
      </c>
      <c r="E82" s="51">
        <v>-48477312</v>
      </c>
      <c r="F82" s="52">
        <v>-0.4024435589346602</v>
      </c>
    </row>
    <row r="83" spans="1:6" s="131" customFormat="1" ht="26.25">
      <c r="A83" s="46" t="s">
        <v>81</v>
      </c>
      <c r="B83" s="36">
        <v>3358137.8</v>
      </c>
      <c r="C83" s="36">
        <v>4867736</v>
      </c>
      <c r="D83" s="36">
        <v>5596914</v>
      </c>
      <c r="E83" s="45">
        <v>729178</v>
      </c>
      <c r="F83" s="41">
        <v>0.14979818133111575</v>
      </c>
    </row>
    <row r="84" spans="1:6" s="131" customFormat="1" ht="26.25">
      <c r="A84" s="46" t="s">
        <v>82</v>
      </c>
      <c r="B84" s="45">
        <v>792511.84</v>
      </c>
      <c r="C84" s="45">
        <v>1437941</v>
      </c>
      <c r="D84" s="45">
        <v>2663256</v>
      </c>
      <c r="E84" s="45">
        <v>1225315</v>
      </c>
      <c r="F84" s="41">
        <v>0.8521316243156013</v>
      </c>
    </row>
    <row r="85" spans="1:6" s="131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131" customFormat="1" ht="26.25">
      <c r="A86" s="46" t="s">
        <v>84</v>
      </c>
      <c r="B86" s="45">
        <v>1553196</v>
      </c>
      <c r="C86" s="45">
        <v>11282226</v>
      </c>
      <c r="D86" s="45">
        <v>10781801</v>
      </c>
      <c r="E86" s="45">
        <v>-500425</v>
      </c>
      <c r="F86" s="41">
        <v>-0.044355165372507166</v>
      </c>
    </row>
    <row r="87" spans="1:6" s="133" customFormat="1" ht="26.25">
      <c r="A87" s="49" t="s">
        <v>85</v>
      </c>
      <c r="B87" s="51">
        <v>5703845.64</v>
      </c>
      <c r="C87" s="51">
        <v>17587903</v>
      </c>
      <c r="D87" s="51">
        <v>19041971</v>
      </c>
      <c r="E87" s="51">
        <v>1454068</v>
      </c>
      <c r="F87" s="52">
        <v>0.08267432450588338</v>
      </c>
    </row>
    <row r="88" spans="1:6" s="131" customFormat="1" ht="26.25">
      <c r="A88" s="46" t="s">
        <v>86</v>
      </c>
      <c r="B88" s="45">
        <v>2044505.71</v>
      </c>
      <c r="C88" s="45">
        <v>3870070</v>
      </c>
      <c r="D88" s="45">
        <v>2181918</v>
      </c>
      <c r="E88" s="45">
        <v>-1688152</v>
      </c>
      <c r="F88" s="41">
        <v>-0.4362070970292527</v>
      </c>
    </row>
    <row r="89" spans="1:6" s="131" customFormat="1" ht="26.25">
      <c r="A89" s="46" t="s">
        <v>87</v>
      </c>
      <c r="B89" s="45">
        <v>2016.54</v>
      </c>
      <c r="C89" s="45">
        <v>45000</v>
      </c>
      <c r="D89" s="45">
        <v>10000</v>
      </c>
      <c r="E89" s="45">
        <v>-35000</v>
      </c>
      <c r="F89" s="41">
        <v>-0.7777777777777778</v>
      </c>
    </row>
    <row r="90" spans="1:6" s="131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133" customFormat="1" ht="26.25">
      <c r="A91" s="69" t="s">
        <v>89</v>
      </c>
      <c r="B91" s="68">
        <v>2046522.25</v>
      </c>
      <c r="C91" s="68">
        <v>3915070</v>
      </c>
      <c r="D91" s="68">
        <v>2191918</v>
      </c>
      <c r="E91" s="68">
        <v>-1723152</v>
      </c>
      <c r="F91" s="52">
        <v>-0.44013312661076304</v>
      </c>
    </row>
    <row r="92" spans="1:6" s="131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133" customFormat="1" ht="27" thickBot="1">
      <c r="A93" s="70" t="s">
        <v>71</v>
      </c>
      <c r="B93" s="71">
        <v>382061892.705</v>
      </c>
      <c r="C93" s="71">
        <v>436160360</v>
      </c>
      <c r="D93" s="72">
        <v>213827593</v>
      </c>
      <c r="E93" s="71">
        <v>-222332767</v>
      </c>
      <c r="F93" s="73">
        <v>-0.5097500538563385</v>
      </c>
    </row>
    <row r="94" spans="1:8" s="135" customFormat="1" ht="31.5" hidden="1">
      <c r="A94" s="143" t="s">
        <v>106</v>
      </c>
      <c r="B94" s="20"/>
      <c r="C94" s="20"/>
      <c r="D94" s="20"/>
      <c r="E94" s="20"/>
      <c r="F94" s="21" t="s">
        <v>50</v>
      </c>
      <c r="G94" s="134"/>
      <c r="H94" s="134"/>
    </row>
    <row r="95" spans="1:8" s="135" customFormat="1" ht="31.5">
      <c r="A95" s="23" t="s">
        <v>91</v>
      </c>
      <c r="B95" s="24"/>
      <c r="C95" s="24"/>
      <c r="D95" s="24"/>
      <c r="E95" s="24"/>
      <c r="F95" s="25"/>
      <c r="G95" s="134"/>
      <c r="H95" s="134"/>
    </row>
    <row r="96" spans="1:8" s="135" customFormat="1" ht="31.5">
      <c r="A96" s="23" t="s">
        <v>92</v>
      </c>
      <c r="B96" s="24"/>
      <c r="C96" s="24"/>
      <c r="D96" s="24"/>
      <c r="E96" s="24"/>
      <c r="F96" s="25"/>
      <c r="G96" s="134"/>
      <c r="H96" s="134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1">
      <selection activeCell="B8" sqref="B8:B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6" s="4" customFormat="1" ht="46.5">
      <c r="A1" s="10" t="s">
        <v>0</v>
      </c>
      <c r="B1" s="13" t="s">
        <v>1</v>
      </c>
      <c r="C1" s="127" t="s">
        <v>103</v>
      </c>
      <c r="D1" s="14"/>
      <c r="E1" s="128"/>
      <c r="F1" s="111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74502632</v>
      </c>
      <c r="C8" s="40">
        <v>74502632</v>
      </c>
      <c r="D8" s="40">
        <v>41249864</v>
      </c>
      <c r="E8" s="40">
        <v>-33252768</v>
      </c>
      <c r="F8" s="41">
        <v>-0.44633011086104984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20050844</v>
      </c>
      <c r="C10" s="43">
        <v>20746106</v>
      </c>
      <c r="D10" s="43">
        <v>50941898</v>
      </c>
      <c r="E10" s="43">
        <v>30195792</v>
      </c>
      <c r="F10" s="41">
        <v>1.4554920330591197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4066746.65</v>
      </c>
      <c r="C12" s="45">
        <v>4240106</v>
      </c>
      <c r="D12" s="45">
        <v>4063992</v>
      </c>
      <c r="E12" s="43">
        <v>-176114</v>
      </c>
      <c r="F12" s="41">
        <v>-0.04153528237265766</v>
      </c>
    </row>
    <row r="13" spans="1:6" s="30" customFormat="1" ht="26.25">
      <c r="A13" s="46" t="s">
        <v>21</v>
      </c>
      <c r="B13" s="45">
        <v>15984097.35</v>
      </c>
      <c r="C13" s="45">
        <v>16506000</v>
      </c>
      <c r="D13" s="45">
        <v>16548000</v>
      </c>
      <c r="E13" s="43">
        <v>42000</v>
      </c>
      <c r="F13" s="41">
        <v>0.002544529262086514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/>
      <c r="D29" s="45"/>
      <c r="E29" s="43"/>
      <c r="F29" s="41"/>
    </row>
    <row r="30" spans="1:6" s="30" customFormat="1" ht="26.25">
      <c r="A30" s="47" t="s">
        <v>36</v>
      </c>
      <c r="B30" s="45">
        <v>0</v>
      </c>
      <c r="C30" s="45">
        <v>0</v>
      </c>
      <c r="D30" s="45">
        <v>30329906</v>
      </c>
      <c r="E30" s="43">
        <v>30329906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94553476</v>
      </c>
      <c r="C36" s="51">
        <v>95248738</v>
      </c>
      <c r="D36" s="51">
        <v>92191762</v>
      </c>
      <c r="E36" s="51">
        <v>-3056976</v>
      </c>
      <c r="F36" s="52">
        <v>-0.03209466145367721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30682857</v>
      </c>
      <c r="C45" s="59">
        <v>38169464</v>
      </c>
      <c r="D45" s="59">
        <v>0</v>
      </c>
      <c r="E45" s="59">
        <v>-38169464</v>
      </c>
      <c r="F45" s="52">
        <v>-1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35018001.24</v>
      </c>
      <c r="C49" s="57">
        <v>35055404</v>
      </c>
      <c r="D49" s="57">
        <v>77985945</v>
      </c>
      <c r="E49" s="57">
        <v>42930541</v>
      </c>
      <c r="F49" s="52">
        <v>1.2246483024414723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160254334.24</v>
      </c>
      <c r="C55" s="57">
        <v>168473606</v>
      </c>
      <c r="D55" s="57">
        <v>170177707</v>
      </c>
      <c r="E55" s="57">
        <v>1704101</v>
      </c>
      <c r="F55" s="52">
        <v>0.010114943464794123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83385073.97000001</v>
      </c>
      <c r="C59" s="36">
        <v>91359610</v>
      </c>
      <c r="D59" s="36">
        <v>90983403</v>
      </c>
      <c r="E59" s="36">
        <v>-376207</v>
      </c>
      <c r="F59" s="41">
        <v>-0.004117870030312082</v>
      </c>
    </row>
    <row r="60" spans="1:6" s="30" customFormat="1" ht="26.25">
      <c r="A60" s="46" t="s">
        <v>59</v>
      </c>
      <c r="B60" s="45">
        <v>15210362.98</v>
      </c>
      <c r="C60" s="45">
        <v>16349924</v>
      </c>
      <c r="D60" s="45">
        <v>16626329</v>
      </c>
      <c r="E60" s="45">
        <v>276405</v>
      </c>
      <c r="F60" s="41">
        <v>0.016905583169683235</v>
      </c>
    </row>
    <row r="61" spans="1:6" s="30" customFormat="1" ht="26.25">
      <c r="A61" s="46" t="s">
        <v>60</v>
      </c>
      <c r="B61" s="45">
        <v>6482896.4</v>
      </c>
      <c r="C61" s="45">
        <v>6694101</v>
      </c>
      <c r="D61" s="45">
        <v>6711134</v>
      </c>
      <c r="E61" s="45">
        <v>17033</v>
      </c>
      <c r="F61" s="41">
        <v>0.0025444790868856025</v>
      </c>
    </row>
    <row r="62" spans="1:6" s="30" customFormat="1" ht="26.25">
      <c r="A62" s="46" t="s">
        <v>61</v>
      </c>
      <c r="B62" s="45">
        <v>13166667.829999998</v>
      </c>
      <c r="C62" s="45">
        <v>11821220</v>
      </c>
      <c r="D62" s="45">
        <v>11855319</v>
      </c>
      <c r="E62" s="45">
        <v>34099</v>
      </c>
      <c r="F62" s="41">
        <v>0.002884558446590115</v>
      </c>
    </row>
    <row r="63" spans="1:6" s="30" customFormat="1" ht="26.25">
      <c r="A63" s="46" t="s">
        <v>62</v>
      </c>
      <c r="B63" s="45">
        <v>2293637.17</v>
      </c>
      <c r="C63" s="45">
        <v>2338140</v>
      </c>
      <c r="D63" s="45">
        <v>2760847</v>
      </c>
      <c r="E63" s="45">
        <v>422707</v>
      </c>
      <c r="F63" s="41">
        <v>0.18078772015362637</v>
      </c>
    </row>
    <row r="64" spans="1:6" s="30" customFormat="1" ht="26.25">
      <c r="A64" s="46" t="s">
        <v>63</v>
      </c>
      <c r="B64" s="45">
        <v>15390727.870000001</v>
      </c>
      <c r="C64" s="45">
        <v>14370361</v>
      </c>
      <c r="D64" s="45">
        <v>14129946</v>
      </c>
      <c r="E64" s="45">
        <v>-240415</v>
      </c>
      <c r="F64" s="41">
        <v>-0.016729920702757573</v>
      </c>
    </row>
    <row r="65" spans="1:6" s="30" customFormat="1" ht="26.25">
      <c r="A65" s="46" t="s">
        <v>64</v>
      </c>
      <c r="B65" s="45">
        <v>3125973.7100000004</v>
      </c>
      <c r="C65" s="45">
        <v>3803681</v>
      </c>
      <c r="D65" s="45">
        <v>3989297</v>
      </c>
      <c r="E65" s="45">
        <v>185616</v>
      </c>
      <c r="F65" s="41">
        <v>0.04879904492516591</v>
      </c>
    </row>
    <row r="66" spans="1:6" s="30" customFormat="1" ht="26.25">
      <c r="A66" s="46" t="s">
        <v>65</v>
      </c>
      <c r="B66" s="45">
        <v>20937723.009999998</v>
      </c>
      <c r="C66" s="45">
        <v>21475757</v>
      </c>
      <c r="D66" s="45">
        <v>23047624</v>
      </c>
      <c r="E66" s="45">
        <v>1571867</v>
      </c>
      <c r="F66" s="41">
        <v>0.07319262366397608</v>
      </c>
    </row>
    <row r="67" spans="1:6" s="53" customFormat="1" ht="26.25">
      <c r="A67" s="66" t="s">
        <v>66</v>
      </c>
      <c r="B67" s="51">
        <v>159993062.94000003</v>
      </c>
      <c r="C67" s="51">
        <v>168212794</v>
      </c>
      <c r="D67" s="51">
        <v>170103899</v>
      </c>
      <c r="E67" s="51">
        <v>1891105</v>
      </c>
      <c r="F67" s="52">
        <v>0.01124233748831257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261271.16</v>
      </c>
      <c r="C69" s="45">
        <v>260812</v>
      </c>
      <c r="D69" s="45">
        <v>73808</v>
      </c>
      <c r="E69" s="45">
        <v>-187004</v>
      </c>
      <c r="F69" s="41">
        <v>-0.7170068861862184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160254334.10000002</v>
      </c>
      <c r="C72" s="68">
        <v>168473606</v>
      </c>
      <c r="D72" s="68">
        <v>170177707</v>
      </c>
      <c r="E72" s="68">
        <v>1704101</v>
      </c>
      <c r="F72" s="52">
        <v>0.010114943464794123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85281045.29999998</v>
      </c>
      <c r="C75" s="40">
        <v>90669906</v>
      </c>
      <c r="D75" s="40">
        <v>94244367</v>
      </c>
      <c r="E75" s="36">
        <v>3574461</v>
      </c>
      <c r="F75" s="41">
        <v>0.039422793710627645</v>
      </c>
    </row>
    <row r="76" spans="1:6" s="30" customFormat="1" ht="26.25">
      <c r="A76" s="46" t="s">
        <v>74</v>
      </c>
      <c r="B76" s="43">
        <v>1383831.7500000002</v>
      </c>
      <c r="C76" s="40">
        <v>1195228</v>
      </c>
      <c r="D76" s="40">
        <v>1225609</v>
      </c>
      <c r="E76" s="45">
        <v>30381</v>
      </c>
      <c r="F76" s="41">
        <v>0.025418581224670105</v>
      </c>
    </row>
    <row r="77" spans="1:6" s="30" customFormat="1" ht="26.25">
      <c r="A77" s="46" t="s">
        <v>75</v>
      </c>
      <c r="B77" s="36">
        <v>25661599.73</v>
      </c>
      <c r="C77" s="40">
        <v>27576864</v>
      </c>
      <c r="D77" s="40">
        <v>25079564</v>
      </c>
      <c r="E77" s="45">
        <v>-2497300</v>
      </c>
      <c r="F77" s="41">
        <v>-0.09055779511404922</v>
      </c>
    </row>
    <row r="78" spans="1:6" s="53" customFormat="1" ht="26.25">
      <c r="A78" s="66" t="s">
        <v>76</v>
      </c>
      <c r="B78" s="68">
        <v>112326476.77999999</v>
      </c>
      <c r="C78" s="68">
        <v>119441998</v>
      </c>
      <c r="D78" s="68">
        <v>120549540</v>
      </c>
      <c r="E78" s="51">
        <v>1107542</v>
      </c>
      <c r="F78" s="52">
        <v>0.009272634571970239</v>
      </c>
    </row>
    <row r="79" spans="1:6" s="30" customFormat="1" ht="26.25">
      <c r="A79" s="46" t="s">
        <v>77</v>
      </c>
      <c r="B79" s="43">
        <v>346487.34</v>
      </c>
      <c r="C79" s="43">
        <v>203549</v>
      </c>
      <c r="D79" s="43">
        <v>220574</v>
      </c>
      <c r="E79" s="45">
        <v>17025</v>
      </c>
      <c r="F79" s="41">
        <v>0.08364079410854389</v>
      </c>
    </row>
    <row r="80" spans="1:6" s="30" customFormat="1" ht="26.25">
      <c r="A80" s="46" t="s">
        <v>78</v>
      </c>
      <c r="B80" s="40">
        <v>10988580.66</v>
      </c>
      <c r="C80" s="40">
        <v>12383197</v>
      </c>
      <c r="D80" s="40">
        <v>12631952</v>
      </c>
      <c r="E80" s="45">
        <v>248755</v>
      </c>
      <c r="F80" s="41">
        <v>0.020088108103262833</v>
      </c>
    </row>
    <row r="81" spans="1:6" s="30" customFormat="1" ht="26.25">
      <c r="A81" s="46" t="s">
        <v>79</v>
      </c>
      <c r="B81" s="36">
        <v>4497952.260000001</v>
      </c>
      <c r="C81" s="36">
        <v>3520580</v>
      </c>
      <c r="D81" s="36">
        <v>3658870</v>
      </c>
      <c r="E81" s="45">
        <v>138290</v>
      </c>
      <c r="F81" s="41">
        <v>0.03928045946974646</v>
      </c>
    </row>
    <row r="82" spans="1:6" s="53" customFormat="1" ht="26.25">
      <c r="A82" s="49" t="s">
        <v>80</v>
      </c>
      <c r="B82" s="68">
        <v>15833020.260000002</v>
      </c>
      <c r="C82" s="68">
        <v>16107326</v>
      </c>
      <c r="D82" s="68">
        <v>16511396</v>
      </c>
      <c r="E82" s="51">
        <v>404070</v>
      </c>
      <c r="F82" s="52">
        <v>0.025086100573118095</v>
      </c>
    </row>
    <row r="83" spans="1:6" s="30" customFormat="1" ht="26.25">
      <c r="A83" s="46" t="s">
        <v>81</v>
      </c>
      <c r="B83" s="36">
        <v>1568407.69</v>
      </c>
      <c r="C83" s="36">
        <v>1244407</v>
      </c>
      <c r="D83" s="36">
        <v>1629558</v>
      </c>
      <c r="E83" s="45">
        <v>385151</v>
      </c>
      <c r="F83" s="41">
        <v>0.3095056520897102</v>
      </c>
    </row>
    <row r="84" spans="1:6" s="30" customFormat="1" ht="26.25">
      <c r="A84" s="46" t="s">
        <v>82</v>
      </c>
      <c r="B84" s="45">
        <v>21067513.14</v>
      </c>
      <c r="C84" s="45">
        <v>22088219</v>
      </c>
      <c r="D84" s="45">
        <v>21421151</v>
      </c>
      <c r="E84" s="45">
        <v>-667068</v>
      </c>
      <c r="F84" s="41">
        <v>-0.03020017141264309</v>
      </c>
    </row>
    <row r="85" spans="1:6" s="30" customFormat="1" ht="26.25">
      <c r="A85" s="46" t="s">
        <v>83</v>
      </c>
      <c r="B85" s="45">
        <v>260809</v>
      </c>
      <c r="C85" s="45">
        <v>260812</v>
      </c>
      <c r="D85" s="45">
        <v>73808</v>
      </c>
      <c r="E85" s="45">
        <v>-187004</v>
      </c>
      <c r="F85" s="41">
        <v>-0.7170068861862184</v>
      </c>
    </row>
    <row r="86" spans="1:6" s="30" customFormat="1" ht="26.25">
      <c r="A86" s="46" t="s">
        <v>84</v>
      </c>
      <c r="B86" s="45">
        <v>6748077</v>
      </c>
      <c r="C86" s="45">
        <v>7152560</v>
      </c>
      <c r="D86" s="45">
        <v>6812385</v>
      </c>
      <c r="E86" s="45">
        <v>-340175</v>
      </c>
      <c r="F86" s="41">
        <v>-0.04755989463912222</v>
      </c>
    </row>
    <row r="87" spans="1:6" s="53" customFormat="1" ht="26.25">
      <c r="A87" s="49" t="s">
        <v>85</v>
      </c>
      <c r="B87" s="51">
        <v>29644806.830000002</v>
      </c>
      <c r="C87" s="51">
        <v>30745998</v>
      </c>
      <c r="D87" s="51">
        <v>29936902</v>
      </c>
      <c r="E87" s="51">
        <v>-809096</v>
      </c>
      <c r="F87" s="52">
        <v>-0.02631548990538541</v>
      </c>
    </row>
    <row r="88" spans="1:6" s="30" customFormat="1" ht="26.25">
      <c r="A88" s="46" t="s">
        <v>86</v>
      </c>
      <c r="B88" s="45">
        <v>325453.07</v>
      </c>
      <c r="C88" s="45">
        <v>305789</v>
      </c>
      <c r="D88" s="45">
        <v>134159</v>
      </c>
      <c r="E88" s="45">
        <v>-171630</v>
      </c>
      <c r="F88" s="41">
        <v>-0.5612693720179601</v>
      </c>
    </row>
    <row r="89" spans="1:6" s="30" customFormat="1" ht="26.25">
      <c r="A89" s="46" t="s">
        <v>87</v>
      </c>
      <c r="B89" s="45">
        <v>1927563.44</v>
      </c>
      <c r="C89" s="45">
        <v>1872495</v>
      </c>
      <c r="D89" s="45">
        <v>1872495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197013.72</v>
      </c>
      <c r="C90" s="45">
        <v>0</v>
      </c>
      <c r="D90" s="45">
        <v>1173215</v>
      </c>
      <c r="E90" s="45">
        <v>1173215</v>
      </c>
      <c r="F90" s="41">
        <v>1</v>
      </c>
    </row>
    <row r="91" spans="1:6" s="53" customFormat="1" ht="26.25">
      <c r="A91" s="69" t="s">
        <v>89</v>
      </c>
      <c r="B91" s="68">
        <v>2450030.23</v>
      </c>
      <c r="C91" s="68">
        <v>2178284</v>
      </c>
      <c r="D91" s="68">
        <v>3179869</v>
      </c>
      <c r="E91" s="68">
        <v>1001585</v>
      </c>
      <c r="F91" s="52">
        <v>0.4598045984821079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160254334.1</v>
      </c>
      <c r="C93" s="71">
        <v>168473606</v>
      </c>
      <c r="D93" s="72">
        <v>170177707</v>
      </c>
      <c r="E93" s="71">
        <v>1704101</v>
      </c>
      <c r="F93" s="73">
        <v>0.010114943464794123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67">
      <selection activeCell="B8" sqref="B8:B93"/>
    </sheetView>
  </sheetViews>
  <sheetFormatPr defaultColWidth="9.140625" defaultRowHeight="15"/>
  <cols>
    <col min="1" max="1" width="142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5" s="4" customFormat="1" ht="46.5">
      <c r="A1" s="10" t="s">
        <v>0</v>
      </c>
      <c r="B1" s="13" t="s">
        <v>1</v>
      </c>
      <c r="C1" s="127" t="s">
        <v>101</v>
      </c>
      <c r="D1" s="14"/>
      <c r="E1" s="12"/>
    </row>
    <row r="2" spans="1:5" s="4" customFormat="1" ht="46.5">
      <c r="A2" s="10" t="s">
        <v>3</v>
      </c>
      <c r="B2" s="11"/>
      <c r="C2" s="15"/>
      <c r="D2" s="12"/>
      <c r="E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64524623</v>
      </c>
      <c r="C8" s="40">
        <v>64524623</v>
      </c>
      <c r="D8" s="40">
        <v>39577832</v>
      </c>
      <c r="E8" s="40">
        <v>-24946791</v>
      </c>
      <c r="F8" s="41">
        <v>-0.3866243588900938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5138116.609999999</v>
      </c>
      <c r="C10" s="43">
        <v>5260167</v>
      </c>
      <c r="D10" s="43">
        <v>30927010</v>
      </c>
      <c r="E10" s="43">
        <v>25666843</v>
      </c>
      <c r="F10" s="41">
        <v>4.8794730281377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2863116.61</v>
      </c>
      <c r="C12" s="45">
        <v>2985167</v>
      </c>
      <c r="D12" s="45">
        <v>2861178</v>
      </c>
      <c r="E12" s="43">
        <v>-123989</v>
      </c>
      <c r="F12" s="41">
        <v>-0.041535029698505976</v>
      </c>
    </row>
    <row r="13" spans="1:6" s="30" customFormat="1" ht="26.25">
      <c r="A13" s="46" t="s">
        <v>21</v>
      </c>
      <c r="B13" s="45">
        <v>2275000</v>
      </c>
      <c r="C13" s="45">
        <v>2275000</v>
      </c>
      <c r="D13" s="45">
        <v>2276254</v>
      </c>
      <c r="E13" s="43">
        <v>1254</v>
      </c>
      <c r="F13" s="41">
        <v>0.0005512087912087912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25789578</v>
      </c>
      <c r="E30" s="43">
        <v>25789578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69662739.61</v>
      </c>
      <c r="C36" s="51">
        <v>69784790</v>
      </c>
      <c r="D36" s="51">
        <v>70504842</v>
      </c>
      <c r="E36" s="51">
        <v>720052</v>
      </c>
      <c r="F36" s="52">
        <v>0.010318179649175701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5663435</v>
      </c>
      <c r="C49" s="57">
        <v>6804013</v>
      </c>
      <c r="D49" s="57">
        <v>6807967</v>
      </c>
      <c r="E49" s="57">
        <v>3954</v>
      </c>
      <c r="F49" s="52">
        <v>0.0005811276374692406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14878315.28</v>
      </c>
      <c r="C51" s="61">
        <v>14878315</v>
      </c>
      <c r="D51" s="61">
        <v>13018275</v>
      </c>
      <c r="E51" s="61">
        <v>-1860040</v>
      </c>
      <c r="F51" s="52">
        <v>-0.12501684498547047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90204489.89</v>
      </c>
      <c r="C55" s="57">
        <v>91467118</v>
      </c>
      <c r="D55" s="57">
        <v>90331084</v>
      </c>
      <c r="E55" s="57">
        <v>-1136034</v>
      </c>
      <c r="F55" s="52">
        <v>-0.012420135507057301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9.75" customHeight="1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0</v>
      </c>
      <c r="C59" s="36">
        <v>0</v>
      </c>
      <c r="D59" s="36">
        <v>0</v>
      </c>
      <c r="E59" s="36">
        <v>0</v>
      </c>
      <c r="F59" s="41">
        <v>0</v>
      </c>
    </row>
    <row r="60" spans="1:6" s="30" customFormat="1" ht="26.25">
      <c r="A60" s="46" t="s">
        <v>59</v>
      </c>
      <c r="B60" s="45">
        <v>40822398.71</v>
      </c>
      <c r="C60" s="45">
        <v>38688960.23972148</v>
      </c>
      <c r="D60" s="45">
        <v>37758963.97410476</v>
      </c>
      <c r="E60" s="45">
        <v>-929996.265616715</v>
      </c>
      <c r="F60" s="41">
        <v>-0.024037768393214642</v>
      </c>
    </row>
    <row r="61" spans="1:6" s="30" customFormat="1" ht="26.25">
      <c r="A61" s="46" t="s">
        <v>60</v>
      </c>
      <c r="B61" s="45">
        <v>32074028.68</v>
      </c>
      <c r="C61" s="45">
        <v>34214284.33236048</v>
      </c>
      <c r="D61" s="45">
        <v>32792609.87230211</v>
      </c>
      <c r="E61" s="45">
        <v>-1421674.4600583725</v>
      </c>
      <c r="F61" s="41">
        <v>-0.041552073579797996</v>
      </c>
    </row>
    <row r="62" spans="1:6" s="30" customFormat="1" ht="26.25">
      <c r="A62" s="46" t="s">
        <v>61</v>
      </c>
      <c r="B62" s="45">
        <v>3661851.2699999996</v>
      </c>
      <c r="C62" s="45">
        <v>3336734.1877142023</v>
      </c>
      <c r="D62" s="45">
        <v>3566342.8389770547</v>
      </c>
      <c r="E62" s="45">
        <v>229608.65126285236</v>
      </c>
      <c r="F62" s="41">
        <v>0.06881238910437261</v>
      </c>
    </row>
    <row r="63" spans="1:6" s="30" customFormat="1" ht="26.25">
      <c r="A63" s="46" t="s">
        <v>62</v>
      </c>
      <c r="B63" s="45">
        <v>0</v>
      </c>
      <c r="C63" s="45">
        <v>0</v>
      </c>
      <c r="D63" s="45">
        <v>0</v>
      </c>
      <c r="E63" s="45">
        <v>0</v>
      </c>
      <c r="F63" s="41">
        <v>0</v>
      </c>
    </row>
    <row r="64" spans="1:6" s="30" customFormat="1" ht="26.25">
      <c r="A64" s="46" t="s">
        <v>63</v>
      </c>
      <c r="B64" s="45">
        <v>9768568.09</v>
      </c>
      <c r="C64" s="45">
        <v>11235367.671252733</v>
      </c>
      <c r="D64" s="45">
        <v>12501554.711527897</v>
      </c>
      <c r="E64" s="45">
        <v>1266187.040275164</v>
      </c>
      <c r="F64" s="41">
        <v>0.11269653805054207</v>
      </c>
    </row>
    <row r="65" spans="1:6" s="30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30" customFormat="1" ht="26.25">
      <c r="A66" s="46" t="s">
        <v>65</v>
      </c>
      <c r="B66" s="45">
        <v>3808787.09</v>
      </c>
      <c r="C66" s="45">
        <v>3991771.5689511052</v>
      </c>
      <c r="D66" s="45">
        <v>3711612.9630881716</v>
      </c>
      <c r="E66" s="45">
        <v>-280158.6058629337</v>
      </c>
      <c r="F66" s="41">
        <v>-0.07018402757363927</v>
      </c>
    </row>
    <row r="67" spans="1:6" s="53" customFormat="1" ht="26.25">
      <c r="A67" s="66" t="s">
        <v>66</v>
      </c>
      <c r="B67" s="51">
        <v>90135633.84</v>
      </c>
      <c r="C67" s="51">
        <v>91467117.99999999</v>
      </c>
      <c r="D67" s="51">
        <v>90331084.36</v>
      </c>
      <c r="E67" s="51">
        <v>-1136033.6399999857</v>
      </c>
      <c r="F67" s="52">
        <v>-0.012420131571216509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68856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90204489.84</v>
      </c>
      <c r="C72" s="68">
        <v>91467117.99999999</v>
      </c>
      <c r="D72" s="68">
        <v>90331084.36</v>
      </c>
      <c r="E72" s="68">
        <v>-1136033.6399999857</v>
      </c>
      <c r="F72" s="52">
        <v>-0.012420131571216509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46621797.83</v>
      </c>
      <c r="C75" s="40">
        <v>44295103</v>
      </c>
      <c r="D75" s="40">
        <v>41239542</v>
      </c>
      <c r="E75" s="36">
        <v>-3055561</v>
      </c>
      <c r="F75" s="41">
        <v>-0.06898191432131899</v>
      </c>
    </row>
    <row r="76" spans="1:6" s="30" customFormat="1" ht="26.25">
      <c r="A76" s="46" t="s">
        <v>74</v>
      </c>
      <c r="B76" s="43">
        <v>2148095.51</v>
      </c>
      <c r="C76" s="40">
        <v>2472305</v>
      </c>
      <c r="D76" s="40">
        <v>1979050</v>
      </c>
      <c r="E76" s="45">
        <v>-493255</v>
      </c>
      <c r="F76" s="41">
        <v>-0.19951219610848986</v>
      </c>
    </row>
    <row r="77" spans="1:6" s="30" customFormat="1" ht="26.25">
      <c r="A77" s="46" t="s">
        <v>75</v>
      </c>
      <c r="B77" s="36">
        <v>24864060.03</v>
      </c>
      <c r="C77" s="40">
        <v>23871856</v>
      </c>
      <c r="D77" s="40">
        <v>25307284.36</v>
      </c>
      <c r="E77" s="45">
        <v>1435428.3599999994</v>
      </c>
      <c r="F77" s="41">
        <v>0.06013057216833075</v>
      </c>
    </row>
    <row r="78" spans="1:6" s="53" customFormat="1" ht="26.25">
      <c r="A78" s="66" t="s">
        <v>76</v>
      </c>
      <c r="B78" s="68">
        <v>73633953.37</v>
      </c>
      <c r="C78" s="68">
        <v>70639264</v>
      </c>
      <c r="D78" s="68">
        <v>68525876.36</v>
      </c>
      <c r="E78" s="51">
        <v>-2113387.6400000006</v>
      </c>
      <c r="F78" s="52">
        <v>-0.02991803028978332</v>
      </c>
    </row>
    <row r="79" spans="1:6" s="30" customFormat="1" ht="26.25">
      <c r="A79" s="46" t="s">
        <v>77</v>
      </c>
      <c r="B79" s="43">
        <v>1387188.1300000001</v>
      </c>
      <c r="C79" s="43">
        <v>1706039</v>
      </c>
      <c r="D79" s="43">
        <v>1625437</v>
      </c>
      <c r="E79" s="45">
        <v>-80602</v>
      </c>
      <c r="F79" s="41">
        <v>-0.04724510987146249</v>
      </c>
    </row>
    <row r="80" spans="1:6" s="30" customFormat="1" ht="26.25">
      <c r="A80" s="46" t="s">
        <v>78</v>
      </c>
      <c r="B80" s="40">
        <v>5792451.35</v>
      </c>
      <c r="C80" s="40">
        <v>10230829</v>
      </c>
      <c r="D80" s="40">
        <v>10578186</v>
      </c>
      <c r="E80" s="45">
        <v>347357</v>
      </c>
      <c r="F80" s="41">
        <v>0.03395198961882757</v>
      </c>
    </row>
    <row r="81" spans="1:6" s="30" customFormat="1" ht="26.25">
      <c r="A81" s="46" t="s">
        <v>79</v>
      </c>
      <c r="B81" s="36">
        <v>5455075.729999999</v>
      </c>
      <c r="C81" s="36">
        <v>5311182</v>
      </c>
      <c r="D81" s="36">
        <v>6268057</v>
      </c>
      <c r="E81" s="45">
        <v>956875</v>
      </c>
      <c r="F81" s="41">
        <v>0.18016234427666009</v>
      </c>
    </row>
    <row r="82" spans="1:6" s="53" customFormat="1" ht="26.25">
      <c r="A82" s="49" t="s">
        <v>80</v>
      </c>
      <c r="B82" s="68">
        <v>12634715.209999997</v>
      </c>
      <c r="C82" s="68">
        <v>17248050</v>
      </c>
      <c r="D82" s="68">
        <v>18471680</v>
      </c>
      <c r="E82" s="51">
        <v>1223630</v>
      </c>
      <c r="F82" s="52">
        <v>0.07094309211765967</v>
      </c>
    </row>
    <row r="83" spans="1:6" s="30" customFormat="1" ht="26.25">
      <c r="A83" s="46" t="s">
        <v>81</v>
      </c>
      <c r="B83" s="36">
        <v>500370.83999999997</v>
      </c>
      <c r="C83" s="36">
        <v>367143</v>
      </c>
      <c r="D83" s="36">
        <v>341376</v>
      </c>
      <c r="E83" s="45">
        <v>-25767</v>
      </c>
      <c r="F83" s="41">
        <v>-0.0701824629640222</v>
      </c>
    </row>
    <row r="84" spans="1:6" s="30" customFormat="1" ht="26.25">
      <c r="A84" s="46" t="s">
        <v>82</v>
      </c>
      <c r="B84" s="45">
        <v>354421.23000000004</v>
      </c>
      <c r="C84" s="45">
        <v>599906</v>
      </c>
      <c r="D84" s="45">
        <v>442702</v>
      </c>
      <c r="E84" s="45">
        <v>-157204</v>
      </c>
      <c r="F84" s="41">
        <v>-0.2620477208095935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2338629</v>
      </c>
      <c r="C86" s="45">
        <v>2338629</v>
      </c>
      <c r="D86" s="45">
        <v>2275977</v>
      </c>
      <c r="E86" s="45">
        <v>-62652</v>
      </c>
      <c r="F86" s="41">
        <v>-0.026790055199007623</v>
      </c>
    </row>
    <row r="87" spans="1:6" s="53" customFormat="1" ht="26.25">
      <c r="A87" s="49" t="s">
        <v>85</v>
      </c>
      <c r="B87" s="51">
        <v>3193421.0700000003</v>
      </c>
      <c r="C87" s="51">
        <v>3305678</v>
      </c>
      <c r="D87" s="51">
        <v>3060055</v>
      </c>
      <c r="E87" s="51">
        <v>-245623</v>
      </c>
      <c r="F87" s="52">
        <v>-0.07430336530055257</v>
      </c>
    </row>
    <row r="88" spans="1:6" s="30" customFormat="1" ht="26.25">
      <c r="A88" s="46" t="s">
        <v>86</v>
      </c>
      <c r="B88" s="45">
        <v>661022.19</v>
      </c>
      <c r="C88" s="45">
        <v>274126</v>
      </c>
      <c r="D88" s="45">
        <v>273473</v>
      </c>
      <c r="E88" s="45">
        <v>-653</v>
      </c>
      <c r="F88" s="41">
        <v>-0.002382116253109884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81378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742400.19</v>
      </c>
      <c r="C91" s="68">
        <v>274126</v>
      </c>
      <c r="D91" s="68">
        <v>273473</v>
      </c>
      <c r="E91" s="68">
        <v>-653</v>
      </c>
      <c r="F91" s="52">
        <v>-0.002382116253109884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90204489.84</v>
      </c>
      <c r="C93" s="71">
        <v>91467118</v>
      </c>
      <c r="D93" s="72">
        <v>90331084.36</v>
      </c>
      <c r="E93" s="71">
        <v>-1136033.6400000006</v>
      </c>
      <c r="F93" s="73">
        <v>-0.01242013157121667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C24" sqref="C24"/>
    </sheetView>
  </sheetViews>
  <sheetFormatPr defaultColWidth="9.140625" defaultRowHeight="15"/>
  <cols>
    <col min="1" max="1" width="157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5" s="4" customFormat="1" ht="46.5">
      <c r="A1" s="10" t="s">
        <v>0</v>
      </c>
      <c r="B1" s="13" t="s">
        <v>1</v>
      </c>
      <c r="C1" s="1" t="s">
        <v>112</v>
      </c>
      <c r="D1" s="14"/>
      <c r="E1" s="12"/>
    </row>
    <row r="2" spans="1:5" s="4" customFormat="1" ht="46.5">
      <c r="A2" s="10" t="s">
        <v>3</v>
      </c>
      <c r="B2" s="11"/>
      <c r="C2" s="15"/>
      <c r="D2" s="12"/>
      <c r="E2" s="12"/>
    </row>
    <row r="3" spans="1:5" s="4" customFormat="1" ht="47.25" thickBot="1">
      <c r="A3" s="16" t="s">
        <v>4</v>
      </c>
      <c r="B3" s="17"/>
      <c r="C3" s="18"/>
      <c r="D3" s="12"/>
      <c r="E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12357376</v>
      </c>
      <c r="C8" s="40">
        <v>12357376</v>
      </c>
      <c r="D8" s="40">
        <v>7188562</v>
      </c>
      <c r="E8" s="40">
        <v>-5168814</v>
      </c>
      <c r="F8" s="41">
        <v>-0.4182776343456734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92733</v>
      </c>
      <c r="C10" s="43">
        <v>96686</v>
      </c>
      <c r="D10" s="43">
        <v>6261484</v>
      </c>
      <c r="E10" s="43">
        <v>6164798</v>
      </c>
      <c r="F10" s="41">
        <v>63.76102020975115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92733</v>
      </c>
      <c r="C12" s="45">
        <v>96686</v>
      </c>
      <c r="D12" s="45">
        <v>92670</v>
      </c>
      <c r="E12" s="43">
        <v>-4016</v>
      </c>
      <c r="F12" s="41">
        <v>-0.04153652028215046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6168814</v>
      </c>
      <c r="E30" s="43">
        <v>6168814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12450109</v>
      </c>
      <c r="C36" s="51">
        <v>12454062</v>
      </c>
      <c r="D36" s="51">
        <v>13450046</v>
      </c>
      <c r="E36" s="51">
        <v>995984</v>
      </c>
      <c r="F36" s="52">
        <v>0.0799726225869118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829514</v>
      </c>
      <c r="C49" s="57">
        <v>829515</v>
      </c>
      <c r="D49" s="57">
        <v>825561</v>
      </c>
      <c r="E49" s="57">
        <v>-3954</v>
      </c>
      <c r="F49" s="52">
        <v>-0.004766640747906909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13279623</v>
      </c>
      <c r="C55" s="57">
        <v>13283577</v>
      </c>
      <c r="D55" s="57">
        <v>14275607</v>
      </c>
      <c r="E55" s="57">
        <v>992030</v>
      </c>
      <c r="F55" s="52">
        <v>0.07468093872606753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0</v>
      </c>
      <c r="C59" s="36">
        <v>0</v>
      </c>
      <c r="D59" s="36">
        <v>0</v>
      </c>
      <c r="E59" s="36">
        <v>0</v>
      </c>
      <c r="F59" s="41">
        <v>0</v>
      </c>
    </row>
    <row r="60" spans="1:6" s="30" customFormat="1" ht="26.25">
      <c r="A60" s="46" t="s">
        <v>59</v>
      </c>
      <c r="B60" s="45">
        <v>5031650.489999999</v>
      </c>
      <c r="C60" s="45">
        <v>5031651</v>
      </c>
      <c r="D60" s="45">
        <v>3736814</v>
      </c>
      <c r="E60" s="45">
        <v>-1294837</v>
      </c>
      <c r="F60" s="41">
        <v>-0.25733839648258594</v>
      </c>
    </row>
    <row r="61" spans="1:6" s="30" customFormat="1" ht="26.25">
      <c r="A61" s="46" t="s">
        <v>60</v>
      </c>
      <c r="B61" s="45">
        <v>192590.36999999997</v>
      </c>
      <c r="C61" s="45">
        <v>192590</v>
      </c>
      <c r="D61" s="45">
        <v>184704</v>
      </c>
      <c r="E61" s="45">
        <v>-7886</v>
      </c>
      <c r="F61" s="41">
        <v>-0.04094708967236097</v>
      </c>
    </row>
    <row r="62" spans="1:6" s="30" customFormat="1" ht="26.25">
      <c r="A62" s="46" t="s">
        <v>61</v>
      </c>
      <c r="B62" s="45">
        <v>2122634.6699999995</v>
      </c>
      <c r="C62" s="45">
        <v>2122634</v>
      </c>
      <c r="D62" s="45">
        <v>1960362</v>
      </c>
      <c r="E62" s="45">
        <v>-162272</v>
      </c>
      <c r="F62" s="41">
        <v>-0.07644841267971775</v>
      </c>
    </row>
    <row r="63" spans="1:6" s="30" customFormat="1" ht="26.25">
      <c r="A63" s="46" t="s">
        <v>62</v>
      </c>
      <c r="B63" s="45">
        <v>0</v>
      </c>
      <c r="C63" s="45">
        <v>0</v>
      </c>
      <c r="D63" s="45">
        <v>0</v>
      </c>
      <c r="E63" s="45">
        <v>0</v>
      </c>
      <c r="F63" s="41">
        <v>0</v>
      </c>
    </row>
    <row r="64" spans="1:6" s="30" customFormat="1" ht="26.25">
      <c r="A64" s="46" t="s">
        <v>63</v>
      </c>
      <c r="B64" s="45">
        <v>1530716.7599999998</v>
      </c>
      <c r="C64" s="45">
        <v>1530716</v>
      </c>
      <c r="D64" s="45">
        <v>3835990</v>
      </c>
      <c r="E64" s="45">
        <v>2305274</v>
      </c>
      <c r="F64" s="41">
        <v>1.5060102592512261</v>
      </c>
    </row>
    <row r="65" spans="1:6" s="30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30" customFormat="1" ht="26.25">
      <c r="A66" s="46" t="s">
        <v>65</v>
      </c>
      <c r="B66" s="45">
        <v>4358706.71</v>
      </c>
      <c r="C66" s="45">
        <v>4362662</v>
      </c>
      <c r="D66" s="45">
        <v>4557737</v>
      </c>
      <c r="E66" s="45">
        <v>195075</v>
      </c>
      <c r="F66" s="41">
        <v>0.04471467191361604</v>
      </c>
    </row>
    <row r="67" spans="1:6" s="53" customFormat="1" ht="26.25">
      <c r="A67" s="66" t="s">
        <v>66</v>
      </c>
      <c r="B67" s="51">
        <v>13236299</v>
      </c>
      <c r="C67" s="51">
        <v>13240253</v>
      </c>
      <c r="D67" s="51">
        <v>14275607</v>
      </c>
      <c r="E67" s="51">
        <v>1035354</v>
      </c>
      <c r="F67" s="52">
        <v>0.07819744834181039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43324</v>
      </c>
      <c r="C69" s="45">
        <v>43324</v>
      </c>
      <c r="D69" s="45">
        <v>0</v>
      </c>
      <c r="E69" s="45">
        <v>-43324</v>
      </c>
      <c r="F69" s="41">
        <v>-1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13279623</v>
      </c>
      <c r="C72" s="68">
        <v>13283577</v>
      </c>
      <c r="D72" s="68">
        <v>14275607</v>
      </c>
      <c r="E72" s="68">
        <v>992030</v>
      </c>
      <c r="F72" s="52">
        <v>0.07468093872606753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6684450.869999999</v>
      </c>
      <c r="C75" s="40">
        <v>6684451</v>
      </c>
      <c r="D75" s="40">
        <v>7819916</v>
      </c>
      <c r="E75" s="36">
        <v>1135465</v>
      </c>
      <c r="F75" s="41">
        <v>0.16986660535023743</v>
      </c>
    </row>
    <row r="76" spans="1:6" s="30" customFormat="1" ht="26.25">
      <c r="A76" s="46" t="s">
        <v>74</v>
      </c>
      <c r="B76" s="43">
        <v>366620.86</v>
      </c>
      <c r="C76" s="40">
        <v>100479</v>
      </c>
      <c r="D76" s="40">
        <v>67686</v>
      </c>
      <c r="E76" s="45">
        <v>-32793</v>
      </c>
      <c r="F76" s="41">
        <v>-0.3263667034902816</v>
      </c>
    </row>
    <row r="77" spans="1:6" s="30" customFormat="1" ht="26.25">
      <c r="A77" s="46" t="s">
        <v>75</v>
      </c>
      <c r="B77" s="36">
        <v>2442687.09</v>
      </c>
      <c r="C77" s="40">
        <v>2708829</v>
      </c>
      <c r="D77" s="40">
        <v>2678758</v>
      </c>
      <c r="E77" s="45">
        <v>-30071</v>
      </c>
      <c r="F77" s="41">
        <v>-0.01110110678820996</v>
      </c>
    </row>
    <row r="78" spans="1:6" s="53" customFormat="1" ht="26.25">
      <c r="A78" s="66" t="s">
        <v>76</v>
      </c>
      <c r="B78" s="68">
        <v>9493758.82</v>
      </c>
      <c r="C78" s="68">
        <v>9493759</v>
      </c>
      <c r="D78" s="68">
        <v>10566360</v>
      </c>
      <c r="E78" s="51">
        <v>1072601</v>
      </c>
      <c r="F78" s="52">
        <v>0.1129795900654314</v>
      </c>
    </row>
    <row r="79" spans="1:6" s="30" customFormat="1" ht="26.25">
      <c r="A79" s="46" t="s">
        <v>77</v>
      </c>
      <c r="B79" s="43">
        <v>66999.15999999999</v>
      </c>
      <c r="C79" s="43">
        <v>66999</v>
      </c>
      <c r="D79" s="43">
        <v>15756</v>
      </c>
      <c r="E79" s="45">
        <v>-51243</v>
      </c>
      <c r="F79" s="41">
        <v>-0.7648323109300139</v>
      </c>
    </row>
    <row r="80" spans="1:6" s="30" customFormat="1" ht="26.25">
      <c r="A80" s="46" t="s">
        <v>78</v>
      </c>
      <c r="B80" s="40">
        <v>1604121.9599999997</v>
      </c>
      <c r="C80" s="40">
        <v>2332461</v>
      </c>
      <c r="D80" s="40">
        <v>2399081</v>
      </c>
      <c r="E80" s="45">
        <v>66620</v>
      </c>
      <c r="F80" s="41">
        <v>0.028562106719040532</v>
      </c>
    </row>
    <row r="81" spans="1:6" s="30" customFormat="1" ht="26.25">
      <c r="A81" s="46" t="s">
        <v>79</v>
      </c>
      <c r="B81" s="36">
        <v>1052665.22</v>
      </c>
      <c r="C81" s="36">
        <v>1052665</v>
      </c>
      <c r="D81" s="36">
        <v>502982</v>
      </c>
      <c r="E81" s="45">
        <v>-549683</v>
      </c>
      <c r="F81" s="41">
        <v>-0.5221822707129049</v>
      </c>
    </row>
    <row r="82" spans="1:6" s="53" customFormat="1" ht="26.25">
      <c r="A82" s="49" t="s">
        <v>80</v>
      </c>
      <c r="B82" s="68">
        <v>2723786.34</v>
      </c>
      <c r="C82" s="68">
        <v>3452125</v>
      </c>
      <c r="D82" s="68">
        <v>2917819</v>
      </c>
      <c r="E82" s="51">
        <v>-534306</v>
      </c>
      <c r="F82" s="52">
        <v>-0.1547759713220118</v>
      </c>
    </row>
    <row r="83" spans="1:6" s="30" customFormat="1" ht="26.25">
      <c r="A83" s="46" t="s">
        <v>81</v>
      </c>
      <c r="B83" s="36">
        <v>33477.119999999995</v>
      </c>
      <c r="C83" s="36">
        <v>33477</v>
      </c>
      <c r="D83" s="36">
        <v>155295</v>
      </c>
      <c r="E83" s="45">
        <v>121818</v>
      </c>
      <c r="F83" s="41">
        <v>3.6388565283627563</v>
      </c>
    </row>
    <row r="84" spans="1:6" s="30" customFormat="1" ht="26.25">
      <c r="A84" s="46" t="s">
        <v>82</v>
      </c>
      <c r="B84" s="45">
        <v>59952.39</v>
      </c>
      <c r="C84" s="45">
        <v>16629</v>
      </c>
      <c r="D84" s="45">
        <v>56675</v>
      </c>
      <c r="E84" s="45">
        <v>40046</v>
      </c>
      <c r="F84" s="41">
        <v>2.408202537735282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724385</v>
      </c>
      <c r="C86" s="45">
        <v>43324</v>
      </c>
      <c r="D86" s="45">
        <v>579458</v>
      </c>
      <c r="E86" s="45">
        <v>536134</v>
      </c>
      <c r="F86" s="41">
        <v>12.37498845905272</v>
      </c>
    </row>
    <row r="87" spans="1:6" s="53" customFormat="1" ht="26.25">
      <c r="A87" s="49" t="s">
        <v>85</v>
      </c>
      <c r="B87" s="51">
        <v>817814.51</v>
      </c>
      <c r="C87" s="51">
        <v>93430</v>
      </c>
      <c r="D87" s="51">
        <v>791428</v>
      </c>
      <c r="E87" s="51">
        <v>697998</v>
      </c>
      <c r="F87" s="52">
        <v>7.470812372899497</v>
      </c>
    </row>
    <row r="88" spans="1:6" s="30" customFormat="1" ht="26.25">
      <c r="A88" s="46" t="s">
        <v>86</v>
      </c>
      <c r="B88" s="45">
        <v>244263.33000000002</v>
      </c>
      <c r="C88" s="45">
        <v>244263</v>
      </c>
      <c r="D88" s="45">
        <v>0</v>
      </c>
      <c r="E88" s="45">
        <v>-244263</v>
      </c>
      <c r="F88" s="41">
        <v>-1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244263.33000000002</v>
      </c>
      <c r="C91" s="68">
        <v>244263</v>
      </c>
      <c r="D91" s="68">
        <v>0</v>
      </c>
      <c r="E91" s="68">
        <v>-244263</v>
      </c>
      <c r="F91" s="52">
        <v>-1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13279623</v>
      </c>
      <c r="C93" s="71">
        <v>13283577</v>
      </c>
      <c r="D93" s="72">
        <v>14275607</v>
      </c>
      <c r="E93" s="71">
        <v>992030</v>
      </c>
      <c r="F93" s="73">
        <v>0.07468093872606753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50" zoomScaleNormal="50" zoomScalePageLayoutView="0" workbookViewId="0" topLeftCell="A61">
      <selection activeCell="B94" sqref="B94"/>
    </sheetView>
  </sheetViews>
  <sheetFormatPr defaultColWidth="9.140625" defaultRowHeight="15"/>
  <cols>
    <col min="1" max="1" width="157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5" s="4" customFormat="1" ht="46.5">
      <c r="A1" s="10" t="s">
        <v>0</v>
      </c>
      <c r="B1" s="13" t="s">
        <v>1</v>
      </c>
      <c r="C1" s="1" t="s">
        <v>155</v>
      </c>
      <c r="D1" s="14"/>
      <c r="E1" s="12"/>
    </row>
    <row r="2" spans="1:5" s="4" customFormat="1" ht="46.5">
      <c r="A2" s="10" t="s">
        <v>3</v>
      </c>
      <c r="B2" s="11"/>
      <c r="C2" s="15"/>
      <c r="D2" s="12"/>
      <c r="E2" s="12"/>
    </row>
    <row r="3" spans="1:5" s="4" customFormat="1" ht="47.25" thickBot="1">
      <c r="A3" s="16" t="s">
        <v>4</v>
      </c>
      <c r="B3" s="17"/>
      <c r="C3" s="18"/>
      <c r="D3" s="12"/>
      <c r="E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f>ULSummary!B8-ULBoard!B8+LSU!B8+LSUA!B8+LSUS!B8+SUBR!B8+SUNO!B8</f>
        <v>449381862</v>
      </c>
      <c r="C8" s="40">
        <f>ULSummary!C8-ULBoard!C8+LSU!C8+LSUA!C8+LSUS!C8+SUBR!C8+SUNO!C8</f>
        <v>449381862</v>
      </c>
      <c r="D8" s="40">
        <f>ULSummary!D8-ULBoard!D8+LSU!D8+LSUA!D8+LSUS!D8+SUBR!D8+SUNO!D8</f>
        <v>218611050</v>
      </c>
      <c r="E8" s="40">
        <f aca="true" t="shared" si="0" ref="E8:E30">D8-C8</f>
        <v>-230770812</v>
      </c>
      <c r="F8" s="41">
        <f aca="true" t="shared" si="1" ref="F8:F30">IF(ISBLANK(E8),"  ",IF(C8&gt;0,E8/C8,IF(E8&gt;0,1,0)))</f>
        <v>-0.5135294312345877</v>
      </c>
    </row>
    <row r="9" spans="1:6" s="30" customFormat="1" ht="26.25">
      <c r="A9" s="39" t="s">
        <v>17</v>
      </c>
      <c r="B9" s="40">
        <f>ULSummary!B9-ULBoard!B9+LSU!B9+LSUA!B9+LSUS!B9+SUBR!B9+SUNO!B9</f>
        <v>0</v>
      </c>
      <c r="C9" s="40">
        <f>ULSummary!C9-ULBoard!C9+LSU!C9+LSUA!C9+LSUS!C9+SUBR!C9+SUNO!C9</f>
        <v>0</v>
      </c>
      <c r="D9" s="40">
        <f>ULSummary!D9-ULBoard!D9+LSU!D9+LSUA!D9+LSUS!D9+SUBR!D9+SUNO!D9</f>
        <v>0</v>
      </c>
      <c r="E9" s="40">
        <f t="shared" si="0"/>
        <v>0</v>
      </c>
      <c r="F9" s="41">
        <f t="shared" si="1"/>
        <v>0</v>
      </c>
    </row>
    <row r="10" spans="1:6" s="30" customFormat="1" ht="26.25">
      <c r="A10" s="42" t="s">
        <v>18</v>
      </c>
      <c r="B10" s="40">
        <f>ULSummary!B10-ULBoard!B10+LSU!B10+LSUA!B10+LSUS!B10+SUBR!B10+SUNO!B10</f>
        <v>31549030.39</v>
      </c>
      <c r="C10" s="40">
        <f>ULSummary!C10-ULBoard!C10+LSU!C10+LSUA!C10+LSUS!C10+SUBR!C10+SUNO!C10</f>
        <v>32688426</v>
      </c>
      <c r="D10" s="40">
        <f>ULSummary!D10-ULBoard!D10+LSU!D10+LSUA!D10+LSUS!D10+SUBR!D10+SUNO!D10</f>
        <v>198117701</v>
      </c>
      <c r="E10" s="40">
        <f t="shared" si="0"/>
        <v>165429275</v>
      </c>
      <c r="F10" s="41">
        <f t="shared" si="1"/>
        <v>5.060790476727145</v>
      </c>
    </row>
    <row r="11" spans="1:6" s="30" customFormat="1" ht="26.25">
      <c r="A11" s="44" t="s">
        <v>19</v>
      </c>
      <c r="B11" s="40">
        <f>ULSummary!B11-ULBoard!B11+LSU!B11+LSUA!B11+LSUS!B11+SUBR!B11+SUNO!B11</f>
        <v>0</v>
      </c>
      <c r="C11" s="40">
        <f>ULSummary!C11-ULBoard!C11+LSU!C11+LSUA!C11+LSUS!C11+SUBR!C11+SUNO!C11</f>
        <v>0</v>
      </c>
      <c r="D11" s="40">
        <f>ULSummary!D11-ULBoard!D11+LSU!D11+LSUA!D11+LSUS!D11+SUBR!D11+SUNO!D11</f>
        <v>0</v>
      </c>
      <c r="E11" s="40">
        <f t="shared" si="0"/>
        <v>0</v>
      </c>
      <c r="F11" s="41">
        <f t="shared" si="1"/>
        <v>0</v>
      </c>
    </row>
    <row r="12" spans="1:6" s="30" customFormat="1" ht="26.25">
      <c r="A12" s="46" t="s">
        <v>20</v>
      </c>
      <c r="B12" s="40">
        <f>ULSummary!B12-ULBoard!B12+LSU!B12+LSUA!B12+LSUS!B12+SUBR!B12+SUNO!B12</f>
        <v>27078171.39</v>
      </c>
      <c r="C12" s="40">
        <f>ULSummary!C12-ULBoard!C12+LSU!C12+LSUA!C12+LSUS!C12+SUBR!C12+SUNO!C12</f>
        <v>28175223</v>
      </c>
      <c r="D12" s="40">
        <f>ULSummary!D12-ULBoard!D12+LSU!D12+LSUA!D12+LSUS!D12+SUBR!D12+SUNO!D12</f>
        <v>27004959</v>
      </c>
      <c r="E12" s="40">
        <f t="shared" si="0"/>
        <v>-1170264</v>
      </c>
      <c r="F12" s="41">
        <f t="shared" si="1"/>
        <v>-0.04153521695285251</v>
      </c>
    </row>
    <row r="13" spans="1:6" s="30" customFormat="1" ht="26.25">
      <c r="A13" s="46" t="s">
        <v>21</v>
      </c>
      <c r="B13" s="40">
        <f>ULSummary!B13-ULBoard!B13+LSU!B13+LSUA!B13+LSUS!B13+SUBR!B13+SUNO!B13</f>
        <v>0</v>
      </c>
      <c r="C13" s="40">
        <f>ULSummary!C13-ULBoard!C13+LSU!C13+LSUA!C13+LSUS!C13+SUBR!C13+SUNO!C13</f>
        <v>0</v>
      </c>
      <c r="D13" s="40">
        <f>ULSummary!D13-ULBoard!D13+LSU!D13+LSUA!D13+LSUS!D13+SUBR!D13+SUNO!D13</f>
        <v>0</v>
      </c>
      <c r="E13" s="40">
        <f t="shared" si="0"/>
        <v>0</v>
      </c>
      <c r="F13" s="41">
        <f t="shared" si="1"/>
        <v>0</v>
      </c>
    </row>
    <row r="14" spans="1:6" s="30" customFormat="1" ht="26.25">
      <c r="A14" s="46" t="s">
        <v>22</v>
      </c>
      <c r="B14" s="40">
        <f>ULSummary!B14-ULBoard!B14+LSU!B14+LSUA!B14+LSUS!B14+SUBR!B14+SUNO!B14</f>
        <v>403203</v>
      </c>
      <c r="C14" s="40">
        <f>ULSummary!C14-ULBoard!C14+LSU!C14+LSUA!C14+LSUS!C14+SUBR!C14+SUNO!C14</f>
        <v>403203</v>
      </c>
      <c r="D14" s="40">
        <f>ULSummary!D14-ULBoard!D14+LSU!D14+LSUA!D14+LSUS!D14+SUBR!D14+SUNO!D14</f>
        <v>419794</v>
      </c>
      <c r="E14" s="40">
        <f t="shared" si="0"/>
        <v>16591</v>
      </c>
      <c r="F14" s="41">
        <f t="shared" si="1"/>
        <v>0.04114800733129466</v>
      </c>
    </row>
    <row r="15" spans="1:6" s="30" customFormat="1" ht="26.25">
      <c r="A15" s="46" t="s">
        <v>23</v>
      </c>
      <c r="B15" s="40">
        <f>ULSummary!B15-ULBoard!B15+LSU!B15+LSUA!B15+LSUS!B15+SUBR!B15+SUNO!B15</f>
        <v>0</v>
      </c>
      <c r="C15" s="40">
        <f>ULSummary!C15-ULBoard!C15+LSU!C15+LSUA!C15+LSUS!C15+SUBR!C15+SUNO!C15</f>
        <v>0</v>
      </c>
      <c r="D15" s="40">
        <f>ULSummary!D15-ULBoard!D15+LSU!D15+LSUA!D15+LSUS!D15+SUBR!D15+SUNO!D15</f>
        <v>0</v>
      </c>
      <c r="E15" s="40">
        <f t="shared" si="0"/>
        <v>0</v>
      </c>
      <c r="F15" s="41">
        <f t="shared" si="1"/>
        <v>0</v>
      </c>
    </row>
    <row r="16" spans="1:6" s="30" customFormat="1" ht="26.25">
      <c r="A16" s="46" t="s">
        <v>24</v>
      </c>
      <c r="B16" s="40">
        <f>ULSummary!B16-ULBoard!B16+LSU!B16+LSUA!B16+LSUS!B16+SUBR!B16+SUNO!B16</f>
        <v>50000</v>
      </c>
      <c r="C16" s="40">
        <f>ULSummary!C16-ULBoard!C16+LSU!C16+LSUA!C16+LSUS!C16+SUBR!C16+SUNO!C16</f>
        <v>50000</v>
      </c>
      <c r="D16" s="40">
        <f>ULSummary!D16-ULBoard!D16+LSU!D16+LSUA!D16+LSUS!D16+SUBR!D16+SUNO!D16</f>
        <v>50000</v>
      </c>
      <c r="E16" s="40">
        <f t="shared" si="0"/>
        <v>0</v>
      </c>
      <c r="F16" s="41">
        <f t="shared" si="1"/>
        <v>0</v>
      </c>
    </row>
    <row r="17" spans="1:6" s="30" customFormat="1" ht="26.25">
      <c r="A17" s="46" t="s">
        <v>25</v>
      </c>
      <c r="B17" s="40">
        <f>ULSummary!B17-ULBoard!B17+LSU!B17+LSUA!B17+LSUS!B17+SUBR!B17+SUNO!B17</f>
        <v>0</v>
      </c>
      <c r="C17" s="40">
        <f>ULSummary!C17-ULBoard!C17+LSU!C17+LSUA!C17+LSUS!C17+SUBR!C17+SUNO!C17</f>
        <v>0</v>
      </c>
      <c r="D17" s="40">
        <f>ULSummary!D17-ULBoard!D17+LSU!D17+LSUA!D17+LSUS!D17+SUBR!D17+SUNO!D17</f>
        <v>0</v>
      </c>
      <c r="E17" s="40">
        <f t="shared" si="0"/>
        <v>0</v>
      </c>
      <c r="F17" s="41">
        <f t="shared" si="1"/>
        <v>0</v>
      </c>
    </row>
    <row r="18" spans="1:6" s="30" customFormat="1" ht="26.25">
      <c r="A18" s="46" t="s">
        <v>26</v>
      </c>
      <c r="B18" s="40">
        <f>ULSummary!B18-ULBoard!B18+LSU!B18+LSUA!B18+LSUS!B18+SUBR!B18+SUNO!B18</f>
        <v>750000</v>
      </c>
      <c r="C18" s="40">
        <f>ULSummary!C18-ULBoard!C18+LSU!C18+LSUA!C18+LSUS!C18+SUBR!C18+SUNO!C18</f>
        <v>750000</v>
      </c>
      <c r="D18" s="40">
        <f>ULSummary!D18-ULBoard!D18+LSU!D18+LSUA!D18+LSUS!D18+SUBR!D18+SUNO!D18</f>
        <v>750000</v>
      </c>
      <c r="E18" s="40">
        <f t="shared" si="0"/>
        <v>0</v>
      </c>
      <c r="F18" s="41">
        <f t="shared" si="1"/>
        <v>0</v>
      </c>
    </row>
    <row r="19" spans="1:6" s="30" customFormat="1" ht="26.25">
      <c r="A19" s="46" t="s">
        <v>27</v>
      </c>
      <c r="B19" s="40">
        <f>ULSummary!B19-ULBoard!B19+LSU!B19+LSUA!B19+LSUS!B19+SUBR!B19+SUNO!B19</f>
        <v>3057656</v>
      </c>
      <c r="C19" s="40">
        <f>ULSummary!C19-ULBoard!C19+LSU!C19+LSUA!C19+LSUS!C19+SUBR!C19+SUNO!C19</f>
        <v>3100000</v>
      </c>
      <c r="D19" s="40">
        <f>ULSummary!D19-ULBoard!D19+LSU!D19+LSUA!D19+LSUS!D19+SUBR!D19+SUNO!D19</f>
        <v>3700000</v>
      </c>
      <c r="E19" s="40">
        <f t="shared" si="0"/>
        <v>600000</v>
      </c>
      <c r="F19" s="41">
        <f t="shared" si="1"/>
        <v>0.1935483870967742</v>
      </c>
    </row>
    <row r="20" spans="1:6" s="30" customFormat="1" ht="26.25">
      <c r="A20" s="46" t="s">
        <v>28</v>
      </c>
      <c r="B20" s="40">
        <f>ULSummary!B20-ULBoard!B20+LSU!B20+LSUA!B20+LSUS!B20+SUBR!B20+SUNO!B20</f>
        <v>210000</v>
      </c>
      <c r="C20" s="40">
        <f>ULSummary!C20-ULBoard!C20+LSU!C20+LSUA!C20+LSUS!C20+SUBR!C20+SUNO!C20</f>
        <v>210000</v>
      </c>
      <c r="D20" s="40">
        <f>ULSummary!D20-ULBoard!D20+LSU!D20+LSUA!D20+LSUS!D20+SUBR!D20+SUNO!D20</f>
        <v>210000</v>
      </c>
      <c r="E20" s="40">
        <f t="shared" si="0"/>
        <v>0</v>
      </c>
      <c r="F20" s="41">
        <f t="shared" si="1"/>
        <v>0</v>
      </c>
    </row>
    <row r="21" spans="1:6" s="30" customFormat="1" ht="26.25">
      <c r="A21" s="46" t="s">
        <v>29</v>
      </c>
      <c r="B21" s="40">
        <f>ULSummary!B21-ULBoard!B21+LSU!B21+LSUA!B21+LSUS!B21+SUBR!B21+SUNO!B21</f>
        <v>0</v>
      </c>
      <c r="C21" s="40">
        <f>ULSummary!C21-ULBoard!C21+LSU!C21+LSUA!C21+LSUS!C21+SUBR!C21+SUNO!C21</f>
        <v>0</v>
      </c>
      <c r="D21" s="40">
        <f>ULSummary!D21-ULBoard!D21+LSU!D21+LSUA!D21+LSUS!D21+SUBR!D21+SUNO!D21</f>
        <v>0</v>
      </c>
      <c r="E21" s="40">
        <f t="shared" si="0"/>
        <v>0</v>
      </c>
      <c r="F21" s="41">
        <f t="shared" si="1"/>
        <v>0</v>
      </c>
    </row>
    <row r="22" spans="1:6" s="30" customFormat="1" ht="26.25">
      <c r="A22" s="46" t="s">
        <v>30</v>
      </c>
      <c r="B22" s="40">
        <f>ULSummary!B22-ULBoard!B22+LSU!B22+LSUA!B22+LSUS!B22+SUBR!B22+SUNO!B22</f>
        <v>0</v>
      </c>
      <c r="C22" s="40">
        <f>ULSummary!C22-ULBoard!C22+LSU!C22+LSUA!C22+LSUS!C22+SUBR!C22+SUNO!C22</f>
        <v>0</v>
      </c>
      <c r="D22" s="40">
        <f>ULSummary!D22-ULBoard!D22+LSU!D22+LSUA!D22+LSUS!D22+SUBR!D22+SUNO!D22</f>
        <v>0</v>
      </c>
      <c r="E22" s="40">
        <f t="shared" si="0"/>
        <v>0</v>
      </c>
      <c r="F22" s="41">
        <f t="shared" si="1"/>
        <v>0</v>
      </c>
    </row>
    <row r="23" spans="1:6" s="30" customFormat="1" ht="26.25">
      <c r="A23" s="47" t="s">
        <v>31</v>
      </c>
      <c r="B23" s="40">
        <f>ULSummary!B23-ULBoard!B23+LSU!B23+LSUA!B23+LSUS!B23+SUBR!B23+SUNO!B23</f>
        <v>0</v>
      </c>
      <c r="C23" s="40">
        <f>ULSummary!C23-ULBoard!C23+LSU!C23+LSUA!C23+LSUS!C23+SUBR!C23+SUNO!C23</f>
        <v>0</v>
      </c>
      <c r="D23" s="40">
        <f>ULSummary!D23-ULBoard!D23+LSU!D23+LSUA!D23+LSUS!D23+SUBR!D23+SUNO!D23</f>
        <v>0</v>
      </c>
      <c r="E23" s="40">
        <f t="shared" si="0"/>
        <v>0</v>
      </c>
      <c r="F23" s="41">
        <f t="shared" si="1"/>
        <v>0</v>
      </c>
    </row>
    <row r="24" spans="1:6" s="30" customFormat="1" ht="26.25">
      <c r="A24" s="47" t="s">
        <v>32</v>
      </c>
      <c r="B24" s="40">
        <f>ULSummary!B24-ULBoard!B24+LSU!B24+LSUA!B24+LSUS!B24+SUBR!B24+SUNO!B24</f>
        <v>0</v>
      </c>
      <c r="C24" s="40">
        <f>ULSummary!C24-ULBoard!C24+LSU!C24+LSUA!C24+LSUS!C24+SUBR!C24+SUNO!C24</f>
        <v>0</v>
      </c>
      <c r="D24" s="40">
        <f>ULSummary!D24-ULBoard!D24+LSU!D24+LSUA!D24+LSUS!D24+SUBR!D24+SUNO!D24</f>
        <v>0</v>
      </c>
      <c r="E24" s="40">
        <f t="shared" si="0"/>
        <v>0</v>
      </c>
      <c r="F24" s="41">
        <f t="shared" si="1"/>
        <v>0</v>
      </c>
    </row>
    <row r="25" spans="1:6" s="30" customFormat="1" ht="26.25">
      <c r="A25" s="47" t="s">
        <v>33</v>
      </c>
      <c r="B25" s="40">
        <f>ULSummary!B25-ULBoard!B25+LSU!B25+LSUA!B25+LSUS!B25+SUBR!B25+SUNO!B25</f>
        <v>0</v>
      </c>
      <c r="C25" s="40">
        <f>ULSummary!C25-ULBoard!C25+LSU!C25+LSUA!C25+LSUS!C25+SUBR!C25+SUNO!C25</f>
        <v>0</v>
      </c>
      <c r="D25" s="40">
        <f>ULSummary!D25-ULBoard!D25+LSU!D25+LSUA!D25+LSUS!D25+SUBR!D25+SUNO!D25</f>
        <v>0</v>
      </c>
      <c r="E25" s="40">
        <f t="shared" si="0"/>
        <v>0</v>
      </c>
      <c r="F25" s="41">
        <f t="shared" si="1"/>
        <v>0</v>
      </c>
    </row>
    <row r="26" spans="1:6" s="30" customFormat="1" ht="26.25">
      <c r="A26" s="47" t="s">
        <v>34</v>
      </c>
      <c r="B26" s="40">
        <f>ULSummary!B26-ULBoard!B26+LSU!B26+LSUA!B26+LSUS!B26+SUBR!B26+SUNO!B26</f>
        <v>0</v>
      </c>
      <c r="C26" s="40">
        <f>ULSummary!C26-ULBoard!C26+LSU!C26+LSUA!C26+LSUS!C26+SUBR!C26+SUNO!C26</f>
        <v>0</v>
      </c>
      <c r="D26" s="40">
        <f>ULSummary!D26-ULBoard!D26+LSU!D26+LSUA!D26+LSUS!D26+SUBR!D26+SUNO!D26</f>
        <v>0</v>
      </c>
      <c r="E26" s="40">
        <f t="shared" si="0"/>
        <v>0</v>
      </c>
      <c r="F26" s="41">
        <f t="shared" si="1"/>
        <v>0</v>
      </c>
    </row>
    <row r="27" spans="1:6" s="30" customFormat="1" ht="26.25">
      <c r="A27" s="47" t="s">
        <v>35</v>
      </c>
      <c r="B27" s="40">
        <f>ULSummary!B27-ULBoard!B27+LSU!B27+LSUA!B27+LSUS!B27+SUBR!B27+SUNO!B27</f>
        <v>0</v>
      </c>
      <c r="C27" s="40">
        <f>ULSummary!C27-ULBoard!C27+LSU!C27+LSUA!C27+LSUS!C27+SUBR!C27+SUNO!C27</f>
        <v>0</v>
      </c>
      <c r="D27" s="40">
        <f>ULSummary!D27-ULBoard!D27+LSU!D27+LSUA!D27+LSUS!D27+SUBR!D27+SUNO!D27</f>
        <v>0</v>
      </c>
      <c r="E27" s="40">
        <f t="shared" si="0"/>
        <v>0</v>
      </c>
      <c r="F27" s="41">
        <f t="shared" si="1"/>
        <v>0</v>
      </c>
    </row>
    <row r="28" spans="1:6" s="30" customFormat="1" ht="26.25">
      <c r="A28" s="47" t="s">
        <v>93</v>
      </c>
      <c r="B28" s="40">
        <f>ULSummary!B28-ULBoard!B28+LSU!B28+LSUA!B28+LSUS!B28+SUBR!B28+SUNO!B28</f>
        <v>0</v>
      </c>
      <c r="C28" s="40">
        <f>ULSummary!C28-ULBoard!C28+LSU!C28+LSUA!C28+LSUS!C28+SUBR!C28+SUNO!C28</f>
        <v>0</v>
      </c>
      <c r="D28" s="40">
        <f>ULSummary!D28-ULBoard!D28+LSU!D28+LSUA!D28+LSUS!D28+SUBR!D28+SUNO!D28</f>
        <v>0</v>
      </c>
      <c r="E28" s="40">
        <f t="shared" si="0"/>
        <v>0</v>
      </c>
      <c r="F28" s="41">
        <f t="shared" si="1"/>
        <v>0</v>
      </c>
    </row>
    <row r="29" spans="1:6" s="30" customFormat="1" ht="26.25">
      <c r="A29" s="47" t="s">
        <v>100</v>
      </c>
      <c r="B29" s="40">
        <f>ULSummary!B29-ULBoard!B29+LSU!B29+LSUA!B29+LSUS!B29+SUBR!B29+SUNO!B29</f>
        <v>0</v>
      </c>
      <c r="C29" s="40">
        <f>ULSummary!C29-ULBoard!C29+LSU!C29+LSUA!C29+LSUS!C29+SUBR!C29+SUNO!C29</f>
        <v>0</v>
      </c>
      <c r="D29" s="40">
        <f>ULSummary!D29-ULBoard!D29+LSU!D29+LSUA!D29+LSUS!D29+SUBR!D29+SUNO!D29</f>
        <v>0</v>
      </c>
      <c r="E29" s="40">
        <f t="shared" si="0"/>
        <v>0</v>
      </c>
      <c r="F29" s="41">
        <f t="shared" si="1"/>
        <v>0</v>
      </c>
    </row>
    <row r="30" spans="1:6" s="30" customFormat="1" ht="26.25">
      <c r="A30" s="47" t="s">
        <v>36</v>
      </c>
      <c r="B30" s="40">
        <f>ULSummary!B30-ULBoard!B30+LSU!B30+LSUA!B30+LSUS!B30+SUBR!B30+SUNO!B30</f>
        <v>0</v>
      </c>
      <c r="C30" s="40">
        <f>ULSummary!C30-ULBoard!C30+LSU!C30+LSUA!C30+LSUS!C30+SUBR!C30+SUNO!C30</f>
        <v>0</v>
      </c>
      <c r="D30" s="40">
        <f>ULSummary!D30-ULBoard!D30+LSU!D30+LSUA!D30+LSUS!D30+SUBR!D30+SUNO!D30</f>
        <v>165982948</v>
      </c>
      <c r="E30" s="40">
        <f t="shared" si="0"/>
        <v>165982948</v>
      </c>
      <c r="F30" s="41">
        <f t="shared" si="1"/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f>ULSummary!B32-ULBoard!B32+LSU!B32+LSUA!B32+LSUS!B32+SUBR!B32+SUNO!B32</f>
        <v>0</v>
      </c>
      <c r="C32" s="40">
        <f>ULSummary!C32-ULBoard!C32+LSU!C32+LSUA!C32+LSUS!C32+SUBR!C32+SUNO!C32</f>
        <v>0</v>
      </c>
      <c r="D32" s="40">
        <f>ULSummary!D32-ULBoard!D32+LSU!D32+LSUA!D32+LSUS!D32+SUBR!D32+SUNO!D32</f>
        <v>0</v>
      </c>
      <c r="E32" s="40">
        <f>D32-C32</f>
        <v>0</v>
      </c>
      <c r="F32" s="41">
        <f>IF(ISBLANK(E32),"  ",IF(C32&gt;0,E32/C32,IF(E32&gt;0,1,0)))</f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40">
        <f>ULSummary!B34-ULBoard!B34+LSU!B34+LSUA!B34+LSUS!B34+SUBR!B34+SUNO!B34</f>
        <v>0</v>
      </c>
      <c r="C34" s="40">
        <f>ULSummary!C34-ULBoard!C34+LSU!C34+LSUA!C34+LSUS!C34+SUBR!C34+SUNO!C34</f>
        <v>0</v>
      </c>
      <c r="D34" s="40">
        <f>ULSummary!D34-ULBoard!D34+LSU!D34+LSUA!D34+LSUS!D34+SUBR!D34+SUNO!D34</f>
        <v>0</v>
      </c>
      <c r="E34" s="40">
        <f>D34-C34</f>
        <v>0</v>
      </c>
      <c r="F34" s="41">
        <f>IF(ISBLANK(E34),"  ",IF(C34&gt;0,E34/C34,IF(E34&gt;0,1,0)))</f>
        <v>0</v>
      </c>
    </row>
    <row r="35" spans="1:6" s="30" customFormat="1" ht="26.25">
      <c r="A35" s="46" t="s">
        <v>40</v>
      </c>
      <c r="B35" s="178"/>
      <c r="C35" s="178"/>
      <c r="D35" s="178"/>
      <c r="E35" s="43"/>
      <c r="F35" s="41" t="s">
        <v>41</v>
      </c>
    </row>
    <row r="36" spans="1:6" s="53" customFormat="1" ht="26.25">
      <c r="A36" s="50" t="s">
        <v>42</v>
      </c>
      <c r="B36" s="123">
        <f>B34+B32+B10+B9+B8</f>
        <v>480930892.39</v>
      </c>
      <c r="C36" s="123">
        <f>C34+C32+C10+C9+C8</f>
        <v>482070288</v>
      </c>
      <c r="D36" s="123">
        <f>D34+D32+D10+D9+D8</f>
        <v>416728751</v>
      </c>
      <c r="E36" s="59">
        <f>D36-C36</f>
        <v>-65341537</v>
      </c>
      <c r="F36" s="52">
        <f>IF(ISBLANK(E36),"  ",IF(C36&gt;0,E36/C36,IF(E36&gt;0,1,0)))</f>
        <v>-0.13554358902949024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f>ULSummary!B38-ULBoard!B38+LSU!B38+LSUA!B38+LSUS!B38+SUBR!B38+SUNO!B38</f>
        <v>0</v>
      </c>
      <c r="C38" s="40">
        <f>ULSummary!C38-ULBoard!C38+LSU!C38+LSUA!C38+LSUS!C38+SUBR!C38+SUNO!C38</f>
        <v>0</v>
      </c>
      <c r="D38" s="40">
        <f>ULSummary!D38-ULBoard!D38+LSU!D38+LSUA!D38+LSUS!D38+SUBR!D38+SUNO!D38</f>
        <v>0</v>
      </c>
      <c r="E38" s="40">
        <f aca="true" t="shared" si="2" ref="E38:E43">D38-C38</f>
        <v>0</v>
      </c>
      <c r="F38" s="41">
        <f aca="true" t="shared" si="3" ref="F38:F43">IF(ISBLANK(E38),"  ",IF(C38&gt;0,E38/C38,IF(E38&gt;0,1,0)))</f>
        <v>0</v>
      </c>
    </row>
    <row r="39" spans="1:6" s="30" customFormat="1" ht="26.25">
      <c r="A39" s="55" t="s">
        <v>45</v>
      </c>
      <c r="B39" s="40">
        <f>ULSummary!B39-ULBoard!B39+LSU!B39+LSUA!B39+LSUS!B39+SUBR!B39+SUNO!B39</f>
        <v>0</v>
      </c>
      <c r="C39" s="40">
        <f>ULSummary!C39-ULBoard!C39+LSU!C39+LSUA!C39+LSUS!C39+SUBR!C39+SUNO!C39</f>
        <v>0</v>
      </c>
      <c r="D39" s="40">
        <f>ULSummary!D39-ULBoard!D39+LSU!D39+LSUA!D39+LSUS!D39+SUBR!D39+SUNO!D39</f>
        <v>0</v>
      </c>
      <c r="E39" s="40">
        <f t="shared" si="2"/>
        <v>0</v>
      </c>
      <c r="F39" s="41">
        <f t="shared" si="3"/>
        <v>0</v>
      </c>
    </row>
    <row r="40" spans="1:6" s="30" customFormat="1" ht="26.25">
      <c r="A40" s="55" t="s">
        <v>46</v>
      </c>
      <c r="B40" s="40">
        <f>ULSummary!B40-ULBoard!B40+LSU!B40+LSUA!B40+LSUS!B40+SUBR!B40+SUNO!B40-7</f>
        <v>73727</v>
      </c>
      <c r="C40" s="40">
        <f>ULSummary!C40-ULBoard!C40+LSU!C40+LSUA!C40+LSUS!C40+SUBR!C40+SUNO!C40</f>
        <v>0</v>
      </c>
      <c r="D40" s="40">
        <f>ULSummary!D40-ULBoard!D40+LSU!D40+LSUA!D40+LSUS!D40+SUBR!D40+SUNO!D40</f>
        <v>0</v>
      </c>
      <c r="E40" s="40">
        <f t="shared" si="2"/>
        <v>0</v>
      </c>
      <c r="F40" s="41">
        <f t="shared" si="3"/>
        <v>0</v>
      </c>
    </row>
    <row r="41" spans="1:6" s="30" customFormat="1" ht="26.25">
      <c r="A41" s="55" t="s">
        <v>47</v>
      </c>
      <c r="B41" s="40">
        <f>ULSummary!B41-ULBoard!B41+LSU!B41+LSUA!B41+LSUS!B41+SUBR!B41+SUNO!B41</f>
        <v>0</v>
      </c>
      <c r="C41" s="40">
        <f>ULSummary!C41-ULBoard!C41+LSU!C41+LSUA!C41+LSUS!C41+SUBR!C41+SUNO!C41</f>
        <v>0</v>
      </c>
      <c r="D41" s="40">
        <f>ULSummary!D41-ULBoard!D41+LSU!D41+LSUA!D41+LSUS!D41+SUBR!D41+SUNO!D41</f>
        <v>0</v>
      </c>
      <c r="E41" s="40">
        <f t="shared" si="2"/>
        <v>0</v>
      </c>
      <c r="F41" s="41">
        <f t="shared" si="3"/>
        <v>0</v>
      </c>
    </row>
    <row r="42" spans="1:6" s="30" customFormat="1" ht="26.25">
      <c r="A42" s="56" t="s">
        <v>48</v>
      </c>
      <c r="B42" s="40">
        <f>ULSummary!B42-ULBoard!B42+LSU!B42+LSUA!B42+LSUS!B42+SUBR!B42+SUNO!B42</f>
        <v>0</v>
      </c>
      <c r="C42" s="40">
        <f>ULSummary!C42-ULBoard!C42+LSU!C42+LSUA!C42+LSUS!C42+SUBR!C42+SUNO!C42</f>
        <v>0</v>
      </c>
      <c r="D42" s="40">
        <f>ULSummary!D42-ULBoard!D42+LSU!D42+LSUA!D42+LSUS!D42+SUBR!D42+SUNO!D42</f>
        <v>0</v>
      </c>
      <c r="E42" s="40">
        <f t="shared" si="2"/>
        <v>0</v>
      </c>
      <c r="F42" s="41">
        <f t="shared" si="3"/>
        <v>0</v>
      </c>
    </row>
    <row r="43" spans="1:12" s="53" customFormat="1" ht="26.25">
      <c r="A43" s="48" t="s">
        <v>49</v>
      </c>
      <c r="B43" s="59">
        <f>SUM(B38:B42)</f>
        <v>73727</v>
      </c>
      <c r="C43" s="59">
        <f>LSUBoard!C43+LSU!C43+LSUA!C43+LSUS!C43+LSUE!C43+LSULaw!C43+LSUHSCS!C43+LSUHSCNO!C43+LSUAg!C43+PBRC!C43+Conway!C43+Long!C43</f>
        <v>0</v>
      </c>
      <c r="D43" s="59">
        <f>LSUBoard!D43+LSU!D43+LSUA!D43+LSUS!D43+LSUE!D43+LSULaw!D43+LSUHSCS!D43+LSUHSCNO!D43+LSUAg!D43+PBRC!D43+Conway!D43+Long!D43</f>
        <v>0</v>
      </c>
      <c r="E43" s="59">
        <f t="shared" si="2"/>
        <v>0</v>
      </c>
      <c r="F43" s="52">
        <f t="shared" si="3"/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f>ULSummary!B45-ULBoard!B45+LSU!B45+LSUA!B45+LSUS!B45+SUBR!B45+SUNO!B45</f>
        <v>8837083</v>
      </c>
      <c r="C45" s="59">
        <f>ULSummary!C45-ULBoard!C45+LSU!C45+LSUA!C45+LSUS!C45+SUBR!C45+SUNO!C45</f>
        <v>8838368</v>
      </c>
      <c r="D45" s="59">
        <f>ULSummary!D45-ULBoard!D45+LSU!D45+LSUA!D45+LSUS!D45+SUBR!D45+SUNO!D45</f>
        <v>8833510</v>
      </c>
      <c r="E45" s="59">
        <f>D45-C45</f>
        <v>-4858</v>
      </c>
      <c r="F45" s="52">
        <f>IF(ISBLANK(E45),"  ",IF(C45&gt;0,E45/C45,IF(E45&gt;0,1,0)))</f>
        <v>-0.0005496489849709811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f>ULSummary!B47-ULBoard!B47+LSU!B47+LSUA!B47+LSUS!B47+SUBR!B47+SUNO!B47</f>
        <v>0</v>
      </c>
      <c r="C47" s="59">
        <f>ULSummary!C47-ULBoard!C47+LSU!C47+LSUA!C47+LSUS!C47+SUBR!C47+SUNO!C47</f>
        <v>0</v>
      </c>
      <c r="D47" s="59">
        <f>ULSummary!D47-ULBoard!D47+LSU!D47+LSUA!D47+LSUS!D47+SUBR!D47+SUNO!D47</f>
        <v>0</v>
      </c>
      <c r="E47" s="59">
        <f>D47-C47</f>
        <v>0</v>
      </c>
      <c r="F47" s="52">
        <f>IF(ISBLANK(E47),"  ",IF(C47&gt;0,E47/C47,IF(E47&gt;0,1,0)))</f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9">
        <f>ULSummary!B49-ULBoard!B49+LSU!B49+LSUA!B49+LSUS!B49+SUBR!B49+SUNO!B49</f>
        <v>809559789.15</v>
      </c>
      <c r="C49" s="59">
        <f>ULSummary!C49-ULBoard!C49+LSU!C49+LSUA!C49+LSUS!C49+SUBR!C49+SUNO!C49</f>
        <v>841223702</v>
      </c>
      <c r="D49" s="59">
        <f>ULSummary!D49-ULBoard!D49+LSU!D49+LSUA!D49+LSUS!D49+SUBR!D49+SUNO!D49</f>
        <v>906556892.5</v>
      </c>
      <c r="E49" s="59">
        <f>D49-C49</f>
        <v>65333190.5</v>
      </c>
      <c r="F49" s="52">
        <f>IF(ISBLANK(E49),"  ",IF(C49&gt;0,E49/C49,IF(E49&gt;0,1,0)))</f>
        <v>0.07766446706704895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59">
        <f>ULSummary!B51-ULBoard!B51+LSU!B51+LSUA!B51+LSUS!B51+SUBR!B51+SUNO!B51</f>
        <v>0</v>
      </c>
      <c r="C51" s="59">
        <f>ULSummary!C51-ULBoard!C51+LSU!C51+LSUA!C51+LSUS!C51+SUBR!C51+SUNO!C51</f>
        <v>0</v>
      </c>
      <c r="D51" s="59">
        <f>ULSummary!D51-ULBoard!D51+LSU!D51+LSUA!D51+LSUS!D51+SUBR!D51+SUNO!D51</f>
        <v>0</v>
      </c>
      <c r="E51" s="59">
        <f>D51-C51</f>
        <v>0</v>
      </c>
      <c r="F51" s="52">
        <f>IF(ISBLANK(E51),"  ",IF(C51&gt;0,E51/C51,IF(E51&gt;0,1,0)))</f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9">
        <f>ULSummary!B53-ULBoard!B53+LSU!B53+LSUA!B53+LSUS!B53+SUBR!B53+SUNO!B53</f>
        <v>0</v>
      </c>
      <c r="C53" s="59">
        <f>ULSummary!C53-ULBoard!C53+LSU!C53+LSUA!C53+LSUS!C53+SUBR!C53+SUNO!C53</f>
        <v>0</v>
      </c>
      <c r="D53" s="59">
        <f>ULSummary!D53-ULBoard!D53+LSU!D53+LSUA!D53+LSUS!D53+SUBR!D53+SUNO!D53</f>
        <v>0</v>
      </c>
      <c r="E53" s="59">
        <f>D53-C53</f>
        <v>0</v>
      </c>
      <c r="F53" s="52">
        <f>IF(ISBLANK(E53),"  ",IF(C53&gt;0,E53/C53,IF(E53&gt;0,1,0)))</f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9">
        <f>B53+B51+B49+B47+B45+-B43+B36</f>
        <v>1299254037.54</v>
      </c>
      <c r="C55" s="59">
        <f>C53+C51+C49+C47+C45+-C43+C36</f>
        <v>1332132358</v>
      </c>
      <c r="D55" s="59">
        <f>D53+D51+D49+D47+D45+-D43+D36</f>
        <v>1332119153.5</v>
      </c>
      <c r="E55" s="59">
        <f>D55-C55</f>
        <v>-13204.5</v>
      </c>
      <c r="F55" s="52">
        <f>IF(ISBLANK(E55),"  ",IF(C55&gt;0,E55/C55,IF(E55&gt;0,1,0)))</f>
        <v>-9.91230332384134E-06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40">
        <f>ULSummary!B59-ULBoard!B59+LSU!B59+LSUA!B59+LSUS!B59+SUBR!B59+SUNO!B59</f>
        <v>556052118.59</v>
      </c>
      <c r="C59" s="40">
        <f>ULSummary!C59-ULBoard!C59+LSU!C59+LSUA!C59+LSUS!C59+SUBR!C59+SUNO!C59</f>
        <v>571869321.66</v>
      </c>
      <c r="D59" s="40">
        <f>ULSummary!D59-ULBoard!D59+LSU!D59+LSUA!D59+LSUS!D59+SUBR!D59+SUNO!D59</f>
        <v>574951240.71</v>
      </c>
      <c r="E59" s="40">
        <f aca="true" t="shared" si="4" ref="E59:E72">D59-C59</f>
        <v>3081919.0500000715</v>
      </c>
      <c r="F59" s="41">
        <f aca="true" t="shared" si="5" ref="F59:F72">IF(ISBLANK(E59),"  ",IF(C59&gt;0,E59/C59,IF(E59&gt;0,1,0)))</f>
        <v>0.005389201576776311</v>
      </c>
    </row>
    <row r="60" spans="1:6" s="30" customFormat="1" ht="26.25">
      <c r="A60" s="46" t="s">
        <v>59</v>
      </c>
      <c r="B60" s="40">
        <f>ULSummary!B60-ULBoard!B60+LSU!B60+LSUA!B60+LSUS!B60+SUBR!B60+SUNO!B60</f>
        <v>86315928.11999999</v>
      </c>
      <c r="C60" s="40">
        <f>ULSummary!C60-ULBoard!C60+LSU!C60+LSUA!C60+LSUS!C60+SUBR!C60+SUNO!C60</f>
        <v>89505675.06</v>
      </c>
      <c r="D60" s="40">
        <f>ULSummary!D60-ULBoard!D60+LSU!D60+LSUA!D60+LSUS!D60+SUBR!D60+SUNO!D60</f>
        <v>87886759.4</v>
      </c>
      <c r="E60" s="40">
        <f t="shared" si="4"/>
        <v>-1618915.6599999964</v>
      </c>
      <c r="F60" s="41">
        <f t="shared" si="5"/>
        <v>-0.018087296240319496</v>
      </c>
    </row>
    <row r="61" spans="1:6" s="30" customFormat="1" ht="26.25">
      <c r="A61" s="46" t="s">
        <v>60</v>
      </c>
      <c r="B61" s="40">
        <f>ULSummary!B61-ULBoard!B61+LSU!B61+LSUA!B61+LSUS!B61+SUBR!B61+SUNO!B61</f>
        <v>10055565.73</v>
      </c>
      <c r="C61" s="40">
        <f>ULSummary!C61-ULBoard!C61+LSU!C61+LSUA!C61+LSUS!C61+SUBR!C61+SUNO!C61</f>
        <v>10708924.3</v>
      </c>
      <c r="D61" s="40">
        <f>ULSummary!D61-ULBoard!D61+LSU!D61+LSUA!D61+LSUS!D61+SUBR!D61+SUNO!D61</f>
        <v>9634238.86</v>
      </c>
      <c r="E61" s="40">
        <f t="shared" si="4"/>
        <v>-1074685.4400000013</v>
      </c>
      <c r="F61" s="41">
        <f t="shared" si="5"/>
        <v>-0.10035419150362294</v>
      </c>
    </row>
    <row r="62" spans="1:6" s="30" customFormat="1" ht="26.25">
      <c r="A62" s="46" t="s">
        <v>61</v>
      </c>
      <c r="B62" s="40">
        <f>ULSummary!B62-ULBoard!B62+LSU!B62+LSUA!B62+LSUS!B62+SUBR!B62+SUNO!B62</f>
        <v>138530685.32</v>
      </c>
      <c r="C62" s="40">
        <f>ULSummary!C62-ULBoard!C62+LSU!C62+LSUA!C62+LSUS!C62+SUBR!C62+SUNO!C62</f>
        <v>138767156.89</v>
      </c>
      <c r="D62" s="40">
        <f>ULSummary!D62-ULBoard!D62+LSU!D62+LSUA!D62+LSUS!D62+SUBR!D62+SUNO!D62</f>
        <v>140212252.31</v>
      </c>
      <c r="E62" s="40">
        <f t="shared" si="4"/>
        <v>1445095.4200000167</v>
      </c>
      <c r="F62" s="41">
        <f t="shared" si="5"/>
        <v>0.01041381442401055</v>
      </c>
    </row>
    <row r="63" spans="1:6" s="30" customFormat="1" ht="26.25">
      <c r="A63" s="46" t="s">
        <v>62</v>
      </c>
      <c r="B63" s="40">
        <f>ULSummary!B63-ULBoard!B63+LSU!B63+LSUA!B63+LSUS!B63+SUBR!B63+SUNO!B63</f>
        <v>57130195.81</v>
      </c>
      <c r="C63" s="40">
        <f>ULSummary!C63-ULBoard!C63+LSU!C63+LSUA!C63+LSUS!C63+SUBR!C63+SUNO!C63</f>
        <v>57938242.543</v>
      </c>
      <c r="D63" s="40">
        <f>ULSummary!D63-ULBoard!D63+LSU!D63+LSUA!D63+LSUS!D63+SUBR!D63+SUNO!D63</f>
        <v>58386642.12</v>
      </c>
      <c r="E63" s="40">
        <f t="shared" si="4"/>
        <v>448399.5769999996</v>
      </c>
      <c r="F63" s="41">
        <f t="shared" si="5"/>
        <v>0.00773926783621735</v>
      </c>
    </row>
    <row r="64" spans="1:6" s="30" customFormat="1" ht="26.25">
      <c r="A64" s="46" t="s">
        <v>63</v>
      </c>
      <c r="B64" s="40">
        <f>ULSummary!B64-ULBoard!B64+LSU!B64+LSUA!B64+LSUS!B64+SUBR!B64+SUNO!B64</f>
        <v>134620003.84</v>
      </c>
      <c r="C64" s="40">
        <f>ULSummary!C64-ULBoard!C64+LSU!C64+LSUA!C64+LSUS!C64+SUBR!C64+SUNO!C64</f>
        <v>137140672.373</v>
      </c>
      <c r="D64" s="40">
        <f>ULSummary!D64-ULBoard!D64+LSU!D64+LSUA!D64+LSUS!D64+SUBR!D64+SUNO!D64</f>
        <v>140859858.07</v>
      </c>
      <c r="E64" s="40">
        <f t="shared" si="4"/>
        <v>3719185.696999997</v>
      </c>
      <c r="F64" s="41">
        <f t="shared" si="5"/>
        <v>0.02711949440414311</v>
      </c>
    </row>
    <row r="65" spans="1:6" s="30" customFormat="1" ht="26.25">
      <c r="A65" s="46" t="s">
        <v>64</v>
      </c>
      <c r="B65" s="40">
        <f>ULSummary!B65-ULBoard!B65+LSU!B65+LSUA!B65+LSUS!B65+SUBR!B65+SUNO!B65</f>
        <v>139351301.28</v>
      </c>
      <c r="C65" s="40">
        <f>ULSummary!C65-ULBoard!C65+LSU!C65+LSUA!C65+LSUS!C65+SUBR!C65+SUNO!C65</f>
        <v>142350085</v>
      </c>
      <c r="D65" s="40">
        <f>ULSummary!D65-ULBoard!D65+LSU!D65+LSUA!D65+LSUS!D65+SUBR!D65+SUNO!D65</f>
        <v>143332485</v>
      </c>
      <c r="E65" s="40">
        <f t="shared" si="4"/>
        <v>982400</v>
      </c>
      <c r="F65" s="41">
        <f t="shared" si="5"/>
        <v>0.006901295492728368</v>
      </c>
    </row>
    <row r="66" spans="1:6" s="30" customFormat="1" ht="26.25">
      <c r="A66" s="46" t="s">
        <v>65</v>
      </c>
      <c r="B66" s="40">
        <f>ULSummary!B66-ULBoard!B66+LSU!B66+LSUA!B66+LSUS!B66+SUBR!B66+SUNO!B66</f>
        <v>154170951.12</v>
      </c>
      <c r="C66" s="40">
        <f>ULSummary!C66-ULBoard!C66+LSU!C66+LSUA!C66+LSUS!C66+SUBR!C66+SUNO!C66</f>
        <v>157386246.04799998</v>
      </c>
      <c r="D66" s="40">
        <f>ULSummary!D66-ULBoard!D66+LSU!D66+LSUA!D66+LSUS!D66+SUBR!D66+SUNO!D66</f>
        <v>148584349.03</v>
      </c>
      <c r="E66" s="40">
        <f t="shared" si="4"/>
        <v>-8801897.017999977</v>
      </c>
      <c r="F66" s="41">
        <f t="shared" si="5"/>
        <v>-0.05592545243957059</v>
      </c>
    </row>
    <row r="67" spans="1:6" s="53" customFormat="1" ht="26.25">
      <c r="A67" s="66" t="s">
        <v>66</v>
      </c>
      <c r="B67" s="59">
        <f>SUM(B59:B66)</f>
        <v>1276226749.81</v>
      </c>
      <c r="C67" s="59">
        <f>SUM(C59:C66)</f>
        <v>1305666323.874</v>
      </c>
      <c r="D67" s="59">
        <f>SUM(D59:D66)</f>
        <v>1303847825.5</v>
      </c>
      <c r="E67" s="59">
        <f t="shared" si="4"/>
        <v>-1818498.3740000725</v>
      </c>
      <c r="F67" s="52">
        <f t="shared" si="5"/>
        <v>-0.0013927742032929708</v>
      </c>
    </row>
    <row r="68" spans="1:6" s="30" customFormat="1" ht="26.25">
      <c r="A68" s="46" t="s">
        <v>67</v>
      </c>
      <c r="B68" s="40">
        <f>ULSummary!B68-ULBoard!B68+LSU!B68+LSUA!B68+LSUS!B68+SUBR!B68+SUNO!B68</f>
        <v>0</v>
      </c>
      <c r="C68" s="40">
        <f>ULSummary!C68-ULBoard!C68+LSU!C68+LSUA!C68+LSUS!C68+SUBR!C68+SUNO!C68</f>
        <v>0</v>
      </c>
      <c r="D68" s="40">
        <f>ULSummary!D68-ULBoard!D68+LSU!D68+LSUA!D68+LSUS!D68+SUBR!D68+SUNO!D68</f>
        <v>0</v>
      </c>
      <c r="E68" s="40">
        <f t="shared" si="4"/>
        <v>0</v>
      </c>
      <c r="F68" s="41">
        <f t="shared" si="5"/>
        <v>0</v>
      </c>
    </row>
    <row r="69" spans="1:6" s="30" customFormat="1" ht="26.25">
      <c r="A69" s="46" t="s">
        <v>68</v>
      </c>
      <c r="B69" s="40">
        <f>ULSummary!B69-ULBoard!B69+LSU!B69+LSUA!B69+LSUS!B69+SUBR!B69+SUNO!B69</f>
        <v>400953.0200000005</v>
      </c>
      <c r="C69" s="40">
        <f>ULSummary!C69-ULBoard!C69+LSU!C69+LSUA!C69+LSUS!C69+SUBR!C69+SUNO!C69</f>
        <v>1058972</v>
      </c>
      <c r="D69" s="40">
        <f>ULSummary!D69-ULBoard!D69+LSU!D69+LSUA!D69+LSUS!D69+SUBR!D69+SUNO!D69</f>
        <v>4649764</v>
      </c>
      <c r="E69" s="40">
        <f t="shared" si="4"/>
        <v>3590792</v>
      </c>
      <c r="F69" s="41">
        <f t="shared" si="5"/>
        <v>3.3908280861061484</v>
      </c>
    </row>
    <row r="70" spans="1:6" s="30" customFormat="1" ht="26.25">
      <c r="A70" s="46" t="s">
        <v>69</v>
      </c>
      <c r="B70" s="40">
        <f>ULSummary!B70-ULBoard!B70+LSU!B70+LSUA!B70+LSUS!B70+SUBR!B70+SUNO!B70</f>
        <v>24785515</v>
      </c>
      <c r="C70" s="40">
        <f>ULSummary!C70-ULBoard!C70+LSU!C70+LSUA!C70+LSUS!C70+SUBR!C70+SUNO!C70</f>
        <v>25080966</v>
      </c>
      <c r="D70" s="40">
        <f>ULSummary!D70-ULBoard!D70+LSU!D70+LSUA!D70+LSUS!D70+SUBR!D70+SUNO!D70</f>
        <v>21894263</v>
      </c>
      <c r="E70" s="40">
        <f t="shared" si="4"/>
        <v>-3186703</v>
      </c>
      <c r="F70" s="41">
        <f t="shared" si="5"/>
        <v>-0.12705662931802547</v>
      </c>
    </row>
    <row r="71" spans="1:6" s="30" customFormat="1" ht="26.25">
      <c r="A71" s="46" t="s">
        <v>70</v>
      </c>
      <c r="B71" s="40">
        <f>ULSummary!B71-ULBoard!B71+LSU!B71+LSUA!B71+LSUS!B71+SUBR!B71+SUNO!B71</f>
        <v>-2159179.5</v>
      </c>
      <c r="C71" s="40">
        <f>ULSummary!C71-ULBoard!C71+LSU!C71+LSUA!C71+LSUS!C71+SUBR!C71+SUNO!C71</f>
        <v>326096</v>
      </c>
      <c r="D71" s="40">
        <f>ULSummary!D71-ULBoard!D71+LSU!D71+LSUA!D71+LSUS!D71+SUBR!D71+SUNO!D71</f>
        <v>1727301</v>
      </c>
      <c r="E71" s="40">
        <f t="shared" si="4"/>
        <v>1401205</v>
      </c>
      <c r="F71" s="41">
        <f t="shared" si="5"/>
        <v>4.296909499043227</v>
      </c>
    </row>
    <row r="72" spans="1:6" s="53" customFormat="1" ht="26.25">
      <c r="A72" s="67" t="s">
        <v>71</v>
      </c>
      <c r="B72" s="59">
        <f>SUM(B67:B71)</f>
        <v>1299254038.33</v>
      </c>
      <c r="C72" s="59">
        <f>SUM(C67:C71)</f>
        <v>1332132357.874</v>
      </c>
      <c r="D72" s="59">
        <f>SUM(D67:D71)</f>
        <v>1332119153.5</v>
      </c>
      <c r="E72" s="59">
        <f t="shared" si="4"/>
        <v>-13204.37400007248</v>
      </c>
      <c r="F72" s="52">
        <f t="shared" si="5"/>
        <v>-9.91220873963743E-06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f>ULSummary!B75-ULBoard!B75+LSU!B75+LSUA!B75+LSUS!B75+SUBR!B75+SUNO!B75</f>
        <v>657732075.78</v>
      </c>
      <c r="C75" s="40">
        <f>ULSummary!C75-ULBoard!C75+LSU!C75+LSUA!C75+LSUS!C75+SUBR!C75+SUNO!C75</f>
        <v>677150406.5</v>
      </c>
      <c r="D75" s="40">
        <f>ULSummary!D75-ULBoard!D75+LSU!D75+LSUA!D75+LSUS!D75+SUBR!D75+SUNO!D75</f>
        <v>673256088</v>
      </c>
      <c r="E75" s="40">
        <f aca="true" t="shared" si="6" ref="E75:E93">D75-C75</f>
        <v>-3894318.5</v>
      </c>
      <c r="F75" s="41">
        <f aca="true" t="shared" si="7" ref="F75:F93">IF(ISBLANK(E75),"  ",IF(C75&gt;0,E75/C75,IF(E75&gt;0,1,0)))</f>
        <v>-0.005751039152628789</v>
      </c>
    </row>
    <row r="76" spans="1:6" s="30" customFormat="1" ht="26.25">
      <c r="A76" s="46" t="s">
        <v>74</v>
      </c>
      <c r="B76" s="40">
        <f>ULSummary!B76-ULBoard!B76+LSU!B76+LSUA!B76+LSUS!B76+SUBR!B76+SUNO!B76</f>
        <v>39026251.11</v>
      </c>
      <c r="C76" s="40">
        <f>ULSummary!C76-ULBoard!C76+LSU!C76+LSUA!C76+LSUS!C76+SUBR!C76+SUNO!C76</f>
        <v>37904637</v>
      </c>
      <c r="D76" s="40">
        <f>ULSummary!D76-ULBoard!D76+LSU!D76+LSUA!D76+LSUS!D76+SUBR!D76+SUNO!D76</f>
        <v>38594224</v>
      </c>
      <c r="E76" s="40">
        <f t="shared" si="6"/>
        <v>689587</v>
      </c>
      <c r="F76" s="41">
        <f t="shared" si="7"/>
        <v>0.018192681808296963</v>
      </c>
    </row>
    <row r="77" spans="1:6" s="30" customFormat="1" ht="26.25">
      <c r="A77" s="46" t="s">
        <v>75</v>
      </c>
      <c r="B77" s="40">
        <f>ULSummary!B77-ULBoard!B77+LSU!B77+LSUA!B77+LSUS!B77+SUBR!B77+SUNO!B77</f>
        <v>265250245.70999998</v>
      </c>
      <c r="C77" s="40">
        <f>ULSummary!C77-ULBoard!C77+LSU!C77+LSUA!C77+LSUS!C77+SUBR!C77+SUNO!C77</f>
        <v>271779828.374</v>
      </c>
      <c r="D77" s="40">
        <f>ULSummary!D77-ULBoard!D77+LSU!D77+LSUA!D77+LSUS!D77+SUBR!D77+SUNO!D77</f>
        <v>280525081.5</v>
      </c>
      <c r="E77" s="40">
        <f t="shared" si="6"/>
        <v>8745253.125999987</v>
      </c>
      <c r="F77" s="41">
        <f t="shared" si="7"/>
        <v>0.03217771229866818</v>
      </c>
    </row>
    <row r="78" spans="1:6" s="53" customFormat="1" ht="26.25">
      <c r="A78" s="66" t="s">
        <v>76</v>
      </c>
      <c r="B78" s="59">
        <f>SUM(B75:B77)</f>
        <v>962008572.5999999</v>
      </c>
      <c r="C78" s="59">
        <f>SUM(C75:C77)</f>
        <v>986834871.8740001</v>
      </c>
      <c r="D78" s="59">
        <f>SUM(D75:D77)</f>
        <v>992375393.5</v>
      </c>
      <c r="E78" s="59">
        <f t="shared" si="6"/>
        <v>5540521.6259999275</v>
      </c>
      <c r="F78" s="52">
        <f t="shared" si="7"/>
        <v>0.005614436400568692</v>
      </c>
    </row>
    <row r="79" spans="1:6" s="30" customFormat="1" ht="26.25">
      <c r="A79" s="46" t="s">
        <v>77</v>
      </c>
      <c r="B79" s="40">
        <f>ULSummary!B79-ULBoard!B79+LSU!B79+LSUA!B79+LSUS!B79+SUBR!B79+SUNO!B79</f>
        <v>6858871.24</v>
      </c>
      <c r="C79" s="40">
        <f>ULSummary!C79-ULBoard!C79+LSU!C79+LSUA!C79+LSUS!C79+SUBR!C79+SUNO!C79</f>
        <v>5752275</v>
      </c>
      <c r="D79" s="40">
        <f>ULSummary!D79-ULBoard!D79+LSU!D79+LSUA!D79+LSUS!D79+SUBR!D79+SUNO!D79</f>
        <v>5390605</v>
      </c>
      <c r="E79" s="40">
        <f t="shared" si="6"/>
        <v>-361670</v>
      </c>
      <c r="F79" s="41">
        <f t="shared" si="7"/>
        <v>-0.062874254099465</v>
      </c>
    </row>
    <row r="80" spans="1:6" s="30" customFormat="1" ht="26.25">
      <c r="A80" s="46" t="s">
        <v>78</v>
      </c>
      <c r="B80" s="40">
        <f>ULSummary!B80-ULBoard!B80+LSU!B80+LSUA!B80+LSUS!B80+SUBR!B80+SUNO!B80</f>
        <v>85052046.86000001</v>
      </c>
      <c r="C80" s="40">
        <f>ULSummary!C80-ULBoard!C80+LSU!C80+LSUA!C80+LSUS!C80+SUBR!C80+SUNO!C80</f>
        <v>90579745</v>
      </c>
      <c r="D80" s="40">
        <f>ULSummary!D80-ULBoard!D80+LSU!D80+LSUA!D80+LSUS!D80+SUBR!D80+SUNO!D80</f>
        <v>90253593</v>
      </c>
      <c r="E80" s="40">
        <f t="shared" si="6"/>
        <v>-326152</v>
      </c>
      <c r="F80" s="41">
        <f t="shared" si="7"/>
        <v>-0.003600716694444216</v>
      </c>
    </row>
    <row r="81" spans="1:6" s="30" customFormat="1" ht="26.25">
      <c r="A81" s="46" t="s">
        <v>79</v>
      </c>
      <c r="B81" s="40">
        <f>ULSummary!B81-ULBoard!B81+LSU!B81+LSUA!B81+LSUS!B81+SUBR!B81+SUNO!B81</f>
        <v>30499371.029999997</v>
      </c>
      <c r="C81" s="40">
        <f>ULSummary!C81-ULBoard!C81+LSU!C81+LSUA!C81+LSUS!C81+SUBR!C81+SUNO!C81</f>
        <v>25362243</v>
      </c>
      <c r="D81" s="40">
        <f>ULSummary!D81-ULBoard!D81+LSU!D81+LSUA!D81+LSUS!D81+SUBR!D81+SUNO!D81</f>
        <v>24125253</v>
      </c>
      <c r="E81" s="40">
        <f t="shared" si="6"/>
        <v>-1236990</v>
      </c>
      <c r="F81" s="41">
        <f t="shared" si="7"/>
        <v>-0.04877289441631799</v>
      </c>
    </row>
    <row r="82" spans="1:6" s="53" customFormat="1" ht="26.25">
      <c r="A82" s="49" t="s">
        <v>80</v>
      </c>
      <c r="B82" s="59">
        <f>SUM(B79:B81)</f>
        <v>122410289.13000001</v>
      </c>
      <c r="C82" s="59">
        <f>SUM(C79:C81)</f>
        <v>121694263</v>
      </c>
      <c r="D82" s="59">
        <f>SUM(D79:D81)</f>
        <v>119769451</v>
      </c>
      <c r="E82" s="59">
        <f t="shared" si="6"/>
        <v>-1924812</v>
      </c>
      <c r="F82" s="52">
        <f t="shared" si="7"/>
        <v>-0.015816785052554204</v>
      </c>
    </row>
    <row r="83" spans="1:6" s="30" customFormat="1" ht="26.25">
      <c r="A83" s="46" t="s">
        <v>81</v>
      </c>
      <c r="B83" s="40">
        <f>ULSummary!B83-ULBoard!B83+LSU!B83+LSUA!B83+LSUS!B83+SUBR!B83+SUNO!B83</f>
        <v>9394863.5</v>
      </c>
      <c r="C83" s="40">
        <f>ULSummary!C83-ULBoard!C83+LSU!C83+LSUA!C83+LSUS!C83+SUBR!C83+SUNO!C83</f>
        <v>7990128</v>
      </c>
      <c r="D83" s="40">
        <f>ULSummary!D83-ULBoard!D83+LSU!D83+LSUA!D83+LSUS!D83+SUBR!D83+SUNO!D83</f>
        <v>7264179</v>
      </c>
      <c r="E83" s="40">
        <f t="shared" si="6"/>
        <v>-725949</v>
      </c>
      <c r="F83" s="41">
        <f t="shared" si="7"/>
        <v>-0.09085574098437472</v>
      </c>
    </row>
    <row r="84" spans="1:6" s="30" customFormat="1" ht="26.25">
      <c r="A84" s="46" t="s">
        <v>82</v>
      </c>
      <c r="B84" s="40">
        <f>ULSummary!B84-ULBoard!B84+LSU!B84+LSUA!B84+LSUS!B84+SUBR!B84+SUNO!B84</f>
        <v>172369640.3</v>
      </c>
      <c r="C84" s="40">
        <f>ULSummary!C84-ULBoard!C84+LSU!C84+LSUA!C84+LSUS!C84+SUBR!C84+SUNO!C84</f>
        <v>176397229</v>
      </c>
      <c r="D84" s="40">
        <f>ULSummary!D84-ULBoard!D84+LSU!D84+LSUA!D84+LSUS!D84+SUBR!D84+SUNO!D84</f>
        <v>176290087</v>
      </c>
      <c r="E84" s="40">
        <f t="shared" si="6"/>
        <v>-107142</v>
      </c>
      <c r="F84" s="41">
        <f t="shared" si="7"/>
        <v>-0.0006073904936454529</v>
      </c>
    </row>
    <row r="85" spans="1:6" s="30" customFormat="1" ht="26.25">
      <c r="A85" s="46" t="s">
        <v>83</v>
      </c>
      <c r="B85" s="40">
        <f>ULSummary!B85-ULBoard!B85+LSU!B85+LSUA!B85+LSUS!B85+SUBR!B85+SUNO!B85</f>
        <v>0</v>
      </c>
      <c r="C85" s="40">
        <f>ULSummary!C85-ULBoard!C85+LSU!C85+LSUA!C85+LSUS!C85+SUBR!C85+SUNO!C85</f>
        <v>0</v>
      </c>
      <c r="D85" s="40">
        <f>ULSummary!D85-ULBoard!D85+LSU!D85+LSUA!D85+LSUS!D85+SUBR!D85+SUNO!D85</f>
        <v>0</v>
      </c>
      <c r="E85" s="40">
        <f t="shared" si="6"/>
        <v>0</v>
      </c>
      <c r="F85" s="41">
        <f t="shared" si="7"/>
        <v>0</v>
      </c>
    </row>
    <row r="86" spans="1:6" s="30" customFormat="1" ht="26.25">
      <c r="A86" s="46" t="s">
        <v>84</v>
      </c>
      <c r="B86" s="40">
        <f>ULSummary!B86-ULBoard!B86+LSU!B86+LSUA!B86+LSUS!B86+SUBR!B86+SUNO!B86</f>
        <v>17264343.11</v>
      </c>
      <c r="C86" s="40">
        <f>ULSummary!C86-ULBoard!C86+LSU!C86+LSUA!C86+LSUS!C86+SUBR!C86+SUNO!C86</f>
        <v>25617655</v>
      </c>
      <c r="D86" s="40">
        <f>ULSummary!D86-ULBoard!D86+LSU!D86+LSUA!D86+LSUS!D86+SUBR!D86+SUNO!D86</f>
        <v>23764287</v>
      </c>
      <c r="E86" s="40">
        <f t="shared" si="6"/>
        <v>-1853368</v>
      </c>
      <c r="F86" s="41">
        <f t="shared" si="7"/>
        <v>-0.07234729330221677</v>
      </c>
    </row>
    <row r="87" spans="1:6" s="53" customFormat="1" ht="26.25">
      <c r="A87" s="49" t="s">
        <v>85</v>
      </c>
      <c r="B87" s="59">
        <f>SUM(B83:B86)</f>
        <v>199028846.91000003</v>
      </c>
      <c r="C87" s="59">
        <f>SUM(C83:C86)</f>
        <v>210005012</v>
      </c>
      <c r="D87" s="59">
        <f>SUM(D83:D86)</f>
        <v>207318553</v>
      </c>
      <c r="E87" s="59">
        <f t="shared" si="6"/>
        <v>-2686459</v>
      </c>
      <c r="F87" s="52">
        <f t="shared" si="7"/>
        <v>-0.012792356593851199</v>
      </c>
    </row>
    <row r="88" spans="1:6" s="30" customFormat="1" ht="26.25">
      <c r="A88" s="46" t="s">
        <v>86</v>
      </c>
      <c r="B88" s="40">
        <f>ULSummary!B88-ULBoard!B88+LSU!B88+LSUA!B88+LSUS!B88+SUBR!B88+SUNO!B88</f>
        <v>10131916.96</v>
      </c>
      <c r="C88" s="40">
        <f>ULSummary!C88-ULBoard!C88+LSU!C88+LSUA!C88+LSUS!C88+SUBR!C88+SUNO!C88</f>
        <v>7569282</v>
      </c>
      <c r="D88" s="40">
        <f>ULSummary!D88-ULBoard!D88+LSU!D88+LSUA!D88+LSUS!D88+SUBR!D88+SUNO!D88</f>
        <v>7134770</v>
      </c>
      <c r="E88" s="40">
        <f t="shared" si="6"/>
        <v>-434512</v>
      </c>
      <c r="F88" s="41">
        <f t="shared" si="7"/>
        <v>-0.057404652118919604</v>
      </c>
    </row>
    <row r="89" spans="1:6" s="30" customFormat="1" ht="26.25">
      <c r="A89" s="46" t="s">
        <v>87</v>
      </c>
      <c r="B89" s="40">
        <f>ULSummary!B89-ULBoard!B89+LSU!B89+LSUA!B89+LSUS!B89+SUBR!B89+SUNO!B89</f>
        <v>4621270.73</v>
      </c>
      <c r="C89" s="40">
        <f>ULSummary!C89-ULBoard!C89+LSU!C89+LSUA!C89+LSUS!C89+SUBR!C89+SUNO!C89</f>
        <v>5187695</v>
      </c>
      <c r="D89" s="40">
        <f>ULSummary!D89-ULBoard!D89+LSU!D89+LSUA!D89+LSUS!D89+SUBR!D89+SUNO!D89</f>
        <v>4567128</v>
      </c>
      <c r="E89" s="40">
        <f t="shared" si="6"/>
        <v>-620567</v>
      </c>
      <c r="F89" s="41">
        <f t="shared" si="7"/>
        <v>-0.1196228768267988</v>
      </c>
    </row>
    <row r="90" spans="1:6" s="30" customFormat="1" ht="26.25">
      <c r="A90" s="55" t="s">
        <v>88</v>
      </c>
      <c r="B90" s="40">
        <f>ULSummary!B90-ULBoard!B90+LSU!B90+LSUA!B90+LSUS!B90+SUBR!B90+SUNO!B90</f>
        <v>1053141</v>
      </c>
      <c r="C90" s="40">
        <f>ULSummary!C90-ULBoard!C90+LSU!C90+LSUA!C90+LSUS!C90+SUBR!C90+SUNO!C90</f>
        <v>841230</v>
      </c>
      <c r="D90" s="40">
        <f>ULSummary!D90-ULBoard!D90+LSU!D90+LSUA!D90+LSUS!D90+SUBR!D90+SUNO!D90</f>
        <v>953855</v>
      </c>
      <c r="E90" s="40">
        <f t="shared" si="6"/>
        <v>112625</v>
      </c>
      <c r="F90" s="41">
        <f t="shared" si="7"/>
        <v>0.13388134041819716</v>
      </c>
    </row>
    <row r="91" spans="1:6" s="53" customFormat="1" ht="26.25">
      <c r="A91" s="69" t="s">
        <v>89</v>
      </c>
      <c r="B91" s="59">
        <f>SUM(B88:B90)</f>
        <v>15806328.690000001</v>
      </c>
      <c r="C91" s="59">
        <f>SUM(C88:C90)</f>
        <v>13598207</v>
      </c>
      <c r="D91" s="59">
        <f>SUM(D88:D90)</f>
        <v>12655753</v>
      </c>
      <c r="E91" s="59">
        <f t="shared" si="6"/>
        <v>-942454</v>
      </c>
      <c r="F91" s="52">
        <f t="shared" si="7"/>
        <v>-0.0693072255776074</v>
      </c>
    </row>
    <row r="92" spans="1:6" s="30" customFormat="1" ht="26.25">
      <c r="A92" s="55" t="s">
        <v>90</v>
      </c>
      <c r="B92" s="40">
        <f>ULSummary!B92-ULBoard!B92+LSU!B92+LSUA!B92+LSUS!B92+SUBR!B92+SUNO!B92</f>
        <v>0</v>
      </c>
      <c r="C92" s="40">
        <f>ULSummary!C92-ULBoard!C92+LSU!C92+LSUA!C92+LSUS!C92+SUBR!C92+SUNO!C92</f>
        <v>0</v>
      </c>
      <c r="D92" s="40">
        <f>ULSummary!D92-ULBoard!D92+LSU!D92+LSUA!D92+LSUS!D92+SUBR!D92+SUNO!D92</f>
        <v>0</v>
      </c>
      <c r="E92" s="40">
        <f t="shared" si="6"/>
        <v>0</v>
      </c>
      <c r="F92" s="41">
        <f t="shared" si="7"/>
        <v>0</v>
      </c>
    </row>
    <row r="93" spans="1:6" s="53" customFormat="1" ht="27" thickBot="1">
      <c r="A93" s="70" t="s">
        <v>71</v>
      </c>
      <c r="B93" s="186">
        <f>B92+B91+B87+B82+B78+1</f>
        <v>1299254038.33</v>
      </c>
      <c r="C93" s="186">
        <f>C92+C91+C87+C82+C78</f>
        <v>1332132353.874</v>
      </c>
      <c r="D93" s="186">
        <f>D92+D91+D87+D82+D78</f>
        <v>1332119150.5</v>
      </c>
      <c r="E93" s="125">
        <f t="shared" si="6"/>
        <v>-13203.37400007248</v>
      </c>
      <c r="F93" s="126">
        <f t="shared" si="7"/>
        <v>-9.911458093240879E-06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67">
      <selection activeCell="B8" sqref="B8:B93"/>
    </sheetView>
  </sheetViews>
  <sheetFormatPr defaultColWidth="9.140625" defaultRowHeight="15"/>
  <cols>
    <col min="1" max="1" width="121.140625" style="136" customWidth="1"/>
    <col min="2" max="2" width="32.7109375" style="137" customWidth="1"/>
    <col min="3" max="5" width="32.8515625" style="137" customWidth="1"/>
    <col min="6" max="6" width="25.57421875" style="138" customWidth="1"/>
    <col min="7" max="7" width="30.28125" style="136" customWidth="1"/>
    <col min="8" max="8" width="25.140625" style="136" customWidth="1"/>
    <col min="9" max="16384" width="9.140625" style="136" customWidth="1"/>
  </cols>
  <sheetData>
    <row r="1" spans="1:5" s="129" customFormat="1" ht="46.5">
      <c r="A1" s="10" t="s">
        <v>0</v>
      </c>
      <c r="B1" s="13" t="s">
        <v>1</v>
      </c>
      <c r="C1" s="127" t="s">
        <v>161</v>
      </c>
      <c r="D1" s="311"/>
      <c r="E1" s="312"/>
    </row>
    <row r="2" spans="1:8" s="129" customFormat="1" ht="46.5">
      <c r="A2" s="10" t="s">
        <v>3</v>
      </c>
      <c r="B2" s="11"/>
      <c r="C2" s="11"/>
      <c r="D2" s="11"/>
      <c r="E2" s="11"/>
      <c r="F2" s="15"/>
      <c r="G2" s="130"/>
      <c r="H2" s="130"/>
    </row>
    <row r="3" spans="1:8" s="129" customFormat="1" ht="47.25" thickBot="1">
      <c r="A3" s="16" t="s">
        <v>4</v>
      </c>
      <c r="B3" s="17"/>
      <c r="C3" s="17"/>
      <c r="D3" s="17"/>
      <c r="E3" s="17"/>
      <c r="F3" s="18"/>
      <c r="G3" s="130"/>
      <c r="H3" s="130"/>
    </row>
    <row r="4" spans="1:6" s="131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132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131" customFormat="1" ht="26.25">
      <c r="A6" s="35" t="s">
        <v>14</v>
      </c>
      <c r="B6" s="36"/>
      <c r="C6" s="36"/>
      <c r="D6" s="36"/>
      <c r="E6" s="36"/>
      <c r="F6" s="37"/>
    </row>
    <row r="7" spans="1:6" s="131" customFormat="1" ht="26.25">
      <c r="A7" s="35" t="s">
        <v>15</v>
      </c>
      <c r="B7" s="36"/>
      <c r="C7" s="36"/>
      <c r="D7" s="36"/>
      <c r="E7" s="36"/>
      <c r="F7" s="38"/>
    </row>
    <row r="8" spans="1:6" s="131" customFormat="1" ht="26.25">
      <c r="A8" s="39" t="s">
        <v>16</v>
      </c>
      <c r="B8" s="40">
        <v>8567527</v>
      </c>
      <c r="C8" s="40">
        <v>8567527</v>
      </c>
      <c r="D8" s="40">
        <v>0</v>
      </c>
      <c r="E8" s="40">
        <v>-8567527</v>
      </c>
      <c r="F8" s="41">
        <v>-1</v>
      </c>
    </row>
    <row r="9" spans="1:6" s="131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131" customFormat="1" ht="26.25">
      <c r="A10" s="42" t="s">
        <v>18</v>
      </c>
      <c r="B10" s="43">
        <v>0</v>
      </c>
      <c r="C10" s="43">
        <v>0</v>
      </c>
      <c r="D10" s="43">
        <v>1008172</v>
      </c>
      <c r="E10" s="43">
        <v>1008172</v>
      </c>
      <c r="F10" s="41">
        <v>1</v>
      </c>
    </row>
    <row r="11" spans="1:6" s="131" customFormat="1" ht="26.25">
      <c r="A11" s="44" t="s">
        <v>159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131" customFormat="1" ht="26.25">
      <c r="A12" s="46" t="s">
        <v>20</v>
      </c>
      <c r="B12" s="45">
        <v>0</v>
      </c>
      <c r="C12" s="45">
        <v>0</v>
      </c>
      <c r="D12" s="45">
        <v>0</v>
      </c>
      <c r="E12" s="43">
        <v>0</v>
      </c>
      <c r="F12" s="41">
        <v>0</v>
      </c>
    </row>
    <row r="13" spans="1:6" s="131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131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131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131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131" customFormat="1" ht="26.25">
      <c r="A17" s="46" t="s">
        <v>160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131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131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131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131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131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131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131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131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131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131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131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131" customFormat="1" ht="26.25">
      <c r="A29" s="47" t="s">
        <v>100</v>
      </c>
      <c r="B29" s="45">
        <v>0</v>
      </c>
      <c r="C29" s="45"/>
      <c r="D29" s="45"/>
      <c r="E29" s="43"/>
      <c r="F29" s="41"/>
    </row>
    <row r="30" spans="1:6" s="131" customFormat="1" ht="26.25">
      <c r="A30" s="47" t="s">
        <v>157</v>
      </c>
      <c r="B30" s="45">
        <v>0</v>
      </c>
      <c r="C30" s="45">
        <v>0</v>
      </c>
      <c r="D30" s="45">
        <v>1008172</v>
      </c>
      <c r="E30" s="43">
        <v>1008172</v>
      </c>
      <c r="F30" s="41">
        <v>1</v>
      </c>
    </row>
    <row r="31" spans="1:6" s="131" customFormat="1" ht="26.25">
      <c r="A31" s="48" t="s">
        <v>37</v>
      </c>
      <c r="B31" s="45"/>
      <c r="C31" s="45"/>
      <c r="D31" s="45"/>
      <c r="E31" s="45"/>
      <c r="F31" s="37"/>
    </row>
    <row r="32" spans="1:6" s="131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131" customFormat="1" ht="26.25">
      <c r="A33" s="49" t="s">
        <v>39</v>
      </c>
      <c r="B33" s="45"/>
      <c r="C33" s="45"/>
      <c r="D33" s="45"/>
      <c r="E33" s="45"/>
      <c r="F33" s="37"/>
    </row>
    <row r="34" spans="1:6" s="131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131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133" customFormat="1" ht="26.25">
      <c r="A36" s="50" t="s">
        <v>42</v>
      </c>
      <c r="B36" s="51">
        <v>8567527</v>
      </c>
      <c r="C36" s="51">
        <v>8567527</v>
      </c>
      <c r="D36" s="51">
        <v>1008172</v>
      </c>
      <c r="E36" s="51">
        <v>-7559355</v>
      </c>
      <c r="F36" s="52">
        <v>-0.8823263702583021</v>
      </c>
    </row>
    <row r="37" spans="1:6" s="131" customFormat="1" ht="26.25">
      <c r="A37" s="48" t="s">
        <v>43</v>
      </c>
      <c r="B37" s="45"/>
      <c r="C37" s="45"/>
      <c r="D37" s="45"/>
      <c r="E37" s="45"/>
      <c r="F37" s="37"/>
    </row>
    <row r="38" spans="1:6" s="131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131" customFormat="1" ht="26.25">
      <c r="A39" s="55" t="s">
        <v>45</v>
      </c>
      <c r="B39" s="40">
        <v>0</v>
      </c>
      <c r="C39" s="40">
        <v>0</v>
      </c>
      <c r="D39" s="313">
        <v>0</v>
      </c>
      <c r="E39" s="43">
        <v>0</v>
      </c>
      <c r="F39" s="41">
        <v>0</v>
      </c>
    </row>
    <row r="40" spans="1:6" s="131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131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131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13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133" t="s">
        <v>50</v>
      </c>
    </row>
    <row r="44" spans="1:6" s="131" customFormat="1" ht="26.25">
      <c r="A44" s="46" t="s">
        <v>50</v>
      </c>
      <c r="B44" s="45"/>
      <c r="C44" s="45"/>
      <c r="D44" s="45"/>
      <c r="E44" s="45"/>
      <c r="F44" s="37"/>
    </row>
    <row r="45" spans="1:6" s="133" customFormat="1" ht="26.25">
      <c r="A45" s="58" t="s">
        <v>51</v>
      </c>
      <c r="B45" s="59">
        <v>60790778</v>
      </c>
      <c r="C45" s="59">
        <v>79263491</v>
      </c>
      <c r="D45" s="59">
        <v>12271026</v>
      </c>
      <c r="E45" s="59">
        <v>-66992465</v>
      </c>
      <c r="F45" s="52">
        <v>-0.8451869095697538</v>
      </c>
    </row>
    <row r="46" spans="1:6" s="131" customFormat="1" ht="26.25">
      <c r="A46" s="46" t="s">
        <v>50</v>
      </c>
      <c r="B46" s="45"/>
      <c r="C46" s="45"/>
      <c r="D46" s="45"/>
      <c r="E46" s="45"/>
      <c r="F46" s="37"/>
    </row>
    <row r="47" spans="1:6" s="13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131" customFormat="1" ht="26.25">
      <c r="A48" s="46" t="s">
        <v>50</v>
      </c>
      <c r="B48" s="45"/>
      <c r="C48" s="45"/>
      <c r="D48" s="45"/>
      <c r="E48" s="45"/>
      <c r="F48" s="37"/>
    </row>
    <row r="49" spans="1:6" s="133" customFormat="1" ht="26.25">
      <c r="A49" s="48" t="s">
        <v>53</v>
      </c>
      <c r="B49" s="57">
        <v>10604298</v>
      </c>
      <c r="C49" s="57">
        <v>11999058</v>
      </c>
      <c r="D49" s="57">
        <v>2999765</v>
      </c>
      <c r="E49" s="57">
        <v>-8999293</v>
      </c>
      <c r="F49" s="52">
        <v>-0.7499999583300623</v>
      </c>
    </row>
    <row r="50" spans="1:6" s="131" customFormat="1" ht="26.25">
      <c r="A50" s="46" t="s">
        <v>50</v>
      </c>
      <c r="B50" s="45"/>
      <c r="C50" s="45"/>
      <c r="D50" s="45"/>
      <c r="E50" s="45"/>
      <c r="F50" s="37"/>
    </row>
    <row r="51" spans="1:6" s="133" customFormat="1" ht="26.25">
      <c r="A51" s="60" t="s">
        <v>54</v>
      </c>
      <c r="B51" s="61">
        <v>6698434</v>
      </c>
      <c r="C51" s="61">
        <v>6698434</v>
      </c>
      <c r="D51" s="61">
        <v>2014619</v>
      </c>
      <c r="E51" s="61">
        <v>-4683815</v>
      </c>
      <c r="F51" s="52">
        <v>-0.6992403000462496</v>
      </c>
    </row>
    <row r="52" spans="1:6" s="131" customFormat="1" ht="26.25">
      <c r="A52" s="48"/>
      <c r="B52" s="36"/>
      <c r="C52" s="36"/>
      <c r="D52" s="36"/>
      <c r="E52" s="36"/>
      <c r="F52" s="62"/>
    </row>
    <row r="53" spans="1:6" s="13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131" customFormat="1" ht="26.25">
      <c r="A54" s="46"/>
      <c r="B54" s="45"/>
      <c r="C54" s="45"/>
      <c r="D54" s="45"/>
      <c r="E54" s="45"/>
      <c r="F54" s="37"/>
    </row>
    <row r="55" spans="1:6" s="133" customFormat="1" ht="26.25">
      <c r="A55" s="63" t="s">
        <v>56</v>
      </c>
      <c r="B55" s="57">
        <v>86661037</v>
      </c>
      <c r="C55" s="57">
        <v>106528510</v>
      </c>
      <c r="D55" s="57">
        <v>18293582</v>
      </c>
      <c r="E55" s="57">
        <v>-88234928</v>
      </c>
      <c r="F55" s="52">
        <v>-0.8282752476308924</v>
      </c>
    </row>
    <row r="56" spans="1:6" s="131" customFormat="1" ht="26.25">
      <c r="A56" s="64"/>
      <c r="B56" s="45"/>
      <c r="C56" s="45"/>
      <c r="D56" s="45"/>
      <c r="E56" s="45"/>
      <c r="F56" s="37" t="s">
        <v>50</v>
      </c>
    </row>
    <row r="57" spans="1:6" s="131" customFormat="1" ht="26.25">
      <c r="A57" s="65"/>
      <c r="B57" s="36"/>
      <c r="C57" s="36"/>
      <c r="D57" s="36">
        <v>0</v>
      </c>
      <c r="E57" s="36"/>
      <c r="F57" s="38" t="s">
        <v>50</v>
      </c>
    </row>
    <row r="58" spans="1:6" s="131" customFormat="1" ht="26.25">
      <c r="A58" s="63" t="s">
        <v>57</v>
      </c>
      <c r="B58" s="36"/>
      <c r="C58" s="36"/>
      <c r="D58" s="36"/>
      <c r="E58" s="36"/>
      <c r="F58" s="38"/>
    </row>
    <row r="59" spans="1:6" s="131" customFormat="1" ht="26.25">
      <c r="A59" s="44" t="s">
        <v>58</v>
      </c>
      <c r="B59" s="36">
        <v>0</v>
      </c>
      <c r="C59" s="36">
        <v>0</v>
      </c>
      <c r="D59" s="36">
        <v>0</v>
      </c>
      <c r="E59" s="36">
        <v>0</v>
      </c>
      <c r="F59" s="41">
        <v>0</v>
      </c>
    </row>
    <row r="60" spans="1:6" s="131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131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131" customFormat="1" ht="26.25">
      <c r="A62" s="46" t="s">
        <v>61</v>
      </c>
      <c r="B62" s="45">
        <v>0</v>
      </c>
      <c r="C62" s="45">
        <v>0</v>
      </c>
      <c r="D62" s="45">
        <v>0</v>
      </c>
      <c r="E62" s="45">
        <v>0</v>
      </c>
      <c r="F62" s="41">
        <v>0</v>
      </c>
    </row>
    <row r="63" spans="1:6" s="131" customFormat="1" ht="26.25">
      <c r="A63" s="46" t="s">
        <v>62</v>
      </c>
      <c r="B63" s="45">
        <v>0</v>
      </c>
      <c r="C63" s="45">
        <v>0</v>
      </c>
      <c r="D63" s="45">
        <v>0</v>
      </c>
      <c r="E63" s="45">
        <v>0</v>
      </c>
      <c r="F63" s="41">
        <v>0</v>
      </c>
    </row>
    <row r="64" spans="1:6" s="131" customFormat="1" ht="26.25">
      <c r="A64" s="46" t="s">
        <v>63</v>
      </c>
      <c r="B64" s="45">
        <v>0</v>
      </c>
      <c r="C64" s="45">
        <v>0</v>
      </c>
      <c r="D64" s="45">
        <v>0</v>
      </c>
      <c r="E64" s="45">
        <v>0</v>
      </c>
      <c r="F64" s="41">
        <v>0</v>
      </c>
    </row>
    <row r="65" spans="1:6" s="131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131" customFormat="1" ht="26.25">
      <c r="A66" s="46" t="s">
        <v>65</v>
      </c>
      <c r="B66" s="45">
        <v>0</v>
      </c>
      <c r="C66" s="45">
        <v>0</v>
      </c>
      <c r="D66" s="45">
        <v>0</v>
      </c>
      <c r="E66" s="45">
        <v>0</v>
      </c>
      <c r="F66" s="41">
        <v>0</v>
      </c>
    </row>
    <row r="67" spans="1:6" s="133" customFormat="1" ht="26.25">
      <c r="A67" s="66" t="s">
        <v>66</v>
      </c>
      <c r="B67" s="51">
        <v>0</v>
      </c>
      <c r="C67" s="51">
        <v>0</v>
      </c>
      <c r="D67" s="51">
        <v>0</v>
      </c>
      <c r="E67" s="51">
        <v>0</v>
      </c>
      <c r="F67" s="52">
        <v>0</v>
      </c>
    </row>
    <row r="68" spans="1:6" s="131" customFormat="1" ht="26.25">
      <c r="A68" s="46" t="s">
        <v>67</v>
      </c>
      <c r="B68" s="45">
        <v>86661037.42</v>
      </c>
      <c r="C68" s="45">
        <v>106528510</v>
      </c>
      <c r="D68" s="45">
        <v>18293582</v>
      </c>
      <c r="E68" s="45">
        <v>-88234928</v>
      </c>
      <c r="F68" s="41">
        <v>-0.8282752476308924</v>
      </c>
    </row>
    <row r="69" spans="1:6" s="131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131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131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133" customFormat="1" ht="26.25">
      <c r="A72" s="67" t="s">
        <v>71</v>
      </c>
      <c r="B72" s="68">
        <v>86661037.42</v>
      </c>
      <c r="C72" s="68">
        <v>106528510</v>
      </c>
      <c r="D72" s="68">
        <v>18293582</v>
      </c>
      <c r="E72" s="68">
        <v>-88234928</v>
      </c>
      <c r="F72" s="52">
        <v>-0.8282752476308924</v>
      </c>
    </row>
    <row r="73" spans="1:6" s="131" customFormat="1" ht="26.25">
      <c r="A73" s="65"/>
      <c r="B73" s="36"/>
      <c r="C73" s="36"/>
      <c r="D73" s="36"/>
      <c r="E73" s="36"/>
      <c r="F73" s="38"/>
    </row>
    <row r="74" spans="1:6" s="131" customFormat="1" ht="26.25">
      <c r="A74" s="63" t="s">
        <v>72</v>
      </c>
      <c r="B74" s="36"/>
      <c r="C74" s="36"/>
      <c r="D74" s="36"/>
      <c r="E74" s="36"/>
      <c r="F74" s="38"/>
    </row>
    <row r="75" spans="1:6" s="131" customFormat="1" ht="26.25">
      <c r="A75" s="44" t="s">
        <v>73</v>
      </c>
      <c r="B75" s="40">
        <v>25502199.27</v>
      </c>
      <c r="C75" s="40">
        <v>33855849</v>
      </c>
      <c r="D75" s="40">
        <v>7888218</v>
      </c>
      <c r="E75" s="36">
        <v>-25967631</v>
      </c>
      <c r="F75" s="41">
        <v>-0.7670057543085096</v>
      </c>
    </row>
    <row r="76" spans="1:6" s="131" customFormat="1" ht="26.25">
      <c r="A76" s="46" t="s">
        <v>74</v>
      </c>
      <c r="B76" s="43">
        <v>1687986.2</v>
      </c>
      <c r="C76" s="40">
        <v>1612209</v>
      </c>
      <c r="D76" s="40">
        <v>405800</v>
      </c>
      <c r="E76" s="45">
        <v>-1206409</v>
      </c>
      <c r="F76" s="41">
        <v>-0.7482956614185878</v>
      </c>
    </row>
    <row r="77" spans="1:6" s="131" customFormat="1" ht="26.25">
      <c r="A77" s="46" t="s">
        <v>75</v>
      </c>
      <c r="B77" s="36">
        <v>9903334.19</v>
      </c>
      <c r="C77" s="40">
        <v>11071389</v>
      </c>
      <c r="D77" s="40">
        <v>2816472</v>
      </c>
      <c r="E77" s="45">
        <v>-8254917</v>
      </c>
      <c r="F77" s="41">
        <v>-0.7456080713991713</v>
      </c>
    </row>
    <row r="78" spans="1:6" s="133" customFormat="1" ht="26.25">
      <c r="A78" s="66" t="s">
        <v>76</v>
      </c>
      <c r="B78" s="68">
        <v>37093519.66</v>
      </c>
      <c r="C78" s="68">
        <v>46539447</v>
      </c>
      <c r="D78" s="68">
        <v>11110490</v>
      </c>
      <c r="E78" s="51">
        <v>-35428957</v>
      </c>
      <c r="F78" s="52">
        <v>-0.7612672535623382</v>
      </c>
    </row>
    <row r="79" spans="1:6" s="131" customFormat="1" ht="26.25">
      <c r="A79" s="46" t="s">
        <v>77</v>
      </c>
      <c r="B79" s="43">
        <v>4998.53</v>
      </c>
      <c r="C79" s="43">
        <v>20000</v>
      </c>
      <c r="D79" s="43">
        <v>2058</v>
      </c>
      <c r="E79" s="45">
        <v>-17942</v>
      </c>
      <c r="F79" s="41">
        <v>-0.8971</v>
      </c>
    </row>
    <row r="80" spans="1:6" s="131" customFormat="1" ht="26.25">
      <c r="A80" s="46" t="s">
        <v>78</v>
      </c>
      <c r="B80" s="40">
        <v>6401584.7</v>
      </c>
      <c r="C80" s="40">
        <v>6587849</v>
      </c>
      <c r="D80" s="40">
        <v>1076219</v>
      </c>
      <c r="E80" s="45">
        <v>-5511630</v>
      </c>
      <c r="F80" s="41">
        <v>-0.8366357516694751</v>
      </c>
    </row>
    <row r="81" spans="1:6" s="131" customFormat="1" ht="26.25">
      <c r="A81" s="46" t="s">
        <v>79</v>
      </c>
      <c r="B81" s="36">
        <v>8411231.53</v>
      </c>
      <c r="C81" s="36">
        <v>9209765</v>
      </c>
      <c r="D81" s="36">
        <v>2104522</v>
      </c>
      <c r="E81" s="45">
        <v>-7105243</v>
      </c>
      <c r="F81" s="41">
        <v>-0.771490152028852</v>
      </c>
    </row>
    <row r="82" spans="1:6" s="133" customFormat="1" ht="26.25">
      <c r="A82" s="49" t="s">
        <v>80</v>
      </c>
      <c r="B82" s="68">
        <v>14817814.76</v>
      </c>
      <c r="C82" s="68">
        <v>15817614</v>
      </c>
      <c r="D82" s="68">
        <v>3182799</v>
      </c>
      <c r="E82" s="51">
        <v>-12634815</v>
      </c>
      <c r="F82" s="52">
        <v>-0.7987813459096929</v>
      </c>
    </row>
    <row r="83" spans="1:6" s="131" customFormat="1" ht="26.25">
      <c r="A83" s="46" t="s">
        <v>81</v>
      </c>
      <c r="B83" s="36">
        <v>1182491</v>
      </c>
      <c r="C83" s="36">
        <v>1432848</v>
      </c>
      <c r="D83" s="36">
        <v>683996</v>
      </c>
      <c r="E83" s="45">
        <v>-748852</v>
      </c>
      <c r="F83" s="41">
        <v>-0.5226318492959476</v>
      </c>
    </row>
    <row r="84" spans="1:6" s="131" customFormat="1" ht="26.25">
      <c r="A84" s="46" t="s">
        <v>82</v>
      </c>
      <c r="B84" s="45">
        <v>20236245.259999998</v>
      </c>
      <c r="C84" s="45">
        <v>28994329</v>
      </c>
      <c r="D84" s="45">
        <v>0</v>
      </c>
      <c r="E84" s="45">
        <v>-28994329</v>
      </c>
      <c r="F84" s="41">
        <v>-1</v>
      </c>
    </row>
    <row r="85" spans="1:6" s="131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131" customFormat="1" ht="26.25">
      <c r="A86" s="46" t="s">
        <v>84</v>
      </c>
      <c r="B86" s="45">
        <v>13330966.74</v>
      </c>
      <c r="C86" s="45">
        <v>13744272</v>
      </c>
      <c r="D86" s="45">
        <v>3316297</v>
      </c>
      <c r="E86" s="45">
        <v>-10427975</v>
      </c>
      <c r="F86" s="41">
        <v>-0.758714248379252</v>
      </c>
    </row>
    <row r="87" spans="1:6" s="133" customFormat="1" ht="26.25">
      <c r="A87" s="49" t="s">
        <v>85</v>
      </c>
      <c r="B87" s="51">
        <v>34749703</v>
      </c>
      <c r="C87" s="51">
        <v>44171449</v>
      </c>
      <c r="D87" s="51">
        <v>4000293</v>
      </c>
      <c r="E87" s="51">
        <v>-40171156</v>
      </c>
      <c r="F87" s="52">
        <v>-0.9094371343806267</v>
      </c>
    </row>
    <row r="88" spans="1:6" s="131" customFormat="1" ht="26.25">
      <c r="A88" s="46" t="s">
        <v>86</v>
      </c>
      <c r="B88" s="45">
        <v>0</v>
      </c>
      <c r="C88" s="45">
        <v>0</v>
      </c>
      <c r="D88" s="45">
        <v>0</v>
      </c>
      <c r="E88" s="45">
        <v>0</v>
      </c>
      <c r="F88" s="41">
        <v>0</v>
      </c>
    </row>
    <row r="89" spans="1:6" s="131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131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133" customFormat="1" ht="26.25">
      <c r="A91" s="69" t="s">
        <v>89</v>
      </c>
      <c r="B91" s="68">
        <v>0</v>
      </c>
      <c r="C91" s="68">
        <v>0</v>
      </c>
      <c r="D91" s="68">
        <v>0</v>
      </c>
      <c r="E91" s="68">
        <v>0</v>
      </c>
      <c r="F91" s="52">
        <v>0</v>
      </c>
    </row>
    <row r="92" spans="1:6" s="131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133" customFormat="1" ht="27" thickBot="1">
      <c r="A93" s="70" t="s">
        <v>71</v>
      </c>
      <c r="B93" s="71">
        <v>86661037.41999999</v>
      </c>
      <c r="C93" s="71">
        <v>106528510</v>
      </c>
      <c r="D93" s="72">
        <v>18293582</v>
      </c>
      <c r="E93" s="71">
        <v>-88234928</v>
      </c>
      <c r="F93" s="73">
        <v>-0.8282752476308924</v>
      </c>
    </row>
    <row r="94" spans="1:8" s="135" customFormat="1" ht="19.5" customHeight="1">
      <c r="A94" s="19"/>
      <c r="B94" s="20"/>
      <c r="C94" s="20"/>
      <c r="D94" s="20"/>
      <c r="E94" s="20"/>
      <c r="F94" s="21" t="s">
        <v>50</v>
      </c>
      <c r="G94" s="134"/>
      <c r="H94" s="134"/>
    </row>
    <row r="95" spans="1:8" s="135" customFormat="1" ht="31.5">
      <c r="A95" s="23" t="s">
        <v>91</v>
      </c>
      <c r="B95" s="24"/>
      <c r="C95" s="24"/>
      <c r="D95" s="24"/>
      <c r="E95" s="24"/>
      <c r="F95" s="25"/>
      <c r="G95" s="134"/>
      <c r="H95" s="134"/>
    </row>
    <row r="96" spans="1:8" s="135" customFormat="1" ht="31.5">
      <c r="A96" s="23" t="s">
        <v>92</v>
      </c>
      <c r="B96" s="24"/>
      <c r="C96" s="24"/>
      <c r="D96" s="24"/>
      <c r="E96" s="24"/>
      <c r="F96" s="25"/>
      <c r="G96" s="134"/>
      <c r="H96" s="134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B8" sqref="B8:B93"/>
    </sheetView>
  </sheetViews>
  <sheetFormatPr defaultColWidth="9.140625" defaultRowHeight="15"/>
  <cols>
    <col min="1" max="1" width="121.140625" style="136" customWidth="1"/>
    <col min="2" max="2" width="32.7109375" style="137" customWidth="1"/>
    <col min="3" max="5" width="32.8515625" style="137" customWidth="1"/>
    <col min="6" max="6" width="25.57421875" style="138" customWidth="1"/>
    <col min="7" max="7" width="30.28125" style="136" customWidth="1"/>
    <col min="8" max="8" width="25.140625" style="136" customWidth="1"/>
    <col min="9" max="16384" width="9.140625" style="136" customWidth="1"/>
  </cols>
  <sheetData>
    <row r="1" spans="1:6" s="129" customFormat="1" ht="46.5">
      <c r="A1" s="10" t="s">
        <v>0</v>
      </c>
      <c r="B1" s="11"/>
      <c r="C1" s="13" t="s">
        <v>1</v>
      </c>
      <c r="D1" s="1" t="s">
        <v>158</v>
      </c>
      <c r="E1" s="139"/>
      <c r="F1" s="309"/>
    </row>
    <row r="2" spans="1:8" s="129" customFormat="1" ht="46.5">
      <c r="A2" s="10" t="s">
        <v>3</v>
      </c>
      <c r="B2" s="11"/>
      <c r="C2" s="11"/>
      <c r="D2" s="11"/>
      <c r="E2" s="11"/>
      <c r="F2" s="15"/>
      <c r="G2" s="130"/>
      <c r="H2" s="130"/>
    </row>
    <row r="3" spans="1:8" s="129" customFormat="1" ht="47.25" thickBot="1">
      <c r="A3" s="16" t="s">
        <v>4</v>
      </c>
      <c r="B3" s="17"/>
      <c r="C3" s="17"/>
      <c r="D3" s="17"/>
      <c r="E3" s="17"/>
      <c r="F3" s="18"/>
      <c r="G3" s="130"/>
      <c r="H3" s="130"/>
    </row>
    <row r="4" spans="1:6" s="131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132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131" customFormat="1" ht="26.25">
      <c r="A6" s="35" t="s">
        <v>14</v>
      </c>
      <c r="B6" s="36"/>
      <c r="C6" s="36"/>
      <c r="D6" s="36"/>
      <c r="E6" s="36"/>
      <c r="F6" s="37"/>
    </row>
    <row r="7" spans="1:6" s="131" customFormat="1" ht="26.25">
      <c r="A7" s="35" t="s">
        <v>15</v>
      </c>
      <c r="B7" s="36"/>
      <c r="C7" s="36"/>
      <c r="D7" s="36"/>
      <c r="E7" s="36"/>
      <c r="F7" s="38"/>
    </row>
    <row r="8" spans="1:6" s="131" customFormat="1" ht="26.25">
      <c r="A8" s="39" t="s">
        <v>16</v>
      </c>
      <c r="B8" s="40">
        <v>9386516</v>
      </c>
      <c r="C8" s="40">
        <v>9386516</v>
      </c>
      <c r="D8" s="40">
        <v>0</v>
      </c>
      <c r="E8" s="40">
        <v>-9386516</v>
      </c>
      <c r="F8" s="41">
        <v>-1</v>
      </c>
    </row>
    <row r="9" spans="1:6" s="131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131" customFormat="1" ht="26.25">
      <c r="A10" s="42" t="s">
        <v>18</v>
      </c>
      <c r="B10" s="43">
        <v>0</v>
      </c>
      <c r="C10" s="43">
        <v>0</v>
      </c>
      <c r="D10" s="43">
        <v>652671</v>
      </c>
      <c r="E10" s="43">
        <v>652671</v>
      </c>
      <c r="F10" s="41">
        <v>1</v>
      </c>
    </row>
    <row r="11" spans="1:6" s="131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131" customFormat="1" ht="26.25">
      <c r="A12" s="46" t="s">
        <v>20</v>
      </c>
      <c r="B12" s="45">
        <v>0</v>
      </c>
      <c r="C12" s="45">
        <v>0</v>
      </c>
      <c r="D12" s="45">
        <v>0</v>
      </c>
      <c r="E12" s="43">
        <v>0</v>
      </c>
      <c r="F12" s="41">
        <v>0</v>
      </c>
    </row>
    <row r="13" spans="1:6" s="131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131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131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131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131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131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131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131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131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131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131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131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131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131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131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131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131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131" customFormat="1" ht="26.25">
      <c r="A30" s="47" t="s">
        <v>157</v>
      </c>
      <c r="B30" s="45">
        <v>0</v>
      </c>
      <c r="C30" s="45">
        <v>0</v>
      </c>
      <c r="D30" s="45">
        <v>652671</v>
      </c>
      <c r="E30" s="43">
        <v>652671</v>
      </c>
      <c r="F30" s="41">
        <v>1</v>
      </c>
    </row>
    <row r="31" spans="1:6" s="131" customFormat="1" ht="26.25">
      <c r="A31" s="48" t="s">
        <v>37</v>
      </c>
      <c r="B31" s="45"/>
      <c r="C31" s="45"/>
      <c r="D31" s="45"/>
      <c r="E31" s="45"/>
      <c r="F31" s="37"/>
    </row>
    <row r="32" spans="1:6" s="131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131" customFormat="1" ht="26.25">
      <c r="A33" s="49" t="s">
        <v>39</v>
      </c>
      <c r="B33" s="45"/>
      <c r="C33" s="45"/>
      <c r="D33" s="45"/>
      <c r="E33" s="45"/>
      <c r="F33" s="37"/>
    </row>
    <row r="34" spans="1:6" s="131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131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133" customFormat="1" ht="26.25">
      <c r="A36" s="50" t="s">
        <v>42</v>
      </c>
      <c r="B36" s="51">
        <v>9386516</v>
      </c>
      <c r="C36" s="51">
        <v>9386516</v>
      </c>
      <c r="D36" s="51">
        <v>652671</v>
      </c>
      <c r="E36" s="51">
        <v>-8733845</v>
      </c>
      <c r="F36" s="52">
        <v>-0.9304671722713731</v>
      </c>
    </row>
    <row r="37" spans="1:6" s="131" customFormat="1" ht="26.25">
      <c r="A37" s="48" t="s">
        <v>43</v>
      </c>
      <c r="B37" s="45"/>
      <c r="C37" s="45"/>
      <c r="D37" s="45"/>
      <c r="E37" s="45"/>
      <c r="F37" s="37"/>
    </row>
    <row r="38" spans="1:6" s="131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131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131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131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131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13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133" t="s">
        <v>50</v>
      </c>
    </row>
    <row r="44" spans="1:6" s="131" customFormat="1" ht="26.25">
      <c r="A44" s="46" t="s">
        <v>50</v>
      </c>
      <c r="B44" s="45"/>
      <c r="C44" s="45"/>
      <c r="D44" s="45"/>
      <c r="E44" s="45"/>
      <c r="F44" s="37"/>
    </row>
    <row r="45" spans="1:8" s="133" customFormat="1" ht="26.25">
      <c r="A45" s="58" t="s">
        <v>51</v>
      </c>
      <c r="B45" s="59">
        <v>19682138.28</v>
      </c>
      <c r="C45" s="59">
        <v>35399042</v>
      </c>
      <c r="D45" s="59">
        <v>8646439</v>
      </c>
      <c r="E45" s="59">
        <v>-26752603</v>
      </c>
      <c r="F45" s="52">
        <v>-0.7557437006346104</v>
      </c>
      <c r="H45" s="310"/>
    </row>
    <row r="46" spans="1:6" s="131" customFormat="1" ht="26.25">
      <c r="A46" s="46" t="s">
        <v>50</v>
      </c>
      <c r="B46" s="45"/>
      <c r="C46" s="45"/>
      <c r="D46" s="45"/>
      <c r="E46" s="45"/>
      <c r="F46" s="37"/>
    </row>
    <row r="47" spans="1:6" s="13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131" customFormat="1" ht="26.25">
      <c r="A48" s="46" t="s">
        <v>50</v>
      </c>
      <c r="B48" s="45"/>
      <c r="C48" s="45"/>
      <c r="D48" s="45"/>
      <c r="E48" s="45"/>
      <c r="F48" s="37"/>
    </row>
    <row r="49" spans="1:8" s="133" customFormat="1" ht="26.25">
      <c r="A49" s="48" t="s">
        <v>53</v>
      </c>
      <c r="B49" s="57">
        <v>4319298.96</v>
      </c>
      <c r="C49" s="57">
        <v>4863173</v>
      </c>
      <c r="D49" s="57">
        <v>1290714</v>
      </c>
      <c r="E49" s="57">
        <v>-3572459</v>
      </c>
      <c r="F49" s="52">
        <v>-0.7345942659247368</v>
      </c>
      <c r="H49" s="310"/>
    </row>
    <row r="50" spans="1:6" s="131" customFormat="1" ht="26.25">
      <c r="A50" s="46" t="s">
        <v>50</v>
      </c>
      <c r="B50" s="45"/>
      <c r="C50" s="45"/>
      <c r="D50" s="45"/>
      <c r="E50" s="45"/>
      <c r="F50" s="37"/>
    </row>
    <row r="51" spans="1:6" s="133" customFormat="1" ht="26.25">
      <c r="A51" s="60" t="s">
        <v>54</v>
      </c>
      <c r="B51" s="61">
        <v>2796956.02</v>
      </c>
      <c r="C51" s="61">
        <v>3282232</v>
      </c>
      <c r="D51" s="61">
        <v>945558</v>
      </c>
      <c r="E51" s="61">
        <v>-2336674</v>
      </c>
      <c r="F51" s="52">
        <v>-0.711916159491468</v>
      </c>
    </row>
    <row r="52" spans="1:6" s="131" customFormat="1" ht="26.25">
      <c r="A52" s="48"/>
      <c r="B52" s="36"/>
      <c r="C52" s="36"/>
      <c r="D52" s="36"/>
      <c r="E52" s="36"/>
      <c r="F52" s="62"/>
    </row>
    <row r="53" spans="1:6" s="13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131" customFormat="1" ht="26.25">
      <c r="A54" s="46"/>
      <c r="B54" s="45"/>
      <c r="C54" s="45"/>
      <c r="D54" s="45"/>
      <c r="E54" s="45"/>
      <c r="F54" s="37"/>
    </row>
    <row r="55" spans="1:6" s="133" customFormat="1" ht="26.25">
      <c r="A55" s="63" t="s">
        <v>56</v>
      </c>
      <c r="B55" s="57">
        <v>36184909.260000005</v>
      </c>
      <c r="C55" s="57">
        <v>52930963</v>
      </c>
      <c r="D55" s="57">
        <v>11535382</v>
      </c>
      <c r="E55" s="57">
        <v>-41395581</v>
      </c>
      <c r="F55" s="52">
        <v>-0.7820674073131827</v>
      </c>
    </row>
    <row r="56" spans="1:6" s="131" customFormat="1" ht="26.25">
      <c r="A56" s="64"/>
      <c r="B56" s="45"/>
      <c r="C56" s="45"/>
      <c r="D56" s="45"/>
      <c r="E56" s="45"/>
      <c r="F56" s="37" t="s">
        <v>50</v>
      </c>
    </row>
    <row r="57" spans="1:6" s="131" customFormat="1" ht="26.25">
      <c r="A57" s="65"/>
      <c r="B57" s="36"/>
      <c r="C57" s="36"/>
      <c r="D57" s="36"/>
      <c r="E57" s="36"/>
      <c r="F57" s="38" t="s">
        <v>50</v>
      </c>
    </row>
    <row r="58" spans="1:6" s="131" customFormat="1" ht="26.25">
      <c r="A58" s="63" t="s">
        <v>57</v>
      </c>
      <c r="B58" s="36"/>
      <c r="C58" s="36"/>
      <c r="D58" s="36"/>
      <c r="E58" s="36"/>
      <c r="F58" s="38"/>
    </row>
    <row r="59" spans="1:6" s="131" customFormat="1" ht="26.25">
      <c r="A59" s="44" t="s">
        <v>58</v>
      </c>
      <c r="B59" s="36">
        <v>0</v>
      </c>
      <c r="C59" s="36">
        <v>0</v>
      </c>
      <c r="D59" s="36">
        <v>0</v>
      </c>
      <c r="E59" s="36">
        <v>0</v>
      </c>
      <c r="F59" s="41">
        <v>0</v>
      </c>
    </row>
    <row r="60" spans="1:6" s="131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131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131" customFormat="1" ht="26.25">
      <c r="A62" s="46" t="s">
        <v>61</v>
      </c>
      <c r="B62" s="45">
        <v>0</v>
      </c>
      <c r="C62" s="45">
        <v>0</v>
      </c>
      <c r="D62" s="45">
        <v>0</v>
      </c>
      <c r="E62" s="45">
        <v>0</v>
      </c>
      <c r="F62" s="41">
        <v>0</v>
      </c>
    </row>
    <row r="63" spans="1:6" s="131" customFormat="1" ht="26.25">
      <c r="A63" s="46" t="s">
        <v>62</v>
      </c>
      <c r="B63" s="45">
        <v>0</v>
      </c>
      <c r="C63" s="45">
        <v>0</v>
      </c>
      <c r="D63" s="45">
        <v>0</v>
      </c>
      <c r="E63" s="45">
        <v>0</v>
      </c>
      <c r="F63" s="41">
        <v>0</v>
      </c>
    </row>
    <row r="64" spans="1:6" s="131" customFormat="1" ht="26.25">
      <c r="A64" s="46" t="s">
        <v>63</v>
      </c>
      <c r="B64" s="45">
        <v>0</v>
      </c>
      <c r="C64" s="45">
        <v>0</v>
      </c>
      <c r="D64" s="45">
        <v>0</v>
      </c>
      <c r="E64" s="45">
        <v>0</v>
      </c>
      <c r="F64" s="41">
        <v>0</v>
      </c>
    </row>
    <row r="65" spans="1:6" s="131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131" customFormat="1" ht="26.25">
      <c r="A66" s="46" t="s">
        <v>65</v>
      </c>
      <c r="B66" s="45">
        <v>0</v>
      </c>
      <c r="C66" s="45">
        <v>0</v>
      </c>
      <c r="D66" s="45">
        <v>0</v>
      </c>
      <c r="E66" s="45">
        <v>0</v>
      </c>
      <c r="F66" s="41">
        <v>0</v>
      </c>
    </row>
    <row r="67" spans="1:6" s="133" customFormat="1" ht="26.25">
      <c r="A67" s="66" t="s">
        <v>66</v>
      </c>
      <c r="B67" s="51">
        <v>0</v>
      </c>
      <c r="C67" s="51">
        <v>0</v>
      </c>
      <c r="D67" s="51">
        <v>0</v>
      </c>
      <c r="E67" s="51">
        <v>0</v>
      </c>
      <c r="F67" s="52">
        <v>0</v>
      </c>
    </row>
    <row r="68" spans="1:6" s="131" customFormat="1" ht="26.25">
      <c r="A68" s="46" t="s">
        <v>67</v>
      </c>
      <c r="B68" s="45">
        <v>36184909.26</v>
      </c>
      <c r="C68" s="45">
        <v>52930963</v>
      </c>
      <c r="D68" s="45">
        <v>11535382.25</v>
      </c>
      <c r="E68" s="45">
        <v>-41395580.75</v>
      </c>
      <c r="F68" s="41">
        <v>-0.7820674025900493</v>
      </c>
    </row>
    <row r="69" spans="1:6" s="131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131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131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133" customFormat="1" ht="26.25">
      <c r="A72" s="67" t="s">
        <v>71</v>
      </c>
      <c r="B72" s="68">
        <v>36184909.26</v>
      </c>
      <c r="C72" s="68">
        <v>52930963</v>
      </c>
      <c r="D72" s="68">
        <v>11535382.25</v>
      </c>
      <c r="E72" s="68">
        <v>-41395580.75</v>
      </c>
      <c r="F72" s="52">
        <v>-0.7820674025900493</v>
      </c>
    </row>
    <row r="73" spans="1:6" s="131" customFormat="1" ht="26.25">
      <c r="A73" s="65"/>
      <c r="B73" s="36"/>
      <c r="C73" s="36"/>
      <c r="D73" s="36"/>
      <c r="E73" s="36"/>
      <c r="F73" s="38"/>
    </row>
    <row r="74" spans="1:6" s="131" customFormat="1" ht="26.25">
      <c r="A74" s="63" t="s">
        <v>72</v>
      </c>
      <c r="B74" s="36"/>
      <c r="C74" s="36"/>
      <c r="D74" s="36"/>
      <c r="E74" s="36"/>
      <c r="F74" s="38"/>
    </row>
    <row r="75" spans="1:6" s="131" customFormat="1" ht="26.25">
      <c r="A75" s="44" t="s">
        <v>73</v>
      </c>
      <c r="B75" s="40">
        <v>13599149.67</v>
      </c>
      <c r="C75" s="40">
        <v>20810395</v>
      </c>
      <c r="D75" s="40">
        <v>4412681</v>
      </c>
      <c r="E75" s="36">
        <v>-16397714</v>
      </c>
      <c r="F75" s="41">
        <v>-0.7879578451057753</v>
      </c>
    </row>
    <row r="76" spans="1:6" s="131" customFormat="1" ht="26.25">
      <c r="A76" s="46" t="s">
        <v>74</v>
      </c>
      <c r="B76" s="43">
        <v>759441.54</v>
      </c>
      <c r="C76" s="40">
        <v>625612</v>
      </c>
      <c r="D76" s="40">
        <v>170176</v>
      </c>
      <c r="E76" s="45">
        <v>-455436</v>
      </c>
      <c r="F76" s="41">
        <v>-0.7279847573256267</v>
      </c>
    </row>
    <row r="77" spans="1:6" s="131" customFormat="1" ht="26.25">
      <c r="A77" s="46" t="s">
        <v>75</v>
      </c>
      <c r="B77" s="36">
        <v>5523865.94</v>
      </c>
      <c r="C77" s="40">
        <v>8234450</v>
      </c>
      <c r="D77" s="40">
        <v>1484604</v>
      </c>
      <c r="E77" s="45">
        <v>-6749846</v>
      </c>
      <c r="F77" s="41">
        <v>-0.8197081772310233</v>
      </c>
    </row>
    <row r="78" spans="1:6" s="133" customFormat="1" ht="26.25">
      <c r="A78" s="66" t="s">
        <v>76</v>
      </c>
      <c r="B78" s="68">
        <v>19882457.150000002</v>
      </c>
      <c r="C78" s="68">
        <v>29670457</v>
      </c>
      <c r="D78" s="68">
        <v>6067461</v>
      </c>
      <c r="E78" s="51">
        <v>-23602996</v>
      </c>
      <c r="F78" s="52">
        <v>-0.7955049698088573</v>
      </c>
    </row>
    <row r="79" spans="1:6" s="131" customFormat="1" ht="26.25">
      <c r="A79" s="46" t="s">
        <v>77</v>
      </c>
      <c r="B79" s="43">
        <v>6716.61</v>
      </c>
      <c r="C79" s="43">
        <v>12901</v>
      </c>
      <c r="D79" s="43">
        <v>1119</v>
      </c>
      <c r="E79" s="45">
        <v>-11782</v>
      </c>
      <c r="F79" s="41">
        <v>-0.9132625377877683</v>
      </c>
    </row>
    <row r="80" spans="1:6" s="131" customFormat="1" ht="26.25">
      <c r="A80" s="46" t="s">
        <v>78</v>
      </c>
      <c r="B80" s="40">
        <v>4605031.88</v>
      </c>
      <c r="C80" s="40">
        <v>6176855</v>
      </c>
      <c r="D80" s="40">
        <v>993115</v>
      </c>
      <c r="E80" s="45">
        <v>-5183740</v>
      </c>
      <c r="F80" s="41">
        <v>-0.839219959024455</v>
      </c>
    </row>
    <row r="81" spans="1:6" s="131" customFormat="1" ht="26.25">
      <c r="A81" s="46" t="s">
        <v>79</v>
      </c>
      <c r="B81" s="36">
        <v>5011866.32</v>
      </c>
      <c r="C81" s="36">
        <v>7528120</v>
      </c>
      <c r="D81" s="36">
        <v>1078852</v>
      </c>
      <c r="E81" s="45">
        <v>-6449268</v>
      </c>
      <c r="F81" s="41">
        <v>-0.8566903821936951</v>
      </c>
    </row>
    <row r="82" spans="1:6" s="133" customFormat="1" ht="26.25">
      <c r="A82" s="49" t="s">
        <v>80</v>
      </c>
      <c r="B82" s="68">
        <v>9623614.81</v>
      </c>
      <c r="C82" s="68">
        <v>13717876</v>
      </c>
      <c r="D82" s="68">
        <v>2073086</v>
      </c>
      <c r="E82" s="51">
        <v>-11644790</v>
      </c>
      <c r="F82" s="52">
        <v>-0.8488770418977398</v>
      </c>
    </row>
    <row r="83" spans="1:6" s="131" customFormat="1" ht="26.25">
      <c r="A83" s="46" t="s">
        <v>81</v>
      </c>
      <c r="B83" s="36">
        <v>4879867.9799999995</v>
      </c>
      <c r="C83" s="36">
        <v>7001814</v>
      </c>
      <c r="D83" s="36">
        <v>2125258.25</v>
      </c>
      <c r="E83" s="45">
        <v>-4876555.75</v>
      </c>
      <c r="F83" s="41">
        <v>-0.6964703361157552</v>
      </c>
    </row>
    <row r="84" spans="1:6" s="131" customFormat="1" ht="26.25">
      <c r="A84" s="46" t="s">
        <v>82</v>
      </c>
      <c r="B84" s="45">
        <v>124322.14</v>
      </c>
      <c r="C84" s="45">
        <v>227226</v>
      </c>
      <c r="D84" s="45">
        <v>32578</v>
      </c>
      <c r="E84" s="45">
        <v>-194648</v>
      </c>
      <c r="F84" s="41">
        <v>-0.8566273225775219</v>
      </c>
    </row>
    <row r="85" spans="1:6" s="131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131" customFormat="1" ht="26.25">
      <c r="A86" s="46" t="s">
        <v>84</v>
      </c>
      <c r="B86" s="45">
        <v>1623815.4700000002</v>
      </c>
      <c r="C86" s="45">
        <v>1986778</v>
      </c>
      <c r="D86" s="45">
        <v>1186999</v>
      </c>
      <c r="E86" s="45">
        <v>-799779</v>
      </c>
      <c r="F86" s="41">
        <v>-0.40255076309481985</v>
      </c>
    </row>
    <row r="87" spans="1:6" s="133" customFormat="1" ht="26.25">
      <c r="A87" s="49" t="s">
        <v>85</v>
      </c>
      <c r="B87" s="51">
        <v>6628005.59</v>
      </c>
      <c r="C87" s="51">
        <v>9215818</v>
      </c>
      <c r="D87" s="51">
        <v>3344835.25</v>
      </c>
      <c r="E87" s="51">
        <v>-5870982.75</v>
      </c>
      <c r="F87" s="52">
        <v>-0.6370549798183949</v>
      </c>
    </row>
    <row r="88" spans="1:6" s="131" customFormat="1" ht="26.25">
      <c r="A88" s="46" t="s">
        <v>86</v>
      </c>
      <c r="B88" s="45">
        <v>50831.71</v>
      </c>
      <c r="C88" s="45">
        <v>326812</v>
      </c>
      <c r="D88" s="45">
        <v>50000</v>
      </c>
      <c r="E88" s="45">
        <v>-276812</v>
      </c>
      <c r="F88" s="41">
        <v>-0.8470068418540323</v>
      </c>
    </row>
    <row r="89" spans="1:6" s="131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131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133" customFormat="1" ht="26.25">
      <c r="A91" s="69" t="s">
        <v>89</v>
      </c>
      <c r="B91" s="68">
        <v>50831.71</v>
      </c>
      <c r="C91" s="68">
        <v>326812</v>
      </c>
      <c r="D91" s="68">
        <v>50000</v>
      </c>
      <c r="E91" s="68">
        <v>-276812</v>
      </c>
      <c r="F91" s="52">
        <v>-0.8470068418540323</v>
      </c>
    </row>
    <row r="92" spans="1:6" s="131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133" customFormat="1" ht="27" thickBot="1">
      <c r="A93" s="70" t="s">
        <v>71</v>
      </c>
      <c r="B93" s="71">
        <v>36184909.260000005</v>
      </c>
      <c r="C93" s="71">
        <v>52930963</v>
      </c>
      <c r="D93" s="72">
        <v>11535382.25</v>
      </c>
      <c r="E93" s="71">
        <v>-41395580.75</v>
      </c>
      <c r="F93" s="73">
        <v>-0.7820674025900493</v>
      </c>
    </row>
    <row r="94" spans="1:8" s="135" customFormat="1" ht="31.5">
      <c r="A94" s="19"/>
      <c r="B94" s="20"/>
      <c r="C94" s="20"/>
      <c r="D94" s="20"/>
      <c r="E94" s="20"/>
      <c r="F94" s="21" t="s">
        <v>50</v>
      </c>
      <c r="G94" s="134"/>
      <c r="H94" s="134"/>
    </row>
    <row r="95" spans="1:8" s="135" customFormat="1" ht="31.5">
      <c r="A95" s="23" t="s">
        <v>91</v>
      </c>
      <c r="B95" s="24"/>
      <c r="C95" s="24"/>
      <c r="D95" s="24"/>
      <c r="E95" s="24"/>
      <c r="F95" s="25"/>
      <c r="G95" s="134"/>
      <c r="H95" s="134"/>
    </row>
    <row r="96" spans="1:8" s="135" customFormat="1" ht="31.5">
      <c r="A96" s="23" t="s">
        <v>92</v>
      </c>
      <c r="B96" s="24"/>
      <c r="C96" s="24"/>
      <c r="D96" s="24"/>
      <c r="E96" s="24"/>
      <c r="F96" s="25"/>
      <c r="G96" s="134"/>
      <c r="H96" s="134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49">
      <selection activeCell="A28" sqref="A28:IV29"/>
    </sheetView>
  </sheetViews>
  <sheetFormatPr defaultColWidth="9.140625" defaultRowHeight="15"/>
  <cols>
    <col min="1" max="1" width="157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5" s="4" customFormat="1" ht="46.5">
      <c r="A1" s="10" t="s">
        <v>0</v>
      </c>
      <c r="B1" s="13" t="s">
        <v>1</v>
      </c>
      <c r="C1" s="1" t="s">
        <v>99</v>
      </c>
      <c r="D1" s="14"/>
      <c r="E1" s="12"/>
    </row>
    <row r="2" spans="1:5" s="4" customFormat="1" ht="46.5">
      <c r="A2" s="10" t="s">
        <v>3</v>
      </c>
      <c r="B2" s="11"/>
      <c r="C2" s="15"/>
      <c r="D2" s="12"/>
      <c r="E2" s="12"/>
    </row>
    <row r="3" spans="1:5" s="4" customFormat="1" ht="47.25" thickBot="1">
      <c r="A3" s="16" t="s">
        <v>4</v>
      </c>
      <c r="B3" s="17"/>
      <c r="C3" s="18"/>
      <c r="D3" s="12"/>
      <c r="E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f>SUBoard!B8+SUBR!B8+SUNO!B8+SUSLA!B8+SULaw!B8+SUAg!B8</f>
        <v>49484878</v>
      </c>
      <c r="C8" s="40">
        <f>SUBoard!C8+SUBR!C8+SUNO!C8+SUSLA!C8+SULaw!C8+SUAg!C8</f>
        <v>49484878</v>
      </c>
      <c r="D8" s="40">
        <f>SUBoard!D8+SUBR!D8+SUNO!D8+SUSLA!D8+SULaw!D8+SUAg!D8</f>
        <v>31792040</v>
      </c>
      <c r="E8" s="40">
        <f>D8-C8</f>
        <v>-17692838</v>
      </c>
      <c r="F8" s="41">
        <f>IF(ISBLANK(E8),"  ",IF(C8&gt;0,E8/C8,IF(E8&gt;0,1,0)))</f>
        <v>-0.35754029746218635</v>
      </c>
    </row>
    <row r="9" spans="1:6" s="30" customFormat="1" ht="26.25">
      <c r="A9" s="39" t="s">
        <v>17</v>
      </c>
      <c r="B9" s="40">
        <f>SUBoard!B9+SUBR!B9+SUNO!B9+SUSLA!B9+SULaw!B9+SUAg!B9</f>
        <v>0</v>
      </c>
      <c r="C9" s="40">
        <f>SUBoard!C9+SUBR!C9+SUNO!C9+SUSLA!C9+SULaw!C9+SUAg!C9</f>
        <v>0</v>
      </c>
      <c r="D9" s="40">
        <f>SUBoard!D9+SUBR!D9+SUNO!D9+SUSLA!D9+SULaw!D9+SUAg!D9</f>
        <v>0</v>
      </c>
      <c r="E9" s="40">
        <f aca="true" t="shared" si="0" ref="E9:E24">D9-C9</f>
        <v>0</v>
      </c>
      <c r="F9" s="41">
        <f aca="true" t="shared" si="1" ref="F9:F24">IF(ISBLANK(E9),"  ",IF(C9&gt;0,E9/C9,IF(E9&gt;0,1,0)))</f>
        <v>0</v>
      </c>
    </row>
    <row r="10" spans="1:6" s="30" customFormat="1" ht="26.25">
      <c r="A10" s="42" t="s">
        <v>18</v>
      </c>
      <c r="B10" s="40">
        <f>SUBoard!B10+SUBR!B10+SUNO!B10+SUSLA!B10+SULaw!B10+SUAg!B10</f>
        <v>4590242.890000001</v>
      </c>
      <c r="C10" s="40">
        <f>SUBoard!C10+SUBR!C10+SUNO!C10+SUSLA!C10+SULaw!C10+SUAg!C10</f>
        <v>4709182</v>
      </c>
      <c r="D10" s="40">
        <f>SUBoard!D10+SUBR!D10+SUNO!D10+SUSLA!D10+SULaw!D10+SUAg!D10</f>
        <v>32055127</v>
      </c>
      <c r="E10" s="40">
        <f t="shared" si="0"/>
        <v>27345945</v>
      </c>
      <c r="F10" s="41">
        <f t="shared" si="1"/>
        <v>5.806941630202442</v>
      </c>
    </row>
    <row r="11" spans="1:6" s="30" customFormat="1" ht="26.25">
      <c r="A11" s="44" t="s">
        <v>19</v>
      </c>
      <c r="B11" s="40">
        <f>SUBoard!B11+SUBR!B11+SUNO!B11+SUSLA!B11+SULaw!B11+SUAg!B11</f>
        <v>0</v>
      </c>
      <c r="C11" s="40">
        <f>SUBoard!C11+SUBR!C11+SUNO!C11+SUSLA!C11+SULaw!C11+SUAg!C11</f>
        <v>0</v>
      </c>
      <c r="D11" s="40">
        <f>SUBoard!D11+SUBR!D11+SUNO!D11+SUSLA!D11+SULaw!D11+SUAg!D11</f>
        <v>0</v>
      </c>
      <c r="E11" s="40">
        <f t="shared" si="0"/>
        <v>0</v>
      </c>
      <c r="F11" s="41">
        <f t="shared" si="1"/>
        <v>0</v>
      </c>
    </row>
    <row r="12" spans="1:6" s="30" customFormat="1" ht="26.25">
      <c r="A12" s="46" t="s">
        <v>20</v>
      </c>
      <c r="B12" s="40">
        <f>SUBoard!B12+SUBR!B12+SUNO!B12+SUSLA!B12+SULaw!B12+SUAg!B12</f>
        <v>2790242.89</v>
      </c>
      <c r="C12" s="40">
        <f>SUBoard!C12+SUBR!C12+SUNO!C12+SUSLA!C12+SULaw!C12+SUAg!C12</f>
        <v>2909182</v>
      </c>
      <c r="D12" s="40">
        <f>SUBoard!D12+SUBR!D12+SUNO!D12+SUSLA!D12+SULaw!D12+SUAg!D12</f>
        <v>2788348</v>
      </c>
      <c r="E12" s="40">
        <f t="shared" si="0"/>
        <v>-120834</v>
      </c>
      <c r="F12" s="41">
        <f t="shared" si="1"/>
        <v>-0.04153538692319697</v>
      </c>
    </row>
    <row r="13" spans="1:6" s="30" customFormat="1" ht="26.25">
      <c r="A13" s="46" t="s">
        <v>21</v>
      </c>
      <c r="B13" s="40">
        <f>SUBoard!B13+SUBR!B13+SUNO!B13+SUSLA!B13+SULaw!B13+SUAg!B13</f>
        <v>1000000</v>
      </c>
      <c r="C13" s="40">
        <f>SUBoard!C13+SUBR!C13+SUNO!C13+SUSLA!C13+SULaw!C13+SUAg!C13</f>
        <v>1000000</v>
      </c>
      <c r="D13" s="40">
        <f>SUBoard!D13+SUBR!D13+SUNO!D13+SUSLA!D13+SULaw!D13+SUAg!D13</f>
        <v>1000000</v>
      </c>
      <c r="E13" s="40">
        <f t="shared" si="0"/>
        <v>0</v>
      </c>
      <c r="F13" s="41">
        <f t="shared" si="1"/>
        <v>0</v>
      </c>
    </row>
    <row r="14" spans="1:6" s="30" customFormat="1" ht="26.25">
      <c r="A14" s="46" t="s">
        <v>22</v>
      </c>
      <c r="B14" s="40">
        <f>SUBoard!B14+SUBR!B14+SUNO!B14+SUSLA!B14+SULaw!B14+SUAg!B14</f>
        <v>0</v>
      </c>
      <c r="C14" s="40">
        <f>SUBoard!C14+SUBR!C14+SUNO!C14+SUSLA!C14+SULaw!C14+SUAg!C14</f>
        <v>0</v>
      </c>
      <c r="D14" s="40">
        <f>SUBoard!D14+SUBR!D14+SUNO!D14+SUSLA!D14+SULaw!D14+SUAg!D14</f>
        <v>0</v>
      </c>
      <c r="E14" s="40">
        <f t="shared" si="0"/>
        <v>0</v>
      </c>
      <c r="F14" s="41">
        <f t="shared" si="1"/>
        <v>0</v>
      </c>
    </row>
    <row r="15" spans="1:6" s="30" customFormat="1" ht="26.25">
      <c r="A15" s="46" t="s">
        <v>23</v>
      </c>
      <c r="B15" s="40">
        <f>SUBoard!B15+SUBR!B15+SUNO!B15+SUSLA!B15+SULaw!B15+SUAg!B15</f>
        <v>0</v>
      </c>
      <c r="C15" s="40">
        <f>SUBoard!C15+SUBR!C15+SUNO!C15+SUSLA!C15+SULaw!C15+SUAg!C15</f>
        <v>0</v>
      </c>
      <c r="D15" s="40">
        <f>SUBoard!D15+SUBR!D15+SUNO!D15+SUSLA!D15+SULaw!D15+SUAg!D15</f>
        <v>0</v>
      </c>
      <c r="E15" s="40">
        <f t="shared" si="0"/>
        <v>0</v>
      </c>
      <c r="F15" s="41">
        <f t="shared" si="1"/>
        <v>0</v>
      </c>
    </row>
    <row r="16" spans="1:6" s="30" customFormat="1" ht="26.25">
      <c r="A16" s="46" t="s">
        <v>24</v>
      </c>
      <c r="B16" s="40">
        <f>SUBoard!B16+SUBR!B16+SUNO!B16+SUSLA!B16+SULaw!B16+SUAg!B16</f>
        <v>50000</v>
      </c>
      <c r="C16" s="40">
        <f>SUBoard!C16+SUBR!C16+SUNO!C16+SUSLA!C16+SULaw!C16+SUAg!C16</f>
        <v>50000</v>
      </c>
      <c r="D16" s="40">
        <f>SUBoard!D16+SUBR!D16+SUNO!D16+SUSLA!D16+SULaw!D16+SUAg!D16</f>
        <v>50000</v>
      </c>
      <c r="E16" s="40">
        <f t="shared" si="0"/>
        <v>0</v>
      </c>
      <c r="F16" s="41">
        <f t="shared" si="1"/>
        <v>0</v>
      </c>
    </row>
    <row r="17" spans="1:6" s="30" customFormat="1" ht="26.25">
      <c r="A17" s="46" t="s">
        <v>25</v>
      </c>
      <c r="B17" s="40">
        <f>SUBoard!B17+SUBR!B17+SUNO!B17+SUSLA!B17+SULaw!B17+SUAg!B17</f>
        <v>750000</v>
      </c>
      <c r="C17" s="40">
        <f>SUBoard!C17+SUBR!C17+SUNO!C17+SUSLA!C17+SULaw!C17+SUAg!C17</f>
        <v>750000</v>
      </c>
      <c r="D17" s="40">
        <f>SUBoard!D17+SUBR!D17+SUNO!D17+SUSLA!D17+SULaw!D17+SUAg!D17</f>
        <v>750000</v>
      </c>
      <c r="E17" s="40">
        <f t="shared" si="0"/>
        <v>0</v>
      </c>
      <c r="F17" s="41">
        <f t="shared" si="1"/>
        <v>0</v>
      </c>
    </row>
    <row r="18" spans="1:6" s="30" customFormat="1" ht="26.25">
      <c r="A18" s="46" t="s">
        <v>26</v>
      </c>
      <c r="B18" s="40">
        <f>SUBoard!B18+SUBR!B18+SUNO!B18+SUSLA!B18+SULaw!B18+SUAg!B18</f>
        <v>0</v>
      </c>
      <c r="C18" s="40">
        <f>SUBoard!C18+SUBR!C18+SUNO!C18+SUSLA!C18+SULaw!C18+SUAg!C18</f>
        <v>0</v>
      </c>
      <c r="D18" s="40">
        <f>SUBoard!D18+SUBR!D18+SUNO!D18+SUSLA!D18+SULaw!D18+SUAg!D18</f>
        <v>0</v>
      </c>
      <c r="E18" s="40">
        <f t="shared" si="0"/>
        <v>0</v>
      </c>
      <c r="F18" s="41">
        <f t="shared" si="1"/>
        <v>0</v>
      </c>
    </row>
    <row r="19" spans="1:6" s="30" customFormat="1" ht="26.25">
      <c r="A19" s="46" t="s">
        <v>27</v>
      </c>
      <c r="B19" s="40">
        <f>SUBoard!B19+SUBR!B19+SUNO!B19+SUSLA!B19+SULaw!B19+SUAg!B19</f>
        <v>0</v>
      </c>
      <c r="C19" s="40">
        <f>SUBoard!C19+SUBR!C19+SUNO!C19+SUSLA!C19+SULaw!C19+SUAg!C19</f>
        <v>0</v>
      </c>
      <c r="D19" s="40">
        <f>SUBoard!D19+SUBR!D19+SUNO!D19+SUSLA!D19+SULaw!D19+SUAg!D19</f>
        <v>0</v>
      </c>
      <c r="E19" s="40">
        <f t="shared" si="0"/>
        <v>0</v>
      </c>
      <c r="F19" s="41">
        <f t="shared" si="1"/>
        <v>0</v>
      </c>
    </row>
    <row r="20" spans="1:6" s="30" customFormat="1" ht="26.25">
      <c r="A20" s="46" t="s">
        <v>28</v>
      </c>
      <c r="B20" s="40">
        <f>SUBoard!B20+SUBR!B20+SUNO!B20+SUSLA!B20+SULaw!B20+SUAg!B20</f>
        <v>0</v>
      </c>
      <c r="C20" s="40">
        <f>SUBoard!C20+SUBR!C20+SUNO!C20+SUSLA!C20+SULaw!C20+SUAg!C20</f>
        <v>0</v>
      </c>
      <c r="D20" s="40">
        <f>SUBoard!D20+SUBR!D20+SUNO!D20+SUSLA!D20+SULaw!D20+SUAg!D20</f>
        <v>0</v>
      </c>
      <c r="E20" s="40">
        <f t="shared" si="0"/>
        <v>0</v>
      </c>
      <c r="F20" s="41">
        <f t="shared" si="1"/>
        <v>0</v>
      </c>
    </row>
    <row r="21" spans="1:6" s="30" customFormat="1" ht="26.25">
      <c r="A21" s="46" t="s">
        <v>29</v>
      </c>
      <c r="B21" s="40">
        <f>SUBoard!B21+SUBR!B21+SUNO!B21+SUSLA!B21+SULaw!B21+SUAg!B21</f>
        <v>0</v>
      </c>
      <c r="C21" s="40">
        <f>SUBoard!C21+SUBR!C21+SUNO!C21+SUSLA!C21+SULaw!C21+SUAg!C21</f>
        <v>0</v>
      </c>
      <c r="D21" s="40">
        <f>SUBoard!D21+SUBR!D21+SUNO!D21+SUSLA!D21+SULaw!D21+SUAg!D21</f>
        <v>0</v>
      </c>
      <c r="E21" s="40">
        <f t="shared" si="0"/>
        <v>0</v>
      </c>
      <c r="F21" s="41">
        <f t="shared" si="1"/>
        <v>0</v>
      </c>
    </row>
    <row r="22" spans="1:6" s="30" customFormat="1" ht="26.25">
      <c r="A22" s="46" t="s">
        <v>30</v>
      </c>
      <c r="B22" s="40">
        <f>SUBoard!B22+SUBR!B22+SUNO!B22+SUSLA!B22+SULaw!B22+SUAg!B22</f>
        <v>0</v>
      </c>
      <c r="C22" s="40">
        <f>SUBoard!C22+SUBR!C22+SUNO!C22+SUSLA!C22+SULaw!C22+SUAg!C22</f>
        <v>0</v>
      </c>
      <c r="D22" s="40">
        <f>SUBoard!D22+SUBR!D22+SUNO!D22+SUSLA!D22+SULaw!D22+SUAg!D22</f>
        <v>0</v>
      </c>
      <c r="E22" s="40">
        <f t="shared" si="0"/>
        <v>0</v>
      </c>
      <c r="F22" s="41">
        <f t="shared" si="1"/>
        <v>0</v>
      </c>
    </row>
    <row r="23" spans="1:6" s="30" customFormat="1" ht="26.25">
      <c r="A23" s="47" t="s">
        <v>31</v>
      </c>
      <c r="B23" s="40">
        <f>SUBoard!B23+SUBR!B23+SUNO!B23+SUSLA!B23+SULaw!B23+SUAg!B23</f>
        <v>0</v>
      </c>
      <c r="C23" s="40">
        <f>SUBoard!C23+SUBR!C23+SUNO!C23+SUSLA!C23+SULaw!C23+SUAg!C23</f>
        <v>0</v>
      </c>
      <c r="D23" s="40">
        <f>SUBoard!D23+SUBR!D23+SUNO!D23+SUSLA!D23+SULaw!D23+SUAg!D23</f>
        <v>0</v>
      </c>
      <c r="E23" s="40">
        <f t="shared" si="0"/>
        <v>0</v>
      </c>
      <c r="F23" s="41">
        <f t="shared" si="1"/>
        <v>0</v>
      </c>
    </row>
    <row r="24" spans="1:6" s="30" customFormat="1" ht="26.25">
      <c r="A24" s="47" t="s">
        <v>32</v>
      </c>
      <c r="B24" s="40">
        <f>SUBoard!B24+SUBR!B24+SUNO!B24+SUSLA!B24+SULaw!B24+SUAg!B24</f>
        <v>0</v>
      </c>
      <c r="C24" s="40">
        <f>SUBoard!C24+SUBR!C24+SUNO!C24+SUSLA!C24+SULaw!C24+SUAg!C24</f>
        <v>0</v>
      </c>
      <c r="D24" s="40">
        <f>SUBoard!D24+SUBR!D24+SUNO!D24+SUSLA!D24+SULaw!D24+SUAg!D24</f>
        <v>0</v>
      </c>
      <c r="E24" s="40">
        <f t="shared" si="0"/>
        <v>0</v>
      </c>
      <c r="F24" s="41">
        <f t="shared" si="1"/>
        <v>0</v>
      </c>
    </row>
    <row r="25" spans="1:6" s="30" customFormat="1" ht="26.25">
      <c r="A25" s="47" t="s">
        <v>33</v>
      </c>
      <c r="B25" s="40">
        <f>SUBoard!B25+SUBR!B25+SUNO!B25+SUSLA!B25+SULaw!B25+SUAg!B25</f>
        <v>0</v>
      </c>
      <c r="C25" s="40">
        <f>SUBoard!C25+SUBR!C25+SUNO!C25+SUSLA!C25+SULaw!C25+SUAg!C25</f>
        <v>0</v>
      </c>
      <c r="D25" s="40">
        <f>SUBoard!D25+SUBR!D25+SUNO!D25+SUSLA!D25+SULaw!D25+SUAg!D25</f>
        <v>0</v>
      </c>
      <c r="E25" s="40">
        <f aca="true" t="shared" si="2" ref="E25:E30">D25-C25</f>
        <v>0</v>
      </c>
      <c r="F25" s="41">
        <f aca="true" t="shared" si="3" ref="F25:F30">IF(ISBLANK(E25),"  ",IF(C25&gt;0,E25/C25,IF(E25&gt;0,1,0)))</f>
        <v>0</v>
      </c>
    </row>
    <row r="26" spans="1:6" s="30" customFormat="1" ht="26.25">
      <c r="A26" s="47" t="s">
        <v>34</v>
      </c>
      <c r="B26" s="40">
        <f>SUBoard!B26+SUBR!B26+SUNO!B26+SUSLA!B26+SULaw!B26+SUAg!B26</f>
        <v>0</v>
      </c>
      <c r="C26" s="40">
        <f>SUBoard!C26+SUBR!C26+SUNO!C26+SUSLA!C26+SULaw!C26+SUAg!C26</f>
        <v>0</v>
      </c>
      <c r="D26" s="40">
        <f>SUBoard!D26+SUBR!D26+SUNO!D26+SUSLA!D26+SULaw!D26+SUAg!D26</f>
        <v>0</v>
      </c>
      <c r="E26" s="40">
        <f t="shared" si="2"/>
        <v>0</v>
      </c>
      <c r="F26" s="41">
        <f t="shared" si="3"/>
        <v>0</v>
      </c>
    </row>
    <row r="27" spans="1:6" s="30" customFormat="1" ht="26.25">
      <c r="A27" s="47" t="s">
        <v>35</v>
      </c>
      <c r="B27" s="40">
        <f>SUBoard!B27+SUBR!B27+SUNO!B27+SUSLA!B27+SULaw!B27+SUAg!B27</f>
        <v>0</v>
      </c>
      <c r="C27" s="40">
        <f>SUBoard!C27+SUBR!C27+SUNO!C27+SUSLA!C27+SULaw!C27+SUAg!C27</f>
        <v>0</v>
      </c>
      <c r="D27" s="40">
        <f>SUBoard!D27+SUBR!D27+SUNO!D27+SUSLA!D27+SULaw!D27+SUAg!D27</f>
        <v>0</v>
      </c>
      <c r="E27" s="40">
        <f t="shared" si="2"/>
        <v>0</v>
      </c>
      <c r="F27" s="41">
        <f t="shared" si="3"/>
        <v>0</v>
      </c>
    </row>
    <row r="28" spans="1:6" s="30" customFormat="1" ht="26.25">
      <c r="A28" s="47" t="s">
        <v>93</v>
      </c>
      <c r="B28" s="40">
        <f>SUBoard!B28+SUBR!B28+SUNO!B28+SUSLA!B28+SULaw!B28+SUAg!B28</f>
        <v>0</v>
      </c>
      <c r="C28" s="40">
        <f>SUBoard!C28+SUBR!C28+SUNO!C28+SUSLA!C28+SULaw!C28+SUAg!C28</f>
        <v>0</v>
      </c>
      <c r="D28" s="40">
        <f>SUBoard!D28+SUBR!D28+SUNO!D28+SUSLA!D28+SULaw!D28+SUAg!D28</f>
        <v>0</v>
      </c>
      <c r="E28" s="40">
        <f t="shared" si="2"/>
        <v>0</v>
      </c>
      <c r="F28" s="41">
        <f t="shared" si="3"/>
        <v>0</v>
      </c>
    </row>
    <row r="29" spans="1:6" s="30" customFormat="1" ht="26.25">
      <c r="A29" s="47" t="s">
        <v>100</v>
      </c>
      <c r="B29" s="40">
        <f>SUBoard!B29+SUBR!B29+SUNO!B29+SUSLA!B29+SULaw!B29+SUAg!B29</f>
        <v>0</v>
      </c>
      <c r="C29" s="40">
        <f>SUBoard!C29+SUBR!C29+SUNO!C29+SUSLA!C29+SULaw!C29+SUAg!C29</f>
        <v>0</v>
      </c>
      <c r="D29" s="40">
        <f>SUBoard!D29+SUBR!D29+SUNO!D29+SUSLA!D29+SULaw!D29+SUAg!D29</f>
        <v>0</v>
      </c>
      <c r="E29" s="40">
        <f>D29-C29</f>
        <v>0</v>
      </c>
      <c r="F29" s="41">
        <f>IF(ISBLANK(E29),"  ",IF(C29&gt;0,E29/C29,IF(E29&gt;0,1,0)))</f>
        <v>0</v>
      </c>
    </row>
    <row r="30" spans="1:6" s="30" customFormat="1" ht="26.25">
      <c r="A30" s="47" t="s">
        <v>36</v>
      </c>
      <c r="B30" s="40">
        <f>SUBoard!B30+SUBR!B30+SUNO!B30+SUSLA!B30+SULaw!B30+SUAg!B30</f>
        <v>0</v>
      </c>
      <c r="C30" s="40">
        <f>SUBoard!C30+SUBR!C30+SUNO!C30+SUSLA!C30+SULaw!C30+SUAg!C30</f>
        <v>0</v>
      </c>
      <c r="D30" s="40">
        <f>SUBoard!D30+SUBR!D30+SUNO!D30+SUSLA!D30+SULaw!D30+SUAg!D30</f>
        <v>27466779</v>
      </c>
      <c r="E30" s="40">
        <f t="shared" si="2"/>
        <v>27466779</v>
      </c>
      <c r="F30" s="41">
        <f t="shared" si="3"/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f>SUBoard!B32+SUBR!B32+SUNO!B32+SUSLA!B32+SULaw!B32+SUAg!B32</f>
        <v>0</v>
      </c>
      <c r="C32" s="40">
        <f>SUBoard!C32+SUBR!C32+SUNO!C32+SUSLA!C32+SULaw!C32+SUAg!C32</f>
        <v>0</v>
      </c>
      <c r="D32" s="40">
        <f>SUBoard!D32+SUBR!D32+SUNO!D32+SUSLA!D32+SULaw!D32+SUAg!D32</f>
        <v>0</v>
      </c>
      <c r="E32" s="40">
        <f>D32-C32</f>
        <v>0</v>
      </c>
      <c r="F32" s="41">
        <f>IF(ISBLANK(E32),"  ",IF(C32&gt;0,E32/C32,IF(E32&gt;0,1,0)))</f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40">
        <f>SUBoard!B34+SUBR!B34+SUNO!B34+SUSLA!B34+SULaw!B34+SUAg!B34</f>
        <v>0</v>
      </c>
      <c r="C34" s="40">
        <f>SUBoard!C34+SUBR!C34+SUNO!C34+SUSLA!C34+SULaw!C34+SUAg!C34</f>
        <v>0</v>
      </c>
      <c r="D34" s="40">
        <f>SUBoard!D34+SUBR!D34+SUNO!D34+SUSLA!D34+SULaw!D34+SUAg!D34</f>
        <v>0</v>
      </c>
      <c r="E34" s="40">
        <f>D34-C34</f>
        <v>0</v>
      </c>
      <c r="F34" s="41">
        <f>IF(ISBLANK(E34),"  ",IF(C34&gt;0,E34/C34,IF(E34&gt;0,1,0)))</f>
        <v>0</v>
      </c>
    </row>
    <row r="35" spans="1:6" s="30" customFormat="1" ht="26.25">
      <c r="A35" s="46" t="s">
        <v>40</v>
      </c>
      <c r="B35" s="178"/>
      <c r="C35" s="178"/>
      <c r="D35" s="178"/>
      <c r="E35" s="43"/>
      <c r="F35" s="41" t="s">
        <v>41</v>
      </c>
    </row>
    <row r="36" spans="1:6" s="53" customFormat="1" ht="26.25">
      <c r="A36" s="50" t="s">
        <v>42</v>
      </c>
      <c r="B36" s="123">
        <f>SUBoard!B36+SUBR!B36+SUNO!B36+SUSLA!B36+SULaw!B36+SUAg!B36</f>
        <v>54075120.89</v>
      </c>
      <c r="C36" s="123">
        <f>SUM(C32+C34+C35+C10+C8)</f>
        <v>54194060</v>
      </c>
      <c r="D36" s="123">
        <f>SUBoard!D36+SUBR!D36+SUNO!D36+SUSLA!D36+SULaw!D36+SUAg!D36</f>
        <v>63847167</v>
      </c>
      <c r="E36" s="59">
        <f>D36-C36</f>
        <v>9653107</v>
      </c>
      <c r="F36" s="52">
        <f>IF(ISBLANK(E36),"  ",IF(C36&gt;0,E36/C36,IF(E36&gt;0,1,0)))</f>
        <v>0.1781211261898444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f>SUBoard!B38+SUBR!B38+SUNO!B38+SUSLA!B38+SULaw!B38+SUAg!B38</f>
        <v>0</v>
      </c>
      <c r="C38" s="40">
        <f>SUBoard!C38+SUBR!C38+SUNO!C38+SUSLA!C38+SULaw!C38+SUAg!C38</f>
        <v>0</v>
      </c>
      <c r="D38" s="40">
        <f>SUBoard!D38+SUBR!D38+SUNO!D38+SUSLA!D38+SULaw!D38+SUAg!D38</f>
        <v>0</v>
      </c>
      <c r="E38" s="40">
        <f aca="true" t="shared" si="4" ref="E38:E43">D38-C38</f>
        <v>0</v>
      </c>
      <c r="F38" s="41">
        <f aca="true" t="shared" si="5" ref="F38:F43">IF(ISBLANK(E38),"  ",IF(C38&gt;0,E38/C38,IF(E38&gt;0,1,0)))</f>
        <v>0</v>
      </c>
    </row>
    <row r="39" spans="1:6" s="30" customFormat="1" ht="26.25">
      <c r="A39" s="55" t="s">
        <v>45</v>
      </c>
      <c r="B39" s="40">
        <f>SUBoard!B39+SUBR!B39+SUNO!B39+SUSLA!B39+SULaw!B39+SUAg!B39</f>
        <v>0</v>
      </c>
      <c r="C39" s="40">
        <f>SUBoard!C39+SUBR!C39+SUNO!C39+SUSLA!C39+SULaw!C39+SUAg!C39</f>
        <v>0</v>
      </c>
      <c r="D39" s="40">
        <f>SUBoard!D39+SUBR!D39+SUNO!D39+SUSLA!D39+SULaw!D39+SUAg!D39</f>
        <v>0</v>
      </c>
      <c r="E39" s="40">
        <f t="shared" si="4"/>
        <v>0</v>
      </c>
      <c r="F39" s="41">
        <f t="shared" si="5"/>
        <v>0</v>
      </c>
    </row>
    <row r="40" spans="1:6" s="30" customFormat="1" ht="26.25">
      <c r="A40" s="55" t="s">
        <v>46</v>
      </c>
      <c r="B40" s="40">
        <f>SUBoard!B40+SUBR!B40+SUNO!B40+SUSLA!B40+SULaw!B40+SUAg!B40</f>
        <v>0</v>
      </c>
      <c r="C40" s="40">
        <f>SUBoard!C40+SUBR!C40+SUNO!C40+SUSLA!C40+SULaw!C40+SUAg!C40</f>
        <v>0</v>
      </c>
      <c r="D40" s="40">
        <f>SUBoard!D40+SUBR!D40+SUNO!D40+SUSLA!D40+SULaw!D40+SUAg!D40</f>
        <v>0</v>
      </c>
      <c r="E40" s="40">
        <f t="shared" si="4"/>
        <v>0</v>
      </c>
      <c r="F40" s="41">
        <f t="shared" si="5"/>
        <v>0</v>
      </c>
    </row>
    <row r="41" spans="1:6" s="30" customFormat="1" ht="26.25">
      <c r="A41" s="55" t="s">
        <v>47</v>
      </c>
      <c r="B41" s="40">
        <f>SUBoard!B41+SUBR!B41+SUNO!B41+SUSLA!B41+SULaw!B41+SUAg!B41</f>
        <v>0</v>
      </c>
      <c r="C41" s="40">
        <f>SUBoard!C41+SUBR!C41+SUNO!C41+SUSLA!C41+SULaw!C41+SUAg!C41</f>
        <v>0</v>
      </c>
      <c r="D41" s="40">
        <f>SUBoard!D41+SUBR!D41+SUNO!D41+SUSLA!D41+SULaw!D41+SUAg!D41</f>
        <v>0</v>
      </c>
      <c r="E41" s="40">
        <f t="shared" si="4"/>
        <v>0</v>
      </c>
      <c r="F41" s="41">
        <f t="shared" si="5"/>
        <v>0</v>
      </c>
    </row>
    <row r="42" spans="1:6" s="30" customFormat="1" ht="26.25">
      <c r="A42" s="56" t="s">
        <v>48</v>
      </c>
      <c r="B42" s="40">
        <f>SUBoard!B42+SUBR!B42+SUNO!B42+SUSLA!B42+SULaw!B42+SUAg!B42</f>
        <v>0</v>
      </c>
      <c r="C42" s="40">
        <f>SUBoard!C42+SUBR!C42+SUNO!C42+SUSLA!C42+SULaw!C42+SUAg!C42</f>
        <v>0</v>
      </c>
      <c r="D42" s="40">
        <f>SUBoard!D42+SUBR!D42+SUNO!D42+SUSLA!D42+SULaw!D42+SUAg!D42</f>
        <v>0</v>
      </c>
      <c r="E42" s="40">
        <f t="shared" si="4"/>
        <v>0</v>
      </c>
      <c r="F42" s="41">
        <f t="shared" si="5"/>
        <v>0</v>
      </c>
    </row>
    <row r="43" spans="1:12" s="53" customFormat="1" ht="26.25">
      <c r="A43" s="48" t="s">
        <v>49</v>
      </c>
      <c r="B43" s="59">
        <f>SUBoard!B43+SUBR!B43+SUNO!B43+SUSLA!B43+SULaw!B43+SUAg!B43</f>
        <v>0</v>
      </c>
      <c r="C43" s="59">
        <f>SUBoard!C43+SUBR!C43+SUNO!C43+SUSLA!C43+SULaw!C43+SUAg!C43</f>
        <v>0</v>
      </c>
      <c r="D43" s="59">
        <f>SUBoard!D43+SUBR!D43+SUNO!D43+SUSLA!D43+SULaw!D43+SUAg!D43</f>
        <v>0</v>
      </c>
      <c r="E43" s="59">
        <f t="shared" si="4"/>
        <v>0</v>
      </c>
      <c r="F43" s="52">
        <f t="shared" si="5"/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f>SUBoard!B45+SUBR!B45+SUNO!B45+SUSLA!B45+SULaw!B45+SUAg!B45</f>
        <v>1951511</v>
      </c>
      <c r="C45" s="59">
        <f>SUBoard!C45+SUBR!C45+SUNO!C45+SUSLA!C45+SULaw!C45+SUAg!C45</f>
        <v>1949025</v>
      </c>
      <c r="D45" s="59">
        <f>SUBoard!D45+SUBR!D45+SUNO!D45+SUSLA!D45+SULaw!D45+SUAg!D45</f>
        <v>1966690</v>
      </c>
      <c r="E45" s="59">
        <f>D45-C45</f>
        <v>17665</v>
      </c>
      <c r="F45" s="52">
        <f>IF(ISBLANK(E45),"  ",IF(C45&gt;0,E45/C45,IF(E45&gt;0,1,0)))</f>
        <v>0.009063506112030374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f>SUBoard!B47+SUBR!B47+SUNO!B47+SUSLA!B47+SULaw!B47+SUAg!B47</f>
        <v>0</v>
      </c>
      <c r="C47" s="59">
        <f>SUBoard!C47+SUBR!C47+SUNO!C47+SUSLA!C47+SULaw!C47+SUAg!C47</f>
        <v>0</v>
      </c>
      <c r="D47" s="59">
        <f>SUBoard!D47+SUBR!D47+SUNO!D47+SUSLA!D47+SULaw!D47+SUAg!D47</f>
        <v>0</v>
      </c>
      <c r="E47" s="59">
        <f>D47-C47</f>
        <v>0</v>
      </c>
      <c r="F47" s="52">
        <f>IF(ISBLANK(E47),"  ",IF(C47&gt;0,E47/C47,IF(E47&gt;0,1,0)))</f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9">
        <f>SUBoard!B49+SUBR!B49+SUNO!B49+SUSLA!B49+SULaw!B49+SUAg!B49</f>
        <v>67492162.06</v>
      </c>
      <c r="C49" s="59">
        <f>SUBoard!C49+SUBR!C49+SUNO!C49+SUSLA!C49+SULaw!C49+SUAg!C49</f>
        <v>69778513</v>
      </c>
      <c r="D49" s="59">
        <f>SUBoard!D49+SUBR!D49+SUNO!D49+SUSLA!D49+SULaw!D49+SUAg!D49</f>
        <v>71812382.5</v>
      </c>
      <c r="E49" s="59">
        <f>D49-C49</f>
        <v>2033869.5</v>
      </c>
      <c r="F49" s="52">
        <f>IF(ISBLANK(E49),"  ",IF(C49&gt;0,E49/C49,IF(E49&gt;0,1,0)))</f>
        <v>0.02914750418943436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59">
        <f>SUBoard!B51+SUBR!B51+SUNO!B51+SUSLA!B51+SULaw!B51+SUAg!B51</f>
        <v>3654209</v>
      </c>
      <c r="C51" s="59">
        <f>SUBoard!C51+SUBR!C51+SUNO!C51+SUSLA!C51+SULaw!C51+SUAg!C51</f>
        <v>3654209</v>
      </c>
      <c r="D51" s="59">
        <f>SUBoard!D51+SUBR!D51+SUNO!D51+SUSLA!D51+SULaw!D51+SUAg!D51</f>
        <v>3654209</v>
      </c>
      <c r="E51" s="59">
        <f>D51-C51</f>
        <v>0</v>
      </c>
      <c r="F51" s="52">
        <f>IF(ISBLANK(E51),"  ",IF(C51&gt;0,E51/C51,IF(E51&gt;0,1,0)))</f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9">
        <f>SUBoard!B53+SUBR!B53+SUNO!B53+SUSLA!B53+SULaw!B53+SUAg!B53</f>
        <v>0</v>
      </c>
      <c r="C53" s="59">
        <f>SUBoard!C53+SUBR!C53+SUNO!C53+SUSLA!C53+SULaw!C53+SUAg!C53</f>
        <v>0</v>
      </c>
      <c r="D53" s="59">
        <f>SUBoard!D53+SUBR!D53+SUNO!D53+SUSLA!D53+SULaw!D53+SUAg!D53</f>
        <v>0</v>
      </c>
      <c r="E53" s="59">
        <f>D53-C53</f>
        <v>0</v>
      </c>
      <c r="F53" s="52">
        <f>IF(ISBLANK(E53),"  ",IF(C53&gt;0,E53/C53,IF(E53&gt;0,1,0)))</f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9">
        <f>SUBoard!B55+SUBR!B55+SUNO!B55+SUSLA!B55+SULaw!B55+SUAg!B55</f>
        <v>127173002.95</v>
      </c>
      <c r="C55" s="59">
        <f>C36+C43+C45+C47+C49+C51+C53</f>
        <v>129575807</v>
      </c>
      <c r="D55" s="59">
        <f>SUBoard!D55+SUBR!D55+SUNO!D55+SUSLA!D55+SULaw!D55+SUAg!D55</f>
        <v>141280448.5</v>
      </c>
      <c r="E55" s="59">
        <f>D55-C55</f>
        <v>11704641.5</v>
      </c>
      <c r="F55" s="52">
        <f>IF(ISBLANK(E55),"  ",IF(C55&gt;0,E55/C55,IF(E55&gt;0,1,0)))</f>
        <v>0.09033045420276642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40">
        <f>SUBoard!B59+SUBR!B59+SUNO!B59+SUSLA!B59+SULaw!B59+SUAg!B59</f>
        <v>45783709.32000001</v>
      </c>
      <c r="C59" s="40">
        <f>SUBoard!C59+SUBR!C59+SUNO!C59+SUSLA!C59+SULaw!C59+SUAg!C59</f>
        <v>49287527.36</v>
      </c>
      <c r="D59" s="40">
        <f>SUBoard!D59+SUBR!D59+SUNO!D59+SUSLA!D59+SULaw!D59+SUAg!D59</f>
        <v>50368475.71</v>
      </c>
      <c r="E59" s="40">
        <f aca="true" t="shared" si="6" ref="E59:E72">D59-C59</f>
        <v>1080948.3500000015</v>
      </c>
      <c r="F59" s="41">
        <f aca="true" t="shared" si="7" ref="F59:F72">IF(ISBLANK(E59),"  ",IF(C59&gt;0,E59/C59,IF(E59&gt;0,1,0)))</f>
        <v>0.021931478568698915</v>
      </c>
    </row>
    <row r="60" spans="1:6" s="30" customFormat="1" ht="26.25">
      <c r="A60" s="46" t="s">
        <v>59</v>
      </c>
      <c r="B60" s="40">
        <f>SUBoard!B60+SUBR!B60+SUNO!B60+SUSLA!B60+SULaw!B60+SUAg!B60</f>
        <v>2665822.6</v>
      </c>
      <c r="C60" s="40">
        <f>SUBoard!C60+SUBR!C60+SUNO!C60+SUSLA!C60+SULaw!C60+SUAg!C60</f>
        <v>2731814.56</v>
      </c>
      <c r="D60" s="40">
        <f>SUBoard!D60+SUBR!D60+SUNO!D60+SUSLA!D60+SULaw!D60+SUAg!D60</f>
        <v>3406251.9</v>
      </c>
      <c r="E60" s="40">
        <f t="shared" si="6"/>
        <v>674437.3399999999</v>
      </c>
      <c r="F60" s="41">
        <f t="shared" si="7"/>
        <v>0.24688254827955813</v>
      </c>
    </row>
    <row r="61" spans="1:6" s="30" customFormat="1" ht="26.25">
      <c r="A61" s="46" t="s">
        <v>60</v>
      </c>
      <c r="B61" s="40">
        <f>SUBoard!B61+SUBR!B61+SUNO!B61+SUSLA!B61+SULaw!B61+SUAg!B61</f>
        <v>3891136.73</v>
      </c>
      <c r="C61" s="40">
        <f>SUBoard!C61+SUBR!C61+SUNO!C61+SUSLA!C61+SULaw!C61+SUAg!C61</f>
        <v>3953559.3</v>
      </c>
      <c r="D61" s="40">
        <f>SUBoard!D61+SUBR!D61+SUNO!D61+SUSLA!D61+SULaw!D61+SUAg!D61</f>
        <v>4234375.86</v>
      </c>
      <c r="E61" s="40">
        <f t="shared" si="6"/>
        <v>280816.5600000005</v>
      </c>
      <c r="F61" s="41">
        <f t="shared" si="7"/>
        <v>0.07102879676042814</v>
      </c>
    </row>
    <row r="62" spans="1:6" s="30" customFormat="1" ht="26.25">
      <c r="A62" s="46" t="s">
        <v>61</v>
      </c>
      <c r="B62" s="40">
        <f>SUBoard!B62+SUBR!B62+SUNO!B62+SUSLA!B62+SULaw!B62+SUAg!B62</f>
        <v>12582181.379999999</v>
      </c>
      <c r="C62" s="40">
        <f>SUBoard!C62+SUBR!C62+SUNO!C62+SUSLA!C62+SULaw!C62+SUAg!C62</f>
        <v>12884855.89</v>
      </c>
      <c r="D62" s="40">
        <f>SUBoard!D62+SUBR!D62+SUNO!D62+SUSLA!D62+SULaw!D62+SUAg!D62</f>
        <v>12951895.31</v>
      </c>
      <c r="E62" s="40">
        <f t="shared" si="6"/>
        <v>67039.41999999993</v>
      </c>
      <c r="F62" s="41">
        <f t="shared" si="7"/>
        <v>0.005202962343725516</v>
      </c>
    </row>
    <row r="63" spans="1:6" s="30" customFormat="1" ht="26.25">
      <c r="A63" s="46" t="s">
        <v>62</v>
      </c>
      <c r="B63" s="40">
        <f>SUBoard!B63+SUBR!B63+SUNO!B63+SUSLA!B63+SULaw!B63+SUAg!B63</f>
        <v>5346072.86</v>
      </c>
      <c r="C63" s="40">
        <f>SUBoard!C63+SUBR!C63+SUNO!C63+SUSLA!C63+SULaw!C63+SUAg!C63</f>
        <v>5751960.72</v>
      </c>
      <c r="D63" s="40">
        <f>SUBoard!D63+SUBR!D63+SUNO!D63+SUSLA!D63+SULaw!D63+SUAg!D63</f>
        <v>5711102.12</v>
      </c>
      <c r="E63" s="40">
        <f t="shared" si="6"/>
        <v>-40858.59999999963</v>
      </c>
      <c r="F63" s="41">
        <f t="shared" si="7"/>
        <v>-0.007103421248676335</v>
      </c>
    </row>
    <row r="64" spans="1:6" s="30" customFormat="1" ht="26.25">
      <c r="A64" s="46" t="s">
        <v>63</v>
      </c>
      <c r="B64" s="40">
        <f>SUBoard!B64+SUBR!B64+SUNO!B64+SUSLA!B64+SULaw!B64+SUAg!B64</f>
        <v>26264415.03</v>
      </c>
      <c r="C64" s="40">
        <f>SUBoard!C64+SUBR!C64+SUNO!C64+SUSLA!C64+SULaw!C64+SUAg!C64</f>
        <v>25694256.82</v>
      </c>
      <c r="D64" s="40">
        <f>SUBoard!D64+SUBR!D64+SUNO!D64+SUSLA!D64+SULaw!D64+SUAg!D64</f>
        <v>35557797.07</v>
      </c>
      <c r="E64" s="40">
        <f t="shared" si="6"/>
        <v>9863540.25</v>
      </c>
      <c r="F64" s="41">
        <f t="shared" si="7"/>
        <v>0.38388112639717903</v>
      </c>
    </row>
    <row r="65" spans="1:6" s="30" customFormat="1" ht="26.25">
      <c r="A65" s="46" t="s">
        <v>64</v>
      </c>
      <c r="B65" s="40">
        <f>SUBoard!B65+SUBR!B65+SUNO!B65+SUSLA!B65+SULaw!B65+SUAg!B65</f>
        <v>5830119.22</v>
      </c>
      <c r="C65" s="40">
        <f>SUBoard!C65+SUBR!C65+SUNO!C65+SUSLA!C65+SULaw!C65+SUAg!C65</f>
        <v>5942884</v>
      </c>
      <c r="D65" s="40">
        <f>SUBoard!D65+SUBR!D65+SUNO!D65+SUSLA!D65+SULaw!D65+SUAg!D65</f>
        <v>5612884</v>
      </c>
      <c r="E65" s="40">
        <f t="shared" si="6"/>
        <v>-330000</v>
      </c>
      <c r="F65" s="41">
        <f t="shared" si="7"/>
        <v>-0.05552859520731012</v>
      </c>
    </row>
    <row r="66" spans="1:6" s="30" customFormat="1" ht="26.25">
      <c r="A66" s="46" t="s">
        <v>65</v>
      </c>
      <c r="B66" s="40">
        <f>SUBoard!B66+SUBR!B66+SUNO!B66+SUSLA!B66+SULaw!B66+SUAg!B66</f>
        <v>18330810.53</v>
      </c>
      <c r="C66" s="40">
        <f>SUBoard!C66+SUBR!C66+SUNO!C66+SUSLA!C66+SULaw!C66+SUAg!C66</f>
        <v>16499532.89</v>
      </c>
      <c r="D66" s="40">
        <f>SUBoard!D66+SUBR!D66+SUNO!D66+SUSLA!D66+SULaw!D66+SUAg!D66</f>
        <v>16891803.03</v>
      </c>
      <c r="E66" s="40">
        <f t="shared" si="6"/>
        <v>392270.1400000006</v>
      </c>
      <c r="F66" s="41">
        <f t="shared" si="7"/>
        <v>0.023774620931102042</v>
      </c>
    </row>
    <row r="67" spans="1:6" s="53" customFormat="1" ht="26.25">
      <c r="A67" s="66" t="s">
        <v>66</v>
      </c>
      <c r="B67" s="59">
        <f>SUBoard!B67+SUBR!B67+SUNO!B67+SUSLA!B67+SULaw!B67+SUAg!B67</f>
        <v>120694267.67000002</v>
      </c>
      <c r="C67" s="59">
        <f>SUBoard!C67+SUBR!C67+SUNO!C67+SUSLA!C67+SULaw!C67+SUAg!C67</f>
        <v>122746392.53999999</v>
      </c>
      <c r="D67" s="59">
        <f>SUBoard!D67+SUBR!D67+SUNO!D67+SUSLA!D67+SULaw!D67+SUAg!D67</f>
        <v>134734585</v>
      </c>
      <c r="E67" s="59">
        <f t="shared" si="6"/>
        <v>11988192.460000008</v>
      </c>
      <c r="F67" s="52">
        <f t="shared" si="7"/>
        <v>0.0976663526473363</v>
      </c>
    </row>
    <row r="68" spans="1:6" s="30" customFormat="1" ht="26.25">
      <c r="A68" s="46" t="s">
        <v>67</v>
      </c>
      <c r="B68" s="40">
        <f>SUBoard!B68+SUBR!B68+SUNO!B68+SUSLA!B68+SULaw!B68+SUAg!B68</f>
        <v>0</v>
      </c>
      <c r="C68" s="40">
        <f>SUBoard!C68+SUBR!C68+SUNO!C68+SUSLA!C68+SULaw!C68+SUAg!C68</f>
        <v>0</v>
      </c>
      <c r="D68" s="40">
        <f>SUBoard!D68+SUBR!D68+SUNO!D68+SUSLA!D68+SULaw!D68+SUAg!D68</f>
        <v>0</v>
      </c>
      <c r="E68" s="40">
        <f t="shared" si="6"/>
        <v>0</v>
      </c>
      <c r="F68" s="41">
        <f t="shared" si="7"/>
        <v>0</v>
      </c>
    </row>
    <row r="69" spans="1:6" s="30" customFormat="1" ht="26.25">
      <c r="A69" s="46" t="s">
        <v>68</v>
      </c>
      <c r="B69" s="40">
        <f>SUBoard!B69+SUBR!B69+SUNO!B69+SUSLA!B69+SULaw!B69+SUAg!B69</f>
        <v>3800203</v>
      </c>
      <c r="C69" s="40">
        <f>SUBoard!C69+SUBR!C69+SUNO!C69+SUSLA!C69+SULaw!C69+SUAg!C69</f>
        <v>4309741</v>
      </c>
      <c r="D69" s="40">
        <f>SUBoard!D69+SUBR!D69+SUNO!D69+SUSLA!D69+SULaw!D69+SUAg!D69</f>
        <v>3886656</v>
      </c>
      <c r="E69" s="40">
        <f t="shared" si="6"/>
        <v>-423085</v>
      </c>
      <c r="F69" s="41">
        <f t="shared" si="7"/>
        <v>-0.09816947236504467</v>
      </c>
    </row>
    <row r="70" spans="1:6" s="30" customFormat="1" ht="26.25">
      <c r="A70" s="46" t="s">
        <v>69</v>
      </c>
      <c r="B70" s="40">
        <f>SUBoard!B70+SUBR!B70+SUNO!B70+SUSLA!B70+SULaw!B70+SUAg!B70</f>
        <v>2678532</v>
      </c>
      <c r="C70" s="40">
        <f>SUBoard!C70+SUBR!C70+SUNO!C70+SUSLA!C70+SULaw!C70+SUAg!C70</f>
        <v>2519673</v>
      </c>
      <c r="D70" s="40">
        <f>SUBoard!D70+SUBR!D70+SUNO!D70+SUSLA!D70+SULaw!D70+SUAg!D70</f>
        <v>2659209</v>
      </c>
      <c r="E70" s="40">
        <f t="shared" si="6"/>
        <v>139536</v>
      </c>
      <c r="F70" s="41">
        <f t="shared" si="7"/>
        <v>0.055378614605942914</v>
      </c>
    </row>
    <row r="71" spans="1:6" s="30" customFormat="1" ht="26.25">
      <c r="A71" s="46" t="s">
        <v>70</v>
      </c>
      <c r="B71" s="40">
        <f>SUBoard!B71+SUBR!B71+SUNO!B71+SUSLA!B71+SULaw!B71+SUAg!B71</f>
        <v>0</v>
      </c>
      <c r="C71" s="40">
        <f>SUBoard!C71+SUBR!C71+SUNO!C71+SUSLA!C71+SULaw!C71+SUAg!C71</f>
        <v>0</v>
      </c>
      <c r="D71" s="40">
        <f>SUBoard!D71+SUBR!D71+SUNO!D71+SUSLA!D71+SULaw!D71+SUAg!D71</f>
        <v>0</v>
      </c>
      <c r="E71" s="40">
        <f t="shared" si="6"/>
        <v>0</v>
      </c>
      <c r="F71" s="41">
        <f t="shared" si="7"/>
        <v>0</v>
      </c>
    </row>
    <row r="72" spans="1:6" s="53" customFormat="1" ht="26.25">
      <c r="A72" s="67" t="s">
        <v>71</v>
      </c>
      <c r="B72" s="59">
        <f>SUBoard!B72+SUBR!B72+SUNO!B72+SUSLA!B72+SULaw!B72+SUAg!B72</f>
        <v>127173002.67000002</v>
      </c>
      <c r="C72" s="59">
        <f>SUBoard!C72+SUBR!C72+SUNO!C72+SUSLA!C72+SULaw!C72+SUAg!C72</f>
        <v>129575806.53999999</v>
      </c>
      <c r="D72" s="59">
        <f>SUBoard!D72+SUBR!D72+SUNO!D72+SUSLA!D72+SULaw!D72+SUAg!D72</f>
        <v>141280449</v>
      </c>
      <c r="E72" s="59">
        <f t="shared" si="6"/>
        <v>11704642.460000008</v>
      </c>
      <c r="F72" s="52">
        <f t="shared" si="7"/>
        <v>0.09033046193223417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f>SUBoard!B75+SUBR!B75+SUNO!B75+SUSLA!B75+SULaw!B75+SUAg!B75</f>
        <v>66159709.62</v>
      </c>
      <c r="C75" s="40">
        <f>SUBoard!C75+SUBR!C75+SUNO!C75+SUSLA!C75+SULaw!C75+SUAg!C75</f>
        <v>66755924</v>
      </c>
      <c r="D75" s="40">
        <f>SUBoard!D75+SUBR!D75+SUNO!D75+SUSLA!D75+SULaw!D75+SUAg!D75</f>
        <v>68392421</v>
      </c>
      <c r="E75" s="40">
        <f aca="true" t="shared" si="8" ref="E75:E93">D75-C75</f>
        <v>1636497</v>
      </c>
      <c r="F75" s="41">
        <f aca="true" t="shared" si="9" ref="F75:F93">IF(ISBLANK(E75),"  ",IF(C75&gt;0,E75/C75,IF(E75&gt;0,1,0)))</f>
        <v>0.024514633338009073</v>
      </c>
    </row>
    <row r="76" spans="1:6" s="30" customFormat="1" ht="26.25">
      <c r="A76" s="46" t="s">
        <v>74</v>
      </c>
      <c r="B76" s="40">
        <f>SUBoard!B76+SUBR!B76+SUNO!B76+SUSLA!B76+SULaw!B76+SUAg!B76</f>
        <v>518372.38999999996</v>
      </c>
      <c r="C76" s="40">
        <f>SUBoard!C76+SUBR!C76+SUNO!C76+SUSLA!C76+SULaw!C76+SUAg!C76</f>
        <v>303477</v>
      </c>
      <c r="D76" s="40">
        <f>SUBoard!D76+SUBR!D76+SUNO!D76+SUSLA!D76+SULaw!D76+SUAg!D76</f>
        <v>320477</v>
      </c>
      <c r="E76" s="40">
        <f t="shared" si="8"/>
        <v>17000</v>
      </c>
      <c r="F76" s="41">
        <f t="shared" si="9"/>
        <v>0.056017424714228756</v>
      </c>
    </row>
    <row r="77" spans="1:6" s="30" customFormat="1" ht="26.25">
      <c r="A77" s="46" t="s">
        <v>75</v>
      </c>
      <c r="B77" s="40">
        <f>SUBoard!B77+SUBR!B77+SUNO!B77+SUSLA!B77+SULaw!B77+SUAg!B77</f>
        <v>24889525.200000003</v>
      </c>
      <c r="C77" s="40">
        <f>SUBoard!C77+SUBR!C77+SUNO!C77+SUSLA!C77+SULaw!C77+SUAg!C77</f>
        <v>26687806.540000003</v>
      </c>
      <c r="D77" s="40">
        <f>SUBoard!D77+SUBR!D77+SUNO!D77+SUSLA!D77+SULaw!D77+SUAg!D77</f>
        <v>27838422</v>
      </c>
      <c r="E77" s="40">
        <f t="shared" si="8"/>
        <v>1150615.4599999972</v>
      </c>
      <c r="F77" s="41">
        <f t="shared" si="9"/>
        <v>0.04311390140944858</v>
      </c>
    </row>
    <row r="78" spans="1:6" s="53" customFormat="1" ht="26.25">
      <c r="A78" s="66" t="s">
        <v>76</v>
      </c>
      <c r="B78" s="59">
        <f>SUBoard!B78+SUBR!B78+SUNO!B78+SUSLA!B78+SULaw!B78+SUAg!B78</f>
        <v>91567607.21000001</v>
      </c>
      <c r="C78" s="59">
        <f>SUBoard!C78+SUBR!C78+SUNO!C78+SUSLA!C78+SULaw!C78+SUAg!C78</f>
        <v>93747207.54</v>
      </c>
      <c r="D78" s="59">
        <f>SUBoard!D78+SUBR!D78+SUNO!D78+SUSLA!D78+SULaw!D78+SUAg!D78</f>
        <v>96551320</v>
      </c>
      <c r="E78" s="59">
        <f t="shared" si="8"/>
        <v>2804112.4599999934</v>
      </c>
      <c r="F78" s="52">
        <f t="shared" si="9"/>
        <v>0.029911423855516296</v>
      </c>
    </row>
    <row r="79" spans="1:6" s="30" customFormat="1" ht="26.25">
      <c r="A79" s="46" t="s">
        <v>77</v>
      </c>
      <c r="B79" s="40">
        <f>SUBoard!B79+SUBR!B79+SUNO!B79+SUSLA!B79+SULaw!B79+SUAg!B79</f>
        <v>702719.03</v>
      </c>
      <c r="C79" s="40">
        <f>SUBoard!C79+SUBR!C79+SUNO!C79+SUSLA!C79+SULaw!C79+SUAg!C79</f>
        <v>664196</v>
      </c>
      <c r="D79" s="40">
        <f>SUBoard!D79+SUBR!D79+SUNO!D79+SUSLA!D79+SULaw!D79+SUAg!D79</f>
        <v>750808</v>
      </c>
      <c r="E79" s="40">
        <f t="shared" si="8"/>
        <v>86612</v>
      </c>
      <c r="F79" s="41">
        <f t="shared" si="9"/>
        <v>0.13040126709585725</v>
      </c>
    </row>
    <row r="80" spans="1:6" s="30" customFormat="1" ht="26.25">
      <c r="A80" s="46" t="s">
        <v>78</v>
      </c>
      <c r="B80" s="40">
        <f>SUBoard!B80+SUBR!B80+SUNO!B80+SUSLA!B80+SULaw!B80+SUAg!B80</f>
        <v>13917090.399999999</v>
      </c>
      <c r="C80" s="40">
        <f>SUBoard!C80+SUBR!C80+SUNO!C80+SUSLA!C80+SULaw!C80+SUAg!C80</f>
        <v>13992912</v>
      </c>
      <c r="D80" s="40">
        <f>SUBoard!D80+SUBR!D80+SUNO!D80+SUSLA!D80+SULaw!D80+SUAg!D80</f>
        <v>14253481</v>
      </c>
      <c r="E80" s="40">
        <f t="shared" si="8"/>
        <v>260569</v>
      </c>
      <c r="F80" s="41">
        <f t="shared" si="9"/>
        <v>0.01862149922760895</v>
      </c>
    </row>
    <row r="81" spans="1:6" s="30" customFormat="1" ht="26.25">
      <c r="A81" s="46" t="s">
        <v>79</v>
      </c>
      <c r="B81" s="40">
        <f>SUBoard!B81+SUBR!B81+SUNO!B81+SUSLA!B81+SULaw!B81+SUAg!B81</f>
        <v>1266292.6500000001</v>
      </c>
      <c r="C81" s="40">
        <f>SUBoard!C81+SUBR!C81+SUNO!C81+SUSLA!C81+SULaw!C81+SUAg!C81</f>
        <v>1508489</v>
      </c>
      <c r="D81" s="40">
        <f>SUBoard!D81+SUBR!D81+SUNO!D81+SUSLA!D81+SULaw!D81+SUAg!D81</f>
        <v>2005990</v>
      </c>
      <c r="E81" s="40">
        <f t="shared" si="8"/>
        <v>497501</v>
      </c>
      <c r="F81" s="41">
        <f t="shared" si="9"/>
        <v>0.3298008802185498</v>
      </c>
    </row>
    <row r="82" spans="1:6" s="53" customFormat="1" ht="26.25">
      <c r="A82" s="49" t="s">
        <v>80</v>
      </c>
      <c r="B82" s="59">
        <f>SUBoard!B82+SUBR!B82+SUNO!B82+SUSLA!B82+SULaw!B82+SUAg!B82</f>
        <v>15886102.08</v>
      </c>
      <c r="C82" s="59">
        <f>SUBoard!C82+SUBR!C82+SUNO!C82+SUSLA!C82+SULaw!C82+SUAg!C82</f>
        <v>16165597</v>
      </c>
      <c r="D82" s="59">
        <f>SUBoard!D82+SUBR!D82+SUNO!D82+SUSLA!D82+SULaw!D82+SUAg!D82</f>
        <v>17010279</v>
      </c>
      <c r="E82" s="59">
        <f t="shared" si="8"/>
        <v>844682</v>
      </c>
      <c r="F82" s="52">
        <f t="shared" si="9"/>
        <v>0.052251828373551565</v>
      </c>
    </row>
    <row r="83" spans="1:6" s="30" customFormat="1" ht="26.25">
      <c r="A83" s="46" t="s">
        <v>81</v>
      </c>
      <c r="B83" s="40">
        <f>SUBoard!B83+SUBR!B83+SUNO!B83+SUSLA!B83+SULaw!B83+SUAg!B83</f>
        <v>325707.9</v>
      </c>
      <c r="C83" s="40">
        <f>SUBoard!C83+SUBR!C83+SUNO!C83+SUSLA!C83+SULaw!C83+SUAg!C83</f>
        <v>701302</v>
      </c>
      <c r="D83" s="40">
        <f>SUBoard!D83+SUBR!D83+SUNO!D83+SUSLA!D83+SULaw!D83+SUAg!D83</f>
        <v>373930</v>
      </c>
      <c r="E83" s="40">
        <f t="shared" si="8"/>
        <v>-327372</v>
      </c>
      <c r="F83" s="41">
        <f t="shared" si="9"/>
        <v>-0.4668060265049864</v>
      </c>
    </row>
    <row r="84" spans="1:6" s="30" customFormat="1" ht="26.25">
      <c r="A84" s="46" t="s">
        <v>82</v>
      </c>
      <c r="B84" s="40">
        <f>SUBoard!B84+SUBR!B84+SUNO!B84+SUSLA!B84+SULaw!B84+SUAg!B84</f>
        <v>10616415.19</v>
      </c>
      <c r="C84" s="40">
        <f>SUBoard!C84+SUBR!C84+SUNO!C84+SUSLA!C84+SULaw!C84+SUAg!C84</f>
        <v>10922597</v>
      </c>
      <c r="D84" s="40">
        <f>SUBoard!D84+SUBR!D84+SUNO!D84+SUSLA!D84+SULaw!D84+SUAg!D84</f>
        <v>15935781</v>
      </c>
      <c r="E84" s="40">
        <f t="shared" si="8"/>
        <v>5013184</v>
      </c>
      <c r="F84" s="41">
        <f t="shared" si="9"/>
        <v>0.4589736305385981</v>
      </c>
    </row>
    <row r="85" spans="1:6" s="30" customFormat="1" ht="26.25">
      <c r="A85" s="46" t="s">
        <v>83</v>
      </c>
      <c r="B85" s="40">
        <f>SUBoard!B85+SUBR!B85+SUNO!B85+SUSLA!B85+SULaw!B85+SUAg!B85</f>
        <v>29074</v>
      </c>
      <c r="C85" s="40">
        <f>SUBoard!C85+SUBR!C85+SUNO!C85+SUSLA!C85+SULaw!C85+SUAg!C85</f>
        <v>75542</v>
      </c>
      <c r="D85" s="40">
        <f>SUBoard!D85+SUBR!D85+SUNO!D85+SUSLA!D85+SULaw!D85+SUAg!D85</f>
        <v>75542</v>
      </c>
      <c r="E85" s="40">
        <f t="shared" si="8"/>
        <v>0</v>
      </c>
      <c r="F85" s="41">
        <f t="shared" si="9"/>
        <v>0</v>
      </c>
    </row>
    <row r="86" spans="1:6" s="30" customFormat="1" ht="26.25">
      <c r="A86" s="46" t="s">
        <v>84</v>
      </c>
      <c r="B86" s="40">
        <f>SUBoard!B86+SUBR!B86+SUNO!B86+SUSLA!B86+SULaw!B86+SUAg!B86</f>
        <v>7597879</v>
      </c>
      <c r="C86" s="40">
        <f>SUBoard!C86+SUBR!C86+SUNO!C86+SUSLA!C86+SULaw!C86+SUAg!C86</f>
        <v>6843436</v>
      </c>
      <c r="D86" s="40">
        <f>SUBoard!D86+SUBR!D86+SUNO!D86+SUSLA!D86+SULaw!D86+SUAg!D86</f>
        <v>6041900</v>
      </c>
      <c r="E86" s="40">
        <f t="shared" si="8"/>
        <v>-801536</v>
      </c>
      <c r="F86" s="41">
        <f t="shared" si="9"/>
        <v>-0.11712478936019859</v>
      </c>
    </row>
    <row r="87" spans="1:6" s="53" customFormat="1" ht="26.25">
      <c r="A87" s="49" t="s">
        <v>85</v>
      </c>
      <c r="B87" s="59">
        <f>SUBoard!B87+SUBR!B87+SUNO!B87+SUSLA!B87+SULaw!B87+SUAg!B87</f>
        <v>18569076.09</v>
      </c>
      <c r="C87" s="59">
        <f>SUBoard!C87+SUBR!C87+SUNO!C87+SUSLA!C87+SULaw!C87+SUAg!C87</f>
        <v>18542877</v>
      </c>
      <c r="D87" s="59">
        <f>SUBoard!D87+SUBR!D87+SUNO!D87+SUSLA!D87+SULaw!D87+SUAg!D87</f>
        <v>22427153</v>
      </c>
      <c r="E87" s="59">
        <f t="shared" si="8"/>
        <v>3884276</v>
      </c>
      <c r="F87" s="52">
        <f t="shared" si="9"/>
        <v>0.20947536889771742</v>
      </c>
    </row>
    <row r="88" spans="1:6" s="30" customFormat="1" ht="26.25">
      <c r="A88" s="46" t="s">
        <v>86</v>
      </c>
      <c r="B88" s="40">
        <f>SUBoard!B88+SUBR!B88+SUNO!B88+SUSLA!B88+SULaw!B88+SUAg!B88</f>
        <v>249731.96000000002</v>
      </c>
      <c r="C88" s="40">
        <f>SUBoard!C88+SUBR!C88+SUNO!C88+SUSLA!C88+SULaw!C88+SUAg!C88</f>
        <v>263178</v>
      </c>
      <c r="D88" s="40">
        <f>SUBoard!D88+SUBR!D88+SUNO!D88+SUSLA!D88+SULaw!D88+SUAg!D88</f>
        <v>2908216</v>
      </c>
      <c r="E88" s="40">
        <f t="shared" si="8"/>
        <v>2645038</v>
      </c>
      <c r="F88" s="41">
        <f t="shared" si="9"/>
        <v>10.050376551231485</v>
      </c>
    </row>
    <row r="89" spans="1:6" s="30" customFormat="1" ht="26.25">
      <c r="A89" s="46" t="s">
        <v>87</v>
      </c>
      <c r="B89" s="40">
        <f>SUBoard!B89+SUBR!B89+SUNO!B89+SUSLA!B89+SULaw!B89+SUAg!B89</f>
        <v>397312.33</v>
      </c>
      <c r="C89" s="40">
        <f>SUBoard!C89+SUBR!C89+SUNO!C89+SUSLA!C89+SULaw!C89+SUAg!C89</f>
        <v>636946</v>
      </c>
      <c r="D89" s="40">
        <f>SUBoard!D89+SUBR!D89+SUNO!D89+SUSLA!D89+SULaw!D89+SUAg!D89</f>
        <v>719907</v>
      </c>
      <c r="E89" s="40">
        <f t="shared" si="8"/>
        <v>82961</v>
      </c>
      <c r="F89" s="41">
        <f t="shared" si="9"/>
        <v>0.13024809010496965</v>
      </c>
    </row>
    <row r="90" spans="1:6" s="30" customFormat="1" ht="26.25">
      <c r="A90" s="55" t="s">
        <v>88</v>
      </c>
      <c r="B90" s="40">
        <f>SUBoard!B90+SUBR!B90+SUNO!B90+SUSLA!B90+SULaw!B90+SUAg!B90</f>
        <v>0</v>
      </c>
      <c r="C90" s="40">
        <f>SUBoard!C90+SUBR!C90+SUNO!C90+SUSLA!C90+SULaw!C90+SUAg!C90</f>
        <v>220000</v>
      </c>
      <c r="D90" s="40">
        <f>SUBoard!D90+SUBR!D90+SUNO!D90+SUSLA!D90+SULaw!D90+SUAg!D90</f>
        <v>1663575</v>
      </c>
      <c r="E90" s="40">
        <f t="shared" si="8"/>
        <v>1443575</v>
      </c>
      <c r="F90" s="41">
        <f t="shared" si="9"/>
        <v>6.561704545454545</v>
      </c>
    </row>
    <row r="91" spans="1:6" s="53" customFormat="1" ht="26.25">
      <c r="A91" s="69" t="s">
        <v>89</v>
      </c>
      <c r="B91" s="59">
        <f>SUBoard!B91+SUBR!B91+SUNO!B91+SUSLA!B91+SULaw!B91+SUAg!B91</f>
        <v>647044.29</v>
      </c>
      <c r="C91" s="59">
        <f>SUBoard!C91+SUBR!C91+SUNO!C91+SUSLA!C91+SULaw!C91+SUAg!C91</f>
        <v>1120124</v>
      </c>
      <c r="D91" s="59">
        <f>SUBoard!D91+SUBR!D91+SUNO!D91+SUSLA!D91+SULaw!D91+SUAg!D91</f>
        <v>5291698</v>
      </c>
      <c r="E91" s="59">
        <f t="shared" si="8"/>
        <v>4171574</v>
      </c>
      <c r="F91" s="52">
        <f t="shared" si="9"/>
        <v>3.7242073199038677</v>
      </c>
    </row>
    <row r="92" spans="1:6" s="30" customFormat="1" ht="26.25">
      <c r="A92" s="55" t="s">
        <v>90</v>
      </c>
      <c r="B92" s="40">
        <f>SUBoard!B92+SUBR!B92+SUNO!B92+SUSLA!B92+SULaw!B92+SUAg!B92</f>
        <v>503173</v>
      </c>
      <c r="C92" s="40">
        <f>SUBoard!C92+SUBR!C92+SUNO!C92+SUSLA!C92+SULaw!C92+SUAg!C92</f>
        <v>0</v>
      </c>
      <c r="D92" s="40">
        <f>SUBoard!D92+SUBR!D92+SUNO!D92+SUSLA!D92+SULaw!D92+SUAg!D92</f>
        <v>0</v>
      </c>
      <c r="E92" s="40">
        <f t="shared" si="8"/>
        <v>0</v>
      </c>
      <c r="F92" s="41">
        <f t="shared" si="9"/>
        <v>0</v>
      </c>
    </row>
    <row r="93" spans="1:6" s="53" customFormat="1" ht="27" thickBot="1">
      <c r="A93" s="70" t="s">
        <v>71</v>
      </c>
      <c r="B93" s="125">
        <f>SUBoard!B93+SUBR!B93+SUNO!B93+SUSLA!B93+SULaw!B93+SUAg!B93</f>
        <v>127173002.67</v>
      </c>
      <c r="C93" s="125">
        <f>SUBoard!C93+SUBR!C93+SUNO!C93+SUSLA!C93+SULaw!C93+SUAg!C93</f>
        <v>129575806.54</v>
      </c>
      <c r="D93" s="125">
        <f>SUBoard!D93+SUBR!D93+SUNO!D93+SUSLA!D93+SULaw!D93+SUAg!D93</f>
        <v>141280449</v>
      </c>
      <c r="E93" s="125">
        <f t="shared" si="8"/>
        <v>11704642.459999993</v>
      </c>
      <c r="F93" s="126">
        <f t="shared" si="9"/>
        <v>0.09033046193223404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67">
      <selection activeCell="H96" sqref="H96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74" t="s">
        <v>2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2421547</v>
      </c>
      <c r="C8" s="40">
        <v>2421547</v>
      </c>
      <c r="D8" s="40">
        <v>1408668</v>
      </c>
      <c r="E8" s="40">
        <v>-1012879</v>
      </c>
      <c r="F8" s="41">
        <v>-0.4182776547388921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0</v>
      </c>
      <c r="C10" s="43">
        <v>0</v>
      </c>
      <c r="D10" s="43">
        <v>4908470</v>
      </c>
      <c r="E10" s="43">
        <v>4908470</v>
      </c>
      <c r="F10" s="41">
        <v>1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0</v>
      </c>
      <c r="C12" s="45">
        <v>0</v>
      </c>
      <c r="D12" s="45">
        <v>0</v>
      </c>
      <c r="E12" s="43">
        <v>0</v>
      </c>
      <c r="F12" s="41">
        <v>0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10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  <c r="J20" s="30" t="s">
        <v>50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306">
        <v>0</v>
      </c>
      <c r="C27" s="306">
        <v>0</v>
      </c>
      <c r="D27" s="306">
        <v>0</v>
      </c>
      <c r="E27" s="43">
        <v>0</v>
      </c>
      <c r="F27" s="41">
        <v>0</v>
      </c>
    </row>
    <row r="28" spans="1:6" s="323" customFormat="1" ht="26.25">
      <c r="A28" s="47" t="s">
        <v>93</v>
      </c>
      <c r="B28" s="40">
        <v>0</v>
      </c>
      <c r="C28" s="40">
        <v>0</v>
      </c>
      <c r="D28" s="40">
        <v>0</v>
      </c>
      <c r="E28" s="40">
        <v>0</v>
      </c>
      <c r="F28" s="41">
        <v>0</v>
      </c>
    </row>
    <row r="29" spans="1:6" s="323" customFormat="1" ht="26.25">
      <c r="A29" s="47" t="s">
        <v>100</v>
      </c>
      <c r="B29" s="40">
        <v>0</v>
      </c>
      <c r="C29" s="40">
        <v>0</v>
      </c>
      <c r="D29" s="40">
        <v>0</v>
      </c>
      <c r="E29" s="40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4908470</v>
      </c>
      <c r="E30" s="43">
        <v>4908470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2421547</v>
      </c>
      <c r="C36" s="51">
        <v>2421547</v>
      </c>
      <c r="D36" s="51">
        <v>6317138</v>
      </c>
      <c r="E36" s="51">
        <v>3895591</v>
      </c>
      <c r="F36" s="52">
        <v>1.6087199628997497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0</v>
      </c>
      <c r="C49" s="57">
        <v>0</v>
      </c>
      <c r="D49" s="57">
        <v>0</v>
      </c>
      <c r="E49" s="57">
        <v>0</v>
      </c>
      <c r="F49" s="52"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2421547</v>
      </c>
      <c r="C55" s="57">
        <v>2421547</v>
      </c>
      <c r="D55" s="57">
        <v>6317138</v>
      </c>
      <c r="E55" s="57">
        <v>3895591</v>
      </c>
      <c r="F55" s="52">
        <v>1.6087199628997497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0</v>
      </c>
      <c r="C59" s="36">
        <v>0</v>
      </c>
      <c r="D59" s="36">
        <v>0</v>
      </c>
      <c r="E59" s="36">
        <v>0</v>
      </c>
      <c r="F59" s="41">
        <v>0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0</v>
      </c>
      <c r="C62" s="45">
        <v>0</v>
      </c>
      <c r="D62" s="45">
        <v>0</v>
      </c>
      <c r="E62" s="45">
        <v>0</v>
      </c>
      <c r="F62" s="41">
        <v>0</v>
      </c>
    </row>
    <row r="63" spans="1:6" s="30" customFormat="1" ht="26.25">
      <c r="A63" s="46" t="s">
        <v>62</v>
      </c>
      <c r="B63" s="45">
        <v>0</v>
      </c>
      <c r="C63" s="45">
        <v>0</v>
      </c>
      <c r="D63" s="45">
        <v>0</v>
      </c>
      <c r="E63" s="45">
        <v>0</v>
      </c>
      <c r="F63" s="41">
        <v>0</v>
      </c>
    </row>
    <row r="64" spans="1:6" s="30" customFormat="1" ht="26.25">
      <c r="A64" s="46" t="s">
        <v>63</v>
      </c>
      <c r="B64" s="45">
        <v>2421547</v>
      </c>
      <c r="C64" s="45">
        <v>2421547</v>
      </c>
      <c r="D64" s="45">
        <v>6317138</v>
      </c>
      <c r="E64" s="45">
        <v>3895591</v>
      </c>
      <c r="F64" s="41">
        <v>1.6087199628997497</v>
      </c>
    </row>
    <row r="65" spans="1:6" s="30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30" customFormat="1" ht="26.25">
      <c r="A66" s="46" t="s">
        <v>65</v>
      </c>
      <c r="B66" s="45">
        <v>0</v>
      </c>
      <c r="C66" s="45">
        <v>0</v>
      </c>
      <c r="D66" s="45">
        <v>0</v>
      </c>
      <c r="E66" s="45">
        <v>0</v>
      </c>
      <c r="F66" s="41">
        <v>0</v>
      </c>
    </row>
    <row r="67" spans="1:6" s="53" customFormat="1" ht="26.25">
      <c r="A67" s="66" t="s">
        <v>66</v>
      </c>
      <c r="B67" s="51">
        <v>2421547</v>
      </c>
      <c r="C67" s="51">
        <v>2421547</v>
      </c>
      <c r="D67" s="51">
        <v>6317138</v>
      </c>
      <c r="E67" s="51">
        <v>3895591</v>
      </c>
      <c r="F67" s="52">
        <v>1.6087199628997497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2421547</v>
      </c>
      <c r="C72" s="68">
        <v>2421547</v>
      </c>
      <c r="D72" s="68">
        <v>6317138</v>
      </c>
      <c r="E72" s="68">
        <v>3895591</v>
      </c>
      <c r="F72" s="52">
        <v>1.6087199628997497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1084878</v>
      </c>
      <c r="C75" s="40">
        <v>1146575</v>
      </c>
      <c r="D75" s="40">
        <v>1355300</v>
      </c>
      <c r="E75" s="36">
        <v>208725</v>
      </c>
      <c r="F75" s="41">
        <v>0.18204216906874823</v>
      </c>
    </row>
    <row r="76" spans="1:6" s="30" customFormat="1" ht="26.25">
      <c r="A76" s="46" t="s">
        <v>74</v>
      </c>
      <c r="B76" s="43">
        <v>52000</v>
      </c>
      <c r="C76" s="40">
        <v>57000</v>
      </c>
      <c r="D76" s="40">
        <v>52000</v>
      </c>
      <c r="E76" s="45">
        <v>-5000</v>
      </c>
      <c r="F76" s="41">
        <v>-0.08771929824561403</v>
      </c>
    </row>
    <row r="77" spans="1:6" s="30" customFormat="1" ht="26.25">
      <c r="A77" s="46" t="s">
        <v>75</v>
      </c>
      <c r="B77" s="36">
        <v>137376</v>
      </c>
      <c r="C77" s="40">
        <v>365679</v>
      </c>
      <c r="D77" s="40">
        <v>493484</v>
      </c>
      <c r="E77" s="45">
        <v>127805</v>
      </c>
      <c r="F77" s="41">
        <v>0.3495005182140621</v>
      </c>
    </row>
    <row r="78" spans="1:6" s="53" customFormat="1" ht="26.25">
      <c r="A78" s="66" t="s">
        <v>76</v>
      </c>
      <c r="B78" s="68">
        <v>1274254</v>
      </c>
      <c r="C78" s="68">
        <v>1569254</v>
      </c>
      <c r="D78" s="68">
        <v>1900784</v>
      </c>
      <c r="E78" s="51">
        <v>331530</v>
      </c>
      <c r="F78" s="52">
        <v>0.21126599008191152</v>
      </c>
    </row>
    <row r="79" spans="1:6" s="30" customFormat="1" ht="26.25">
      <c r="A79" s="46" t="s">
        <v>77</v>
      </c>
      <c r="B79" s="43">
        <v>-84</v>
      </c>
      <c r="C79" s="43">
        <v>26413</v>
      </c>
      <c r="D79" s="43">
        <v>43500</v>
      </c>
      <c r="E79" s="45">
        <v>17087</v>
      </c>
      <c r="F79" s="41">
        <v>0.6469162912202324</v>
      </c>
    </row>
    <row r="80" spans="1:6" s="30" customFormat="1" ht="26.25">
      <c r="A80" s="46" t="s">
        <v>78</v>
      </c>
      <c r="B80" s="40">
        <v>6998</v>
      </c>
      <c r="C80" s="40">
        <v>27500</v>
      </c>
      <c r="D80" s="40">
        <v>127000</v>
      </c>
      <c r="E80" s="45">
        <v>99500</v>
      </c>
      <c r="F80" s="41">
        <v>3.618181818181818</v>
      </c>
    </row>
    <row r="81" spans="1:6" s="30" customFormat="1" ht="26.25">
      <c r="A81" s="46" t="s">
        <v>79</v>
      </c>
      <c r="B81" s="36">
        <v>9330</v>
      </c>
      <c r="C81" s="36">
        <v>74139</v>
      </c>
      <c r="D81" s="36">
        <v>36000</v>
      </c>
      <c r="E81" s="45">
        <v>-38139</v>
      </c>
      <c r="F81" s="41">
        <v>-0.5144256059563792</v>
      </c>
    </row>
    <row r="82" spans="1:6" s="53" customFormat="1" ht="26.25">
      <c r="A82" s="49" t="s">
        <v>80</v>
      </c>
      <c r="B82" s="68">
        <v>16244</v>
      </c>
      <c r="C82" s="68">
        <v>128052</v>
      </c>
      <c r="D82" s="68">
        <v>206500</v>
      </c>
      <c r="E82" s="51">
        <v>78448</v>
      </c>
      <c r="F82" s="52">
        <v>0.6126261206384906</v>
      </c>
    </row>
    <row r="83" spans="1:6" s="30" customFormat="1" ht="26.25">
      <c r="A83" s="46" t="s">
        <v>81</v>
      </c>
      <c r="B83" s="36">
        <v>2200</v>
      </c>
      <c r="C83" s="36">
        <v>23000</v>
      </c>
      <c r="D83" s="36">
        <v>6000</v>
      </c>
      <c r="E83" s="45">
        <v>-17000</v>
      </c>
      <c r="F83" s="41">
        <v>-0.7391304347826086</v>
      </c>
    </row>
    <row r="84" spans="1:6" s="30" customFormat="1" ht="26.25">
      <c r="A84" s="46" t="s">
        <v>82</v>
      </c>
      <c r="B84" s="45">
        <v>280265</v>
      </c>
      <c r="C84" s="45">
        <v>136179</v>
      </c>
      <c r="D84" s="45">
        <v>4173854</v>
      </c>
      <c r="E84" s="45">
        <v>4037675</v>
      </c>
      <c r="F84" s="41">
        <v>29.64976244501722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842287</v>
      </c>
      <c r="C86" s="45">
        <v>525000</v>
      </c>
      <c r="D86" s="45">
        <v>0</v>
      </c>
      <c r="E86" s="45">
        <v>-525000</v>
      </c>
      <c r="F86" s="41">
        <v>-1</v>
      </c>
    </row>
    <row r="87" spans="1:6" s="53" customFormat="1" ht="26.25">
      <c r="A87" s="49" t="s">
        <v>85</v>
      </c>
      <c r="B87" s="51">
        <v>1124752</v>
      </c>
      <c r="C87" s="51">
        <v>684179</v>
      </c>
      <c r="D87" s="51">
        <v>4179854</v>
      </c>
      <c r="E87" s="51">
        <v>3495675</v>
      </c>
      <c r="F87" s="52">
        <v>5.109298882310039</v>
      </c>
    </row>
    <row r="88" spans="1:6" s="30" customFormat="1" ht="26.25">
      <c r="A88" s="46" t="s">
        <v>86</v>
      </c>
      <c r="B88" s="45">
        <v>6297</v>
      </c>
      <c r="C88" s="45">
        <v>40062</v>
      </c>
      <c r="D88" s="45">
        <v>30000</v>
      </c>
      <c r="E88" s="45">
        <v>-10062</v>
      </c>
      <c r="F88" s="41">
        <v>-0.25116070091358395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6297</v>
      </c>
      <c r="C91" s="68">
        <v>40062</v>
      </c>
      <c r="D91" s="68">
        <v>30000</v>
      </c>
      <c r="E91" s="68">
        <v>-10062</v>
      </c>
      <c r="F91" s="52">
        <v>-0.25116070091358395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2421547</v>
      </c>
      <c r="C93" s="71">
        <v>2421547</v>
      </c>
      <c r="D93" s="72">
        <v>6317138</v>
      </c>
      <c r="E93" s="71">
        <v>3895591</v>
      </c>
      <c r="F93" s="73">
        <v>1.6087199628997497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70">
      <selection activeCell="B30" sqref="B30:B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94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27448261</v>
      </c>
      <c r="C8" s="40">
        <v>27448261</v>
      </c>
      <c r="D8" s="40">
        <v>13957823</v>
      </c>
      <c r="E8" s="40">
        <v>-13490438</v>
      </c>
      <c r="F8" s="41">
        <v>-0.49148607265137856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1826938.79</v>
      </c>
      <c r="C10" s="43">
        <v>1904815</v>
      </c>
      <c r="D10" s="43">
        <v>15087692</v>
      </c>
      <c r="E10" s="43">
        <v>13182877</v>
      </c>
      <c r="F10" s="41">
        <v>6.920817507211987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1826938.79</v>
      </c>
      <c r="C12" s="45">
        <v>1904815</v>
      </c>
      <c r="D12" s="45">
        <v>1825698</v>
      </c>
      <c r="E12" s="43">
        <v>-79117</v>
      </c>
      <c r="F12" s="41">
        <v>-0.04153526720442668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23" customFormat="1" ht="26.25">
      <c r="A29" s="47" t="s">
        <v>100</v>
      </c>
      <c r="B29" s="40">
        <v>0</v>
      </c>
      <c r="C29" s="40">
        <v>0</v>
      </c>
      <c r="D29" s="40">
        <v>0</v>
      </c>
      <c r="E29" s="40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13261994</v>
      </c>
      <c r="E30" s="43">
        <v>13261994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29275199.79</v>
      </c>
      <c r="C36" s="51">
        <v>29353076</v>
      </c>
      <c r="D36" s="51">
        <v>29045515</v>
      </c>
      <c r="E36" s="51">
        <v>-307561</v>
      </c>
      <c r="F36" s="52">
        <v>-0.010477981932796412</v>
      </c>
    </row>
    <row r="37" spans="1:8" s="30" customFormat="1" ht="26.25">
      <c r="A37" s="48" t="s">
        <v>43</v>
      </c>
      <c r="B37" s="45"/>
      <c r="C37" s="45"/>
      <c r="D37" s="45"/>
      <c r="E37" s="45"/>
      <c r="F37" s="37"/>
      <c r="H37" s="30" t="s">
        <v>50</v>
      </c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1951511</v>
      </c>
      <c r="C45" s="59">
        <v>1949025</v>
      </c>
      <c r="D45" s="59">
        <v>1966690</v>
      </c>
      <c r="E45" s="59">
        <v>17665</v>
      </c>
      <c r="F45" s="52">
        <v>0.009063506112030374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40636039.88</v>
      </c>
      <c r="C49" s="57">
        <v>43084818</v>
      </c>
      <c r="D49" s="57">
        <v>44550362</v>
      </c>
      <c r="E49" s="57">
        <v>1465544</v>
      </c>
      <c r="F49" s="52">
        <v>0.034015322984537154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71862750.67</v>
      </c>
      <c r="C55" s="57">
        <v>74386919</v>
      </c>
      <c r="D55" s="57">
        <v>75562567</v>
      </c>
      <c r="E55" s="57">
        <v>1175648</v>
      </c>
      <c r="F55" s="52">
        <v>0.015804499175453148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29498365.320000004</v>
      </c>
      <c r="C59" s="36">
        <v>31046204.36</v>
      </c>
      <c r="D59" s="36">
        <v>31869181.71</v>
      </c>
      <c r="E59" s="36">
        <v>822977.3500000015</v>
      </c>
      <c r="F59" s="41">
        <v>0.026508147033275583</v>
      </c>
    </row>
    <row r="60" spans="1:6" s="30" customFormat="1" ht="26.25">
      <c r="A60" s="46" t="s">
        <v>59</v>
      </c>
      <c r="B60" s="45">
        <v>357194.6</v>
      </c>
      <c r="C60" s="45">
        <v>236857.56</v>
      </c>
      <c r="D60" s="45">
        <v>379192.9</v>
      </c>
      <c r="E60" s="45">
        <v>142335.34000000003</v>
      </c>
      <c r="F60" s="41">
        <v>0.6009322227249154</v>
      </c>
    </row>
    <row r="61" spans="1:6" s="30" customFormat="1" ht="26.25">
      <c r="A61" s="46" t="s">
        <v>60</v>
      </c>
      <c r="B61" s="45">
        <v>329025.73</v>
      </c>
      <c r="C61" s="45">
        <v>274362.3</v>
      </c>
      <c r="D61" s="45">
        <v>332021.86</v>
      </c>
      <c r="E61" s="45">
        <v>57659.56</v>
      </c>
      <c r="F61" s="41">
        <v>0.21015846564925283</v>
      </c>
    </row>
    <row r="62" spans="1:6" s="30" customFormat="1" ht="26.25">
      <c r="A62" s="46" t="s">
        <v>61</v>
      </c>
      <c r="B62" s="45">
        <v>8188861.38</v>
      </c>
      <c r="C62" s="45">
        <v>8361746.89</v>
      </c>
      <c r="D62" s="45">
        <v>8404486.31</v>
      </c>
      <c r="E62" s="45">
        <v>42739.42000000086</v>
      </c>
      <c r="F62" s="41">
        <v>0.005111302765109273</v>
      </c>
    </row>
    <row r="63" spans="1:6" s="30" customFormat="1" ht="26.25">
      <c r="A63" s="46" t="s">
        <v>62</v>
      </c>
      <c r="B63" s="45">
        <v>2681104.8600000003</v>
      </c>
      <c r="C63" s="45">
        <v>2804476.7199999997</v>
      </c>
      <c r="D63" s="45">
        <v>2803742.12</v>
      </c>
      <c r="E63" s="45">
        <v>-734.5999999996275</v>
      </c>
      <c r="F63" s="41">
        <v>-0.00026193834834172826</v>
      </c>
    </row>
    <row r="64" spans="1:6" s="30" customFormat="1" ht="26.25">
      <c r="A64" s="46" t="s">
        <v>63</v>
      </c>
      <c r="B64" s="45">
        <v>8676728.03</v>
      </c>
      <c r="C64" s="45">
        <v>8733076.82</v>
      </c>
      <c r="D64" s="45">
        <v>8842216.07</v>
      </c>
      <c r="E64" s="45">
        <v>109139.25</v>
      </c>
      <c r="F64" s="41">
        <v>0.01249722775254369</v>
      </c>
    </row>
    <row r="65" spans="1:6" s="30" customFormat="1" ht="26.25">
      <c r="A65" s="46" t="s">
        <v>64</v>
      </c>
      <c r="B65" s="45">
        <v>5003790.22</v>
      </c>
      <c r="C65" s="45">
        <v>5420256</v>
      </c>
      <c r="D65" s="45">
        <v>4970256</v>
      </c>
      <c r="E65" s="45">
        <v>-450000</v>
      </c>
      <c r="F65" s="41">
        <v>-0.08302190892828679</v>
      </c>
    </row>
    <row r="66" spans="1:6" s="30" customFormat="1" ht="26.25">
      <c r="A66" s="46" t="s">
        <v>65</v>
      </c>
      <c r="B66" s="45">
        <v>11544957.53</v>
      </c>
      <c r="C66" s="45">
        <v>11624826.89</v>
      </c>
      <c r="D66" s="45">
        <v>12284064.030000001</v>
      </c>
      <c r="E66" s="45">
        <v>659237.1400000006</v>
      </c>
      <c r="F66" s="41">
        <v>0.05670941565307047</v>
      </c>
    </row>
    <row r="67" spans="1:6" s="53" customFormat="1" ht="26.25">
      <c r="A67" s="66" t="s">
        <v>66</v>
      </c>
      <c r="B67" s="51">
        <v>66280027.67000001</v>
      </c>
      <c r="C67" s="51">
        <v>68501807.53999999</v>
      </c>
      <c r="D67" s="51">
        <v>69885161</v>
      </c>
      <c r="E67" s="51">
        <v>1383353.4600000083</v>
      </c>
      <c r="F67" s="52">
        <v>0.020194408143058593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3507882</v>
      </c>
      <c r="C69" s="45">
        <v>3810270</v>
      </c>
      <c r="D69" s="45">
        <v>3602565</v>
      </c>
      <c r="E69" s="45">
        <v>-207705</v>
      </c>
      <c r="F69" s="41">
        <v>-0.05451188498452866</v>
      </c>
    </row>
    <row r="70" spans="1:6" s="30" customFormat="1" ht="26.25">
      <c r="A70" s="46" t="s">
        <v>69</v>
      </c>
      <c r="B70" s="45">
        <v>2074841</v>
      </c>
      <c r="C70" s="45">
        <v>2074841</v>
      </c>
      <c r="D70" s="45">
        <v>2074841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71862750.67000002</v>
      </c>
      <c r="C72" s="68">
        <v>74386918.53999999</v>
      </c>
      <c r="D72" s="68">
        <v>75562567</v>
      </c>
      <c r="E72" s="68">
        <v>1175648.4600000083</v>
      </c>
      <c r="F72" s="52">
        <v>0.01580450545706942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35833156.62</v>
      </c>
      <c r="C75" s="40">
        <v>35873352</v>
      </c>
      <c r="D75" s="40">
        <v>36497002</v>
      </c>
      <c r="E75" s="36">
        <v>623650</v>
      </c>
      <c r="F75" s="41">
        <v>0.017384770734555275</v>
      </c>
    </row>
    <row r="76" spans="1:6" s="30" customFormat="1" ht="26.25">
      <c r="A76" s="46" t="s">
        <v>74</v>
      </c>
      <c r="B76" s="43">
        <v>398136.38999999996</v>
      </c>
      <c r="C76" s="40">
        <v>168477</v>
      </c>
      <c r="D76" s="40">
        <v>190477</v>
      </c>
      <c r="E76" s="45">
        <v>22000</v>
      </c>
      <c r="F76" s="41">
        <v>0.13058162241730326</v>
      </c>
    </row>
    <row r="77" spans="1:6" s="30" customFormat="1" ht="26.25">
      <c r="A77" s="46" t="s">
        <v>75</v>
      </c>
      <c r="B77" s="36">
        <v>15127783.200000001</v>
      </c>
      <c r="C77" s="40">
        <v>15458382.540000003</v>
      </c>
      <c r="D77" s="40">
        <v>16717727</v>
      </c>
      <c r="E77" s="45">
        <v>1259344.4599999972</v>
      </c>
      <c r="F77" s="41">
        <v>0.08146676773856038</v>
      </c>
    </row>
    <row r="78" spans="1:6" s="53" customFormat="1" ht="26.25">
      <c r="A78" s="66" t="s">
        <v>76</v>
      </c>
      <c r="B78" s="68">
        <v>51359076.21</v>
      </c>
      <c r="C78" s="68">
        <v>51500211.54000001</v>
      </c>
      <c r="D78" s="68">
        <v>53405206</v>
      </c>
      <c r="E78" s="51">
        <v>1904994.4599999934</v>
      </c>
      <c r="F78" s="52">
        <v>0.036990031750071393</v>
      </c>
    </row>
    <row r="79" spans="1:6" s="30" customFormat="1" ht="26.25">
      <c r="A79" s="46" t="s">
        <v>77</v>
      </c>
      <c r="B79" s="43">
        <v>129656.03</v>
      </c>
      <c r="C79" s="43">
        <v>249735</v>
      </c>
      <c r="D79" s="43">
        <v>221500</v>
      </c>
      <c r="E79" s="45">
        <v>-28235</v>
      </c>
      <c r="F79" s="41">
        <v>-0.11305984343404009</v>
      </c>
    </row>
    <row r="80" spans="1:6" s="30" customFormat="1" ht="26.25">
      <c r="A80" s="46" t="s">
        <v>78</v>
      </c>
      <c r="B80" s="40">
        <v>7930173.399999999</v>
      </c>
      <c r="C80" s="40">
        <v>8518752</v>
      </c>
      <c r="D80" s="40">
        <v>9123856</v>
      </c>
      <c r="E80" s="45">
        <v>605104</v>
      </c>
      <c r="F80" s="41">
        <v>0.07103200093159186</v>
      </c>
    </row>
    <row r="81" spans="1:6" s="30" customFormat="1" ht="26.25">
      <c r="A81" s="46" t="s">
        <v>79</v>
      </c>
      <c r="B81" s="36">
        <v>818512.6500000001</v>
      </c>
      <c r="C81" s="36">
        <v>929261</v>
      </c>
      <c r="D81" s="36">
        <v>929061</v>
      </c>
      <c r="E81" s="45">
        <v>-200</v>
      </c>
      <c r="F81" s="41">
        <v>-0.00021522478614727187</v>
      </c>
    </row>
    <row r="82" spans="1:6" s="53" customFormat="1" ht="26.25">
      <c r="A82" s="49" t="s">
        <v>80</v>
      </c>
      <c r="B82" s="68">
        <v>8878342.08</v>
      </c>
      <c r="C82" s="68">
        <v>9697748</v>
      </c>
      <c r="D82" s="68">
        <v>10274417</v>
      </c>
      <c r="E82" s="51">
        <v>576669</v>
      </c>
      <c r="F82" s="52">
        <v>0.05946421787821255</v>
      </c>
    </row>
    <row r="83" spans="1:6" s="30" customFormat="1" ht="26.25">
      <c r="A83" s="46" t="s">
        <v>81</v>
      </c>
      <c r="B83" s="36">
        <v>93306.90000000001</v>
      </c>
      <c r="C83" s="36">
        <v>328167</v>
      </c>
      <c r="D83" s="36">
        <v>145167</v>
      </c>
      <c r="E83" s="45">
        <v>-183000</v>
      </c>
      <c r="F83" s="41">
        <v>-0.5576429074221357</v>
      </c>
    </row>
    <row r="84" spans="1:6" s="30" customFormat="1" ht="26.25">
      <c r="A84" s="46" t="s">
        <v>82</v>
      </c>
      <c r="B84" s="45">
        <v>7787928.1899999995</v>
      </c>
      <c r="C84" s="45">
        <v>8625987</v>
      </c>
      <c r="D84" s="45">
        <v>7910427</v>
      </c>
      <c r="E84" s="45">
        <v>-715560</v>
      </c>
      <c r="F84" s="41">
        <v>-0.08295398543957926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3507882</v>
      </c>
      <c r="C86" s="45">
        <v>3810270</v>
      </c>
      <c r="D86" s="45">
        <v>3602565</v>
      </c>
      <c r="E86" s="45">
        <v>-207705</v>
      </c>
      <c r="F86" s="41">
        <v>-0.05451188498452866</v>
      </c>
    </row>
    <row r="87" spans="1:6" s="53" customFormat="1" ht="26.25">
      <c r="A87" s="49" t="s">
        <v>85</v>
      </c>
      <c r="B87" s="51">
        <v>11389117.09</v>
      </c>
      <c r="C87" s="51">
        <v>12764424</v>
      </c>
      <c r="D87" s="51">
        <v>11658159</v>
      </c>
      <c r="E87" s="51">
        <v>-1106265</v>
      </c>
      <c r="F87" s="52">
        <v>-0.08666783554040511</v>
      </c>
    </row>
    <row r="88" spans="1:6" s="30" customFormat="1" ht="26.25">
      <c r="A88" s="46" t="s">
        <v>86</v>
      </c>
      <c r="B88" s="45">
        <v>109616.96</v>
      </c>
      <c r="C88" s="45">
        <v>76886</v>
      </c>
      <c r="D88" s="45">
        <v>87136</v>
      </c>
      <c r="E88" s="45">
        <v>10250</v>
      </c>
      <c r="F88" s="41">
        <v>0.13331425747210154</v>
      </c>
    </row>
    <row r="89" spans="1:6" s="30" customFormat="1" ht="26.25">
      <c r="A89" s="46" t="s">
        <v>87</v>
      </c>
      <c r="B89" s="45">
        <v>126598.33</v>
      </c>
      <c r="C89" s="45">
        <v>137649</v>
      </c>
      <c r="D89" s="45">
        <v>137649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210000</v>
      </c>
      <c r="D90" s="45">
        <v>0</v>
      </c>
      <c r="E90" s="45">
        <v>-210000</v>
      </c>
      <c r="F90" s="41">
        <v>-1</v>
      </c>
    </row>
    <row r="91" spans="1:6" s="53" customFormat="1" ht="26.25">
      <c r="A91" s="69" t="s">
        <v>89</v>
      </c>
      <c r="B91" s="68">
        <v>236215.29</v>
      </c>
      <c r="C91" s="68">
        <v>424535</v>
      </c>
      <c r="D91" s="68">
        <v>224785</v>
      </c>
      <c r="E91" s="68">
        <v>-199750</v>
      </c>
      <c r="F91" s="52">
        <v>-0.4705147985442896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71862750.67</v>
      </c>
      <c r="C93" s="71">
        <v>74386918.54</v>
      </c>
      <c r="D93" s="72">
        <v>75562567</v>
      </c>
      <c r="E93" s="71">
        <v>1175648.4599999934</v>
      </c>
      <c r="F93" s="73">
        <v>0.015804505457069216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K11" sqref="K11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4" width="32.8515625" style="7" customWidth="1"/>
    <col min="5" max="5" width="32.8515625" style="109" customWidth="1"/>
    <col min="6" max="6" width="25.57421875" style="110" customWidth="1"/>
    <col min="7" max="7" width="30.28125" style="3" customWidth="1"/>
    <col min="8" max="8" width="15.42187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75" t="s">
        <v>1</v>
      </c>
      <c r="F1" s="76" t="s">
        <v>95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77"/>
      <c r="F2" s="78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79"/>
      <c r="F3" s="80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81" t="s">
        <v>8</v>
      </c>
      <c r="F4" s="82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83" t="s">
        <v>12</v>
      </c>
      <c r="F5" s="84" t="s">
        <v>13</v>
      </c>
    </row>
    <row r="6" spans="1:6" s="30" customFormat="1" ht="26.25">
      <c r="A6" s="35" t="s">
        <v>14</v>
      </c>
      <c r="B6" s="36"/>
      <c r="C6" s="36"/>
      <c r="D6" s="36"/>
      <c r="E6" s="85"/>
      <c r="F6" s="86"/>
    </row>
    <row r="7" spans="1:6" s="30" customFormat="1" ht="26.25">
      <c r="A7" s="35" t="s">
        <v>15</v>
      </c>
      <c r="B7" s="36"/>
      <c r="C7" s="36"/>
      <c r="D7" s="36"/>
      <c r="E7" s="85"/>
      <c r="F7" s="87"/>
    </row>
    <row r="8" spans="1:6" s="30" customFormat="1" ht="26.25">
      <c r="A8" s="39" t="s">
        <v>16</v>
      </c>
      <c r="B8" s="40">
        <v>7383830</v>
      </c>
      <c r="C8" s="40">
        <v>7383830</v>
      </c>
      <c r="D8" s="40">
        <v>4971070</v>
      </c>
      <c r="E8" s="179">
        <v>-2412760</v>
      </c>
      <c r="F8" s="180">
        <v>-0.32676266923805125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88">
        <v>0</v>
      </c>
      <c r="F9" s="89">
        <v>0</v>
      </c>
    </row>
    <row r="10" spans="1:6" s="30" customFormat="1" ht="26.25">
      <c r="A10" s="42" t="s">
        <v>18</v>
      </c>
      <c r="B10" s="43">
        <v>572208.1</v>
      </c>
      <c r="C10" s="43">
        <v>594468</v>
      </c>
      <c r="D10" s="43">
        <v>3067667</v>
      </c>
      <c r="E10" s="90">
        <v>2473199</v>
      </c>
      <c r="F10" s="89">
        <v>4.16035682324364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90">
        <v>0</v>
      </c>
      <c r="F11" s="89">
        <v>0</v>
      </c>
    </row>
    <row r="12" spans="1:6" s="30" customFormat="1" ht="26.25">
      <c r="A12" s="46" t="s">
        <v>20</v>
      </c>
      <c r="B12" s="45">
        <v>522208.1</v>
      </c>
      <c r="C12" s="45">
        <v>544468</v>
      </c>
      <c r="D12" s="45">
        <v>521853</v>
      </c>
      <c r="E12" s="181">
        <v>-22615</v>
      </c>
      <c r="F12" s="180">
        <v>-0.04153595803610129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90">
        <v>0</v>
      </c>
      <c r="F13" s="89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90">
        <v>0</v>
      </c>
      <c r="F14" s="89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90">
        <v>0</v>
      </c>
      <c r="F15" s="89">
        <v>0</v>
      </c>
    </row>
    <row r="16" spans="1:6" s="30" customFormat="1" ht="26.25">
      <c r="A16" s="46" t="s">
        <v>24</v>
      </c>
      <c r="B16" s="45">
        <v>50000</v>
      </c>
      <c r="C16" s="45">
        <v>50000</v>
      </c>
      <c r="D16" s="45">
        <v>50000</v>
      </c>
      <c r="E16" s="90">
        <v>0</v>
      </c>
      <c r="F16" s="89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90">
        <v>0</v>
      </c>
      <c r="F17" s="89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90">
        <v>0</v>
      </c>
      <c r="F18" s="89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90">
        <v>0</v>
      </c>
      <c r="F19" s="89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90">
        <v>0</v>
      </c>
      <c r="F20" s="89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90">
        <v>0</v>
      </c>
      <c r="F21" s="89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90">
        <v>0</v>
      </c>
      <c r="F22" s="89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90">
        <v>0</v>
      </c>
      <c r="F23" s="89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90">
        <v>0</v>
      </c>
      <c r="F24" s="89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90">
        <v>0</v>
      </c>
      <c r="F25" s="89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90">
        <v>0</v>
      </c>
      <c r="F26" s="89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90">
        <v>0</v>
      </c>
      <c r="F27" s="89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90">
        <v>0</v>
      </c>
      <c r="F28" s="89">
        <v>0</v>
      </c>
    </row>
    <row r="29" spans="1:6" s="323" customFormat="1" ht="26.25">
      <c r="A29" s="47" t="s">
        <v>100</v>
      </c>
      <c r="B29" s="40">
        <v>0</v>
      </c>
      <c r="C29" s="40">
        <v>0</v>
      </c>
      <c r="D29" s="40">
        <v>0</v>
      </c>
      <c r="E29" s="40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2495814</v>
      </c>
      <c r="E30" s="90">
        <v>2495814</v>
      </c>
      <c r="F30" s="89">
        <v>1</v>
      </c>
    </row>
    <row r="31" spans="1:6" s="30" customFormat="1" ht="26.25">
      <c r="A31" s="48" t="s">
        <v>37</v>
      </c>
      <c r="B31" s="45"/>
      <c r="C31" s="45"/>
      <c r="D31" s="45"/>
      <c r="E31" s="91"/>
      <c r="F31" s="86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179">
        <v>0</v>
      </c>
      <c r="F32" s="180">
        <v>0</v>
      </c>
    </row>
    <row r="33" spans="1:6" s="30" customFormat="1" ht="26.25">
      <c r="A33" s="49" t="s">
        <v>39</v>
      </c>
      <c r="B33" s="45"/>
      <c r="C33" s="45"/>
      <c r="D33" s="45"/>
      <c r="E33" s="91"/>
      <c r="F33" s="86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88">
        <v>0</v>
      </c>
      <c r="F34" s="89">
        <v>0</v>
      </c>
    </row>
    <row r="35" spans="1:6" s="30" customFormat="1" ht="26.25">
      <c r="A35" s="46" t="s">
        <v>40</v>
      </c>
      <c r="B35" s="45"/>
      <c r="C35" s="45"/>
      <c r="D35" s="45"/>
      <c r="E35" s="90"/>
      <c r="F35" s="89" t="s">
        <v>41</v>
      </c>
    </row>
    <row r="36" spans="1:6" s="53" customFormat="1" ht="26.25">
      <c r="A36" s="50" t="s">
        <v>42</v>
      </c>
      <c r="B36" s="51">
        <v>7956038.1</v>
      </c>
      <c r="C36" s="51">
        <v>7978298</v>
      </c>
      <c r="D36" s="51">
        <v>8038737</v>
      </c>
      <c r="E36" s="182">
        <v>60439</v>
      </c>
      <c r="F36" s="183">
        <v>0.007575425234805719</v>
      </c>
    </row>
    <row r="37" spans="1:6" s="30" customFormat="1" ht="26.25">
      <c r="A37" s="48" t="s">
        <v>43</v>
      </c>
      <c r="B37" s="45"/>
      <c r="C37" s="45"/>
      <c r="D37" s="45"/>
      <c r="E37" s="91"/>
      <c r="F37" s="86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88">
        <v>0</v>
      </c>
      <c r="F38" s="89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90">
        <v>0</v>
      </c>
      <c r="F39" s="89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90">
        <v>0</v>
      </c>
      <c r="F40" s="89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90">
        <v>0</v>
      </c>
      <c r="F41" s="89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90">
        <v>0</v>
      </c>
      <c r="F42" s="89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94">
        <v>0</v>
      </c>
      <c r="F43" s="93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91"/>
      <c r="F44" s="86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95">
        <v>0</v>
      </c>
      <c r="F45" s="93">
        <v>0</v>
      </c>
    </row>
    <row r="46" spans="1:6" s="30" customFormat="1" ht="26.25">
      <c r="A46" s="46" t="s">
        <v>50</v>
      </c>
      <c r="B46" s="45"/>
      <c r="C46" s="45"/>
      <c r="D46" s="45"/>
      <c r="E46" s="91"/>
      <c r="F46" s="86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95">
        <v>0</v>
      </c>
      <c r="F47" s="93">
        <v>0</v>
      </c>
    </row>
    <row r="48" spans="1:6" s="30" customFormat="1" ht="26.25">
      <c r="A48" s="46" t="s">
        <v>50</v>
      </c>
      <c r="B48" s="45"/>
      <c r="C48" s="45"/>
      <c r="D48" s="45"/>
      <c r="E48" s="91"/>
      <c r="F48" s="86"/>
    </row>
    <row r="49" spans="1:6" s="53" customFormat="1" ht="26.25">
      <c r="A49" s="48" t="s">
        <v>53</v>
      </c>
      <c r="B49" s="57">
        <v>11119680.18</v>
      </c>
      <c r="C49" s="57">
        <v>11097420</v>
      </c>
      <c r="D49" s="57">
        <v>11665745.5</v>
      </c>
      <c r="E49" s="94">
        <v>568325.5</v>
      </c>
      <c r="F49" s="93">
        <v>0.0512123989179467</v>
      </c>
    </row>
    <row r="50" spans="1:6" s="30" customFormat="1" ht="26.25">
      <c r="A50" s="46" t="s">
        <v>50</v>
      </c>
      <c r="B50" s="45"/>
      <c r="C50" s="45"/>
      <c r="D50" s="45"/>
      <c r="E50" s="91"/>
      <c r="F50" s="86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96">
        <v>0</v>
      </c>
      <c r="F51" s="93">
        <v>0</v>
      </c>
    </row>
    <row r="52" spans="1:6" s="30" customFormat="1" ht="26.25">
      <c r="A52" s="48"/>
      <c r="B52" s="36"/>
      <c r="C52" s="36"/>
      <c r="D52" s="36"/>
      <c r="E52" s="85"/>
      <c r="F52" s="97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96">
        <v>0</v>
      </c>
      <c r="F53" s="93">
        <v>0</v>
      </c>
    </row>
    <row r="54" spans="1:6" s="30" customFormat="1" ht="26.25">
      <c r="A54" s="46"/>
      <c r="B54" s="45"/>
      <c r="C54" s="45"/>
      <c r="D54" s="45"/>
      <c r="E54" s="91"/>
      <c r="F54" s="86"/>
    </row>
    <row r="55" spans="1:6" s="53" customFormat="1" ht="26.25">
      <c r="A55" s="63" t="s">
        <v>56</v>
      </c>
      <c r="B55" s="57">
        <v>19075718.28</v>
      </c>
      <c r="C55" s="57">
        <v>19075718</v>
      </c>
      <c r="D55" s="57">
        <v>19704482.5</v>
      </c>
      <c r="E55" s="94">
        <v>628764.5</v>
      </c>
      <c r="F55" s="93">
        <v>0.0329615115929057</v>
      </c>
    </row>
    <row r="56" spans="1:6" s="30" customFormat="1" ht="26.25">
      <c r="A56" s="64"/>
      <c r="B56" s="45"/>
      <c r="C56" s="45"/>
      <c r="D56" s="45"/>
      <c r="E56" s="91"/>
      <c r="F56" s="86" t="s">
        <v>50</v>
      </c>
    </row>
    <row r="57" spans="1:6" s="30" customFormat="1" ht="26.25">
      <c r="A57" s="65"/>
      <c r="B57" s="36"/>
      <c r="C57" s="36"/>
      <c r="D57" s="36"/>
      <c r="E57" s="85"/>
      <c r="F57" s="87" t="s">
        <v>50</v>
      </c>
    </row>
    <row r="58" spans="1:6" s="30" customFormat="1" ht="26.25">
      <c r="A58" s="63" t="s">
        <v>57</v>
      </c>
      <c r="B58" s="36"/>
      <c r="C58" s="36"/>
      <c r="D58" s="36"/>
      <c r="E58" s="85"/>
      <c r="F58" s="87"/>
    </row>
    <row r="59" spans="1:6" s="30" customFormat="1" ht="26.25">
      <c r="A59" s="44" t="s">
        <v>58</v>
      </c>
      <c r="B59" s="36">
        <v>6831001</v>
      </c>
      <c r="C59" s="36">
        <v>8531706</v>
      </c>
      <c r="D59" s="36">
        <v>8477007</v>
      </c>
      <c r="E59" s="184">
        <v>-54699</v>
      </c>
      <c r="F59" s="180">
        <v>-0.006411261710143317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91">
        <v>0</v>
      </c>
      <c r="F60" s="89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91">
        <v>0</v>
      </c>
      <c r="F61" s="89">
        <v>0</v>
      </c>
    </row>
    <row r="62" spans="1:6" s="30" customFormat="1" ht="26.25">
      <c r="A62" s="46" t="s">
        <v>61</v>
      </c>
      <c r="B62" s="45">
        <v>1856228</v>
      </c>
      <c r="C62" s="45">
        <v>1709059</v>
      </c>
      <c r="D62" s="45">
        <v>1906516</v>
      </c>
      <c r="E62" s="91">
        <v>197457</v>
      </c>
      <c r="F62" s="89">
        <v>0.11553550813634872</v>
      </c>
    </row>
    <row r="63" spans="1:6" s="30" customFormat="1" ht="26.25">
      <c r="A63" s="46" t="s">
        <v>62</v>
      </c>
      <c r="B63" s="45">
        <v>863415</v>
      </c>
      <c r="C63" s="45">
        <v>786149</v>
      </c>
      <c r="D63" s="45">
        <v>689863</v>
      </c>
      <c r="E63" s="185">
        <v>-96286</v>
      </c>
      <c r="F63" s="180">
        <v>-0.12247805441462115</v>
      </c>
    </row>
    <row r="64" spans="1:6" s="30" customFormat="1" ht="26.25">
      <c r="A64" s="46" t="s">
        <v>63</v>
      </c>
      <c r="B64" s="45">
        <v>5420158</v>
      </c>
      <c r="C64" s="45">
        <v>5856358</v>
      </c>
      <c r="D64" s="45">
        <v>6554662</v>
      </c>
      <c r="E64" s="91">
        <v>698304</v>
      </c>
      <c r="F64" s="89">
        <v>0.11923861212036559</v>
      </c>
    </row>
    <row r="65" spans="1:6" s="30" customFormat="1" ht="26.25">
      <c r="A65" s="46" t="s">
        <v>64</v>
      </c>
      <c r="B65" s="45">
        <v>384606</v>
      </c>
      <c r="C65" s="45">
        <v>202628</v>
      </c>
      <c r="D65" s="45">
        <v>352628</v>
      </c>
      <c r="E65" s="91">
        <v>150000</v>
      </c>
      <c r="F65" s="89">
        <v>0.7402728152081647</v>
      </c>
    </row>
    <row r="66" spans="1:6" s="30" customFormat="1" ht="26.25">
      <c r="A66" s="46" t="s">
        <v>65</v>
      </c>
      <c r="B66" s="45">
        <v>3116619</v>
      </c>
      <c r="C66" s="45">
        <v>1337836</v>
      </c>
      <c r="D66" s="45">
        <v>1139440</v>
      </c>
      <c r="E66" s="185">
        <v>-198396</v>
      </c>
      <c r="F66" s="180">
        <v>-0.14829620372003743</v>
      </c>
    </row>
    <row r="67" spans="1:6" s="53" customFormat="1" ht="26.25">
      <c r="A67" s="66" t="s">
        <v>66</v>
      </c>
      <c r="B67" s="51">
        <v>18472027</v>
      </c>
      <c r="C67" s="51">
        <v>18423737</v>
      </c>
      <c r="D67" s="51">
        <v>19120116</v>
      </c>
      <c r="E67" s="92">
        <v>696379</v>
      </c>
      <c r="F67" s="93">
        <v>0.03779792340717847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91">
        <v>0</v>
      </c>
      <c r="F68" s="89">
        <v>0</v>
      </c>
    </row>
    <row r="69" spans="1:6" s="30" customFormat="1" ht="26.25">
      <c r="A69" s="46" t="s">
        <v>68</v>
      </c>
      <c r="B69" s="45">
        <v>0</v>
      </c>
      <c r="C69" s="45">
        <v>207149</v>
      </c>
      <c r="D69" s="45">
        <v>0</v>
      </c>
      <c r="E69" s="185">
        <v>-207149</v>
      </c>
      <c r="F69" s="180">
        <v>-1</v>
      </c>
    </row>
    <row r="70" spans="1:6" s="30" customFormat="1" ht="26.25">
      <c r="A70" s="46" t="s">
        <v>69</v>
      </c>
      <c r="B70" s="45">
        <v>603691</v>
      </c>
      <c r="C70" s="45">
        <v>444832</v>
      </c>
      <c r="D70" s="45">
        <v>584368</v>
      </c>
      <c r="E70" s="91">
        <v>139536</v>
      </c>
      <c r="F70" s="89">
        <v>0.3136824688871304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91">
        <v>0</v>
      </c>
      <c r="F71" s="89">
        <v>0</v>
      </c>
    </row>
    <row r="72" spans="1:6" s="53" customFormat="1" ht="26.25">
      <c r="A72" s="67" t="s">
        <v>71</v>
      </c>
      <c r="B72" s="68">
        <v>19075718</v>
      </c>
      <c r="C72" s="68">
        <v>19075718</v>
      </c>
      <c r="D72" s="68">
        <v>19704483</v>
      </c>
      <c r="E72" s="98">
        <v>628765</v>
      </c>
      <c r="F72" s="93">
        <v>0.032961537804238876</v>
      </c>
    </row>
    <row r="73" spans="1:6" s="30" customFormat="1" ht="26.25">
      <c r="A73" s="65"/>
      <c r="B73" s="36"/>
      <c r="C73" s="36"/>
      <c r="D73" s="36"/>
      <c r="E73" s="85"/>
      <c r="F73" s="87"/>
    </row>
    <row r="74" spans="1:6" s="30" customFormat="1" ht="26.25">
      <c r="A74" s="63" t="s">
        <v>72</v>
      </c>
      <c r="B74" s="36"/>
      <c r="C74" s="36"/>
      <c r="D74" s="36"/>
      <c r="E74" s="85"/>
      <c r="F74" s="87"/>
    </row>
    <row r="75" spans="1:6" s="30" customFormat="1" ht="26.25">
      <c r="A75" s="44" t="s">
        <v>73</v>
      </c>
      <c r="B75" s="40">
        <v>10888449</v>
      </c>
      <c r="C75" s="40">
        <v>11301342</v>
      </c>
      <c r="D75" s="40">
        <v>11507584</v>
      </c>
      <c r="E75" s="85">
        <v>206242</v>
      </c>
      <c r="F75" s="89">
        <v>0.01824933711412326</v>
      </c>
    </row>
    <row r="76" spans="1:6" s="30" customFormat="1" ht="26.25">
      <c r="A76" s="46" t="s">
        <v>74</v>
      </c>
      <c r="B76" s="43">
        <v>59766</v>
      </c>
      <c r="C76" s="40">
        <v>0</v>
      </c>
      <c r="D76" s="40">
        <v>0</v>
      </c>
      <c r="E76" s="91">
        <v>0</v>
      </c>
      <c r="F76" s="89">
        <v>0</v>
      </c>
    </row>
    <row r="77" spans="1:6" s="30" customFormat="1" ht="26.25">
      <c r="A77" s="46" t="s">
        <v>75</v>
      </c>
      <c r="B77" s="36">
        <v>3494507</v>
      </c>
      <c r="C77" s="40">
        <v>4528571</v>
      </c>
      <c r="D77" s="40">
        <v>4038493</v>
      </c>
      <c r="E77" s="185">
        <v>-490078</v>
      </c>
      <c r="F77" s="180">
        <v>-0.10821912696080066</v>
      </c>
    </row>
    <row r="78" spans="1:6" s="53" customFormat="1" ht="26.25">
      <c r="A78" s="66" t="s">
        <v>76</v>
      </c>
      <c r="B78" s="68">
        <v>14442722</v>
      </c>
      <c r="C78" s="68">
        <v>15829913</v>
      </c>
      <c r="D78" s="68">
        <v>15546077</v>
      </c>
      <c r="E78" s="182">
        <v>-283836</v>
      </c>
      <c r="F78" s="183">
        <v>-0.017930357545237297</v>
      </c>
    </row>
    <row r="79" spans="1:6" s="30" customFormat="1" ht="26.25">
      <c r="A79" s="46" t="s">
        <v>77</v>
      </c>
      <c r="B79" s="43">
        <v>28224</v>
      </c>
      <c r="C79" s="43">
        <v>17191</v>
      </c>
      <c r="D79" s="43">
        <v>0</v>
      </c>
      <c r="E79" s="185">
        <v>-17191</v>
      </c>
      <c r="F79" s="180">
        <v>-1</v>
      </c>
    </row>
    <row r="80" spans="1:6" s="30" customFormat="1" ht="26.25">
      <c r="A80" s="46" t="s">
        <v>78</v>
      </c>
      <c r="B80" s="40">
        <v>2121809</v>
      </c>
      <c r="C80" s="43">
        <v>1616561</v>
      </c>
      <c r="D80" s="40">
        <v>928632</v>
      </c>
      <c r="E80" s="185">
        <v>-687929</v>
      </c>
      <c r="F80" s="180">
        <v>-0.42555090714176574</v>
      </c>
    </row>
    <row r="81" spans="1:6" s="30" customFormat="1" ht="26.25">
      <c r="A81" s="46" t="s">
        <v>79</v>
      </c>
      <c r="B81" s="36">
        <v>89791</v>
      </c>
      <c r="C81" s="36">
        <v>62781</v>
      </c>
      <c r="D81" s="36">
        <v>500000</v>
      </c>
      <c r="E81" s="185">
        <v>437219</v>
      </c>
      <c r="F81" s="180">
        <v>6.964192988324493</v>
      </c>
    </row>
    <row r="82" spans="1:6" s="53" customFormat="1" ht="26.25">
      <c r="A82" s="49" t="s">
        <v>80</v>
      </c>
      <c r="B82" s="68">
        <v>2239824</v>
      </c>
      <c r="C82" s="68">
        <v>1696533</v>
      </c>
      <c r="D82" s="68">
        <v>1428632</v>
      </c>
      <c r="E82" s="182">
        <v>-267901</v>
      </c>
      <c r="F82" s="183">
        <v>-0.157910868813044</v>
      </c>
    </row>
    <row r="83" spans="1:6" s="30" customFormat="1" ht="26.25">
      <c r="A83" s="46" t="s">
        <v>81</v>
      </c>
      <c r="B83" s="36">
        <v>51528</v>
      </c>
      <c r="C83" s="36">
        <v>156652</v>
      </c>
      <c r="D83" s="36">
        <v>0</v>
      </c>
      <c r="E83" s="185">
        <v>-156652</v>
      </c>
      <c r="F83" s="180">
        <v>-1</v>
      </c>
    </row>
    <row r="84" spans="1:6" s="30" customFormat="1" ht="26.25">
      <c r="A84" s="46" t="s">
        <v>82</v>
      </c>
      <c r="B84" s="45">
        <v>1173656</v>
      </c>
      <c r="C84" s="45">
        <v>738123</v>
      </c>
      <c r="D84" s="45">
        <v>1791882</v>
      </c>
      <c r="E84" s="91">
        <v>1053759</v>
      </c>
      <c r="F84" s="89">
        <v>1.427619786946078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91">
        <v>0</v>
      </c>
      <c r="F85" s="89">
        <v>0</v>
      </c>
    </row>
    <row r="86" spans="1:6" s="30" customFormat="1" ht="26.25">
      <c r="A86" s="46" t="s">
        <v>84</v>
      </c>
      <c r="B86" s="45">
        <v>1156324</v>
      </c>
      <c r="C86" s="45">
        <v>644496</v>
      </c>
      <c r="D86" s="45">
        <v>437347</v>
      </c>
      <c r="E86" s="185">
        <v>-207149</v>
      </c>
      <c r="F86" s="180">
        <v>-0.3214123904570393</v>
      </c>
    </row>
    <row r="87" spans="1:6" s="53" customFormat="1" ht="26.25">
      <c r="A87" s="49" t="s">
        <v>85</v>
      </c>
      <c r="B87" s="51">
        <v>2381508</v>
      </c>
      <c r="C87" s="51">
        <v>1539271</v>
      </c>
      <c r="D87" s="51">
        <v>2229229</v>
      </c>
      <c r="E87" s="92">
        <v>689958</v>
      </c>
      <c r="F87" s="93">
        <v>0.4482368601760184</v>
      </c>
    </row>
    <row r="88" spans="1:6" s="30" customFormat="1" ht="26.25">
      <c r="A88" s="46" t="s">
        <v>86</v>
      </c>
      <c r="B88" s="45">
        <v>-12285</v>
      </c>
      <c r="C88" s="45">
        <v>0</v>
      </c>
      <c r="D88" s="45">
        <v>184713</v>
      </c>
      <c r="E88" s="91">
        <v>184713</v>
      </c>
      <c r="F88" s="89">
        <v>1</v>
      </c>
    </row>
    <row r="89" spans="1:6" s="30" customFormat="1" ht="26.25">
      <c r="A89" s="46" t="s">
        <v>87</v>
      </c>
      <c r="B89" s="45">
        <v>23949</v>
      </c>
      <c r="C89" s="45">
        <v>0</v>
      </c>
      <c r="D89" s="45">
        <v>257258</v>
      </c>
      <c r="E89" s="91">
        <v>257258</v>
      </c>
      <c r="F89" s="89">
        <v>1</v>
      </c>
    </row>
    <row r="90" spans="1:6" s="30" customFormat="1" ht="26.25">
      <c r="A90" s="55" t="s">
        <v>88</v>
      </c>
      <c r="B90" s="45">
        <v>0</v>
      </c>
      <c r="C90" s="45">
        <v>10000</v>
      </c>
      <c r="D90" s="45">
        <v>58575</v>
      </c>
      <c r="E90" s="91">
        <v>48575</v>
      </c>
      <c r="F90" s="89">
        <v>4.8575</v>
      </c>
    </row>
    <row r="91" spans="1:6" s="53" customFormat="1" ht="26.25">
      <c r="A91" s="69" t="s">
        <v>89</v>
      </c>
      <c r="B91" s="68">
        <v>11664</v>
      </c>
      <c r="C91" s="68">
        <v>10000</v>
      </c>
      <c r="D91" s="68">
        <v>500546</v>
      </c>
      <c r="E91" s="98">
        <v>490546</v>
      </c>
      <c r="F91" s="93">
        <v>49.0546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91">
        <v>0</v>
      </c>
      <c r="F92" s="89">
        <v>0</v>
      </c>
    </row>
    <row r="93" spans="1:6" s="53" customFormat="1" ht="27" thickBot="1">
      <c r="A93" s="70" t="s">
        <v>71</v>
      </c>
      <c r="B93" s="71">
        <v>19075718</v>
      </c>
      <c r="C93" s="71">
        <v>19075718</v>
      </c>
      <c r="D93" s="72">
        <v>19704483</v>
      </c>
      <c r="E93" s="99">
        <v>628765</v>
      </c>
      <c r="F93" s="100">
        <v>0.032961537804238876</v>
      </c>
    </row>
    <row r="94" spans="1:8" s="5" customFormat="1" ht="31.5">
      <c r="A94" s="19"/>
      <c r="B94" s="20"/>
      <c r="C94" s="20"/>
      <c r="D94" s="20"/>
      <c r="E94" s="101"/>
      <c r="F94" s="102" t="s">
        <v>50</v>
      </c>
      <c r="G94" s="22"/>
      <c r="H94" s="22"/>
    </row>
    <row r="95" spans="1:7" s="5" customFormat="1" ht="31.5">
      <c r="A95" s="23" t="s">
        <v>91</v>
      </c>
      <c r="B95" s="24"/>
      <c r="C95" s="24"/>
      <c r="D95" s="24"/>
      <c r="E95" s="103"/>
      <c r="F95" s="104"/>
      <c r="G95" s="22"/>
    </row>
    <row r="96" spans="1:8" s="5" customFormat="1" ht="31.5">
      <c r="A96" s="23" t="s">
        <v>92</v>
      </c>
      <c r="B96" s="24"/>
      <c r="C96" s="24"/>
      <c r="D96" s="24"/>
      <c r="E96" s="103"/>
      <c r="F96" s="105"/>
      <c r="G96" s="22"/>
      <c r="H96" s="106">
        <v>1</v>
      </c>
    </row>
    <row r="97" spans="1:6" ht="15.75">
      <c r="A97" s="2" t="s">
        <v>50</v>
      </c>
      <c r="B97" s="6"/>
      <c r="C97" s="6"/>
      <c r="D97" s="6"/>
      <c r="E97" s="107"/>
      <c r="F97" s="10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80" zoomScaleNormal="80" zoomScalePageLayoutView="0" workbookViewId="0" topLeftCell="A73">
      <selection activeCell="E96" sqref="E96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9.1406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3" t="s">
        <v>1</v>
      </c>
      <c r="E1" s="1" t="s">
        <v>96</v>
      </c>
      <c r="F1" s="111"/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5756207</v>
      </c>
      <c r="C8" s="40">
        <v>5756207</v>
      </c>
      <c r="D8" s="40">
        <v>4745980</v>
      </c>
      <c r="E8" s="40">
        <f>D8-C8</f>
        <v>-1010227</v>
      </c>
      <c r="F8" s="41">
        <f aca="true" t="shared" si="0" ref="F8:F55">IF(ISBLANK(E8),"  ",IF(C8&gt;0,E8/C8,IF(E8&gt;0,1,0)))</f>
        <v>-0.17550220136280714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f aca="true" t="shared" si="1" ref="E9:E30">D9-C9</f>
        <v>0</v>
      </c>
      <c r="F9" s="41">
        <f t="shared" si="0"/>
        <v>0</v>
      </c>
    </row>
    <row r="10" spans="1:6" s="30" customFormat="1" ht="26.25">
      <c r="A10" s="42" t="s">
        <v>18</v>
      </c>
      <c r="B10" s="43">
        <v>186918</v>
      </c>
      <c r="C10" s="43">
        <v>194866</v>
      </c>
      <c r="D10" s="43">
        <v>2520740</v>
      </c>
      <c r="E10" s="40">
        <f t="shared" si="1"/>
        <v>2325874</v>
      </c>
      <c r="F10" s="41">
        <f t="shared" si="0"/>
        <v>11.935760984471381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0">
        <f t="shared" si="1"/>
        <v>0</v>
      </c>
      <c r="F11" s="41">
        <f t="shared" si="0"/>
        <v>0</v>
      </c>
    </row>
    <row r="12" spans="1:6" s="30" customFormat="1" ht="26.25">
      <c r="A12" s="46" t="s">
        <v>20</v>
      </c>
      <c r="B12" s="45">
        <v>186918</v>
      </c>
      <c r="C12" s="45">
        <v>194866</v>
      </c>
      <c r="D12" s="45">
        <v>186773</v>
      </c>
      <c r="E12" s="40">
        <f t="shared" si="1"/>
        <v>-8093</v>
      </c>
      <c r="F12" s="41">
        <f t="shared" si="0"/>
        <v>-0.041531103424917636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0">
        <f t="shared" si="1"/>
        <v>0</v>
      </c>
      <c r="F13" s="41">
        <f t="shared" si="0"/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0">
        <f t="shared" si="1"/>
        <v>0</v>
      </c>
      <c r="F14" s="41">
        <f t="shared" si="0"/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0">
        <f t="shared" si="1"/>
        <v>0</v>
      </c>
      <c r="F15" s="41">
        <f t="shared" si="0"/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0">
        <f t="shared" si="1"/>
        <v>0</v>
      </c>
      <c r="F16" s="41">
        <f t="shared" si="0"/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0">
        <f t="shared" si="1"/>
        <v>0</v>
      </c>
      <c r="F17" s="41">
        <f t="shared" si="0"/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0">
        <f t="shared" si="1"/>
        <v>0</v>
      </c>
      <c r="F18" s="41">
        <f t="shared" si="0"/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0">
        <f t="shared" si="1"/>
        <v>0</v>
      </c>
      <c r="F19" s="41">
        <f t="shared" si="0"/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0">
        <f t="shared" si="1"/>
        <v>0</v>
      </c>
      <c r="F20" s="41">
        <f t="shared" si="0"/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0">
        <f t="shared" si="1"/>
        <v>0</v>
      </c>
      <c r="F21" s="41">
        <f t="shared" si="0"/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0">
        <f t="shared" si="1"/>
        <v>0</v>
      </c>
      <c r="F22" s="41">
        <f t="shared" si="0"/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0">
        <f t="shared" si="1"/>
        <v>0</v>
      </c>
      <c r="F23" s="41">
        <f t="shared" si="0"/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0">
        <f t="shared" si="1"/>
        <v>0</v>
      </c>
      <c r="F24" s="41">
        <f t="shared" si="0"/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0">
        <f t="shared" si="1"/>
        <v>0</v>
      </c>
      <c r="F25" s="41">
        <f t="shared" si="0"/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0">
        <f t="shared" si="1"/>
        <v>0</v>
      </c>
      <c r="F26" s="41">
        <f t="shared" si="0"/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0">
        <f t="shared" si="1"/>
        <v>0</v>
      </c>
      <c r="F27" s="41">
        <f t="shared" si="0"/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0">
        <f t="shared" si="1"/>
        <v>0</v>
      </c>
      <c r="F28" s="41">
        <f t="shared" si="0"/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2333967</v>
      </c>
      <c r="E30" s="40">
        <f t="shared" si="1"/>
        <v>2333967</v>
      </c>
      <c r="F30" s="41">
        <f t="shared" si="0"/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f>D32-C32</f>
        <v>0</v>
      </c>
      <c r="F32" s="41">
        <f t="shared" si="0"/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f>D34-C34</f>
        <v>0</v>
      </c>
      <c r="F34" s="41">
        <f t="shared" si="0"/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5943125</v>
      </c>
      <c r="C36" s="51">
        <v>5951073</v>
      </c>
      <c r="D36" s="51">
        <v>7266720</v>
      </c>
      <c r="E36" s="59">
        <f>D36-C36</f>
        <v>1315647</v>
      </c>
      <c r="F36" s="52">
        <f t="shared" si="0"/>
        <v>0.22107727463601942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f aca="true" t="shared" si="2" ref="E38:E43">D38-C38</f>
        <v>0</v>
      </c>
      <c r="F38" s="41">
        <f t="shared" si="0"/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0">
        <f t="shared" si="2"/>
        <v>0</v>
      </c>
      <c r="F39" s="41">
        <f t="shared" si="0"/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0">
        <f t="shared" si="2"/>
        <v>0</v>
      </c>
      <c r="F40" s="41">
        <f t="shared" si="0"/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0">
        <f t="shared" si="2"/>
        <v>0</v>
      </c>
      <c r="F41" s="41">
        <f t="shared" si="0"/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0">
        <f t="shared" si="2"/>
        <v>0</v>
      </c>
      <c r="F42" s="41">
        <f t="shared" si="0"/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9">
        <f t="shared" si="2"/>
        <v>0</v>
      </c>
      <c r="F43" s="52">
        <f t="shared" si="0"/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f>D45-C45</f>
        <v>0</v>
      </c>
      <c r="F45" s="52">
        <f t="shared" si="0"/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f>D47-C47</f>
        <v>0</v>
      </c>
      <c r="F47" s="52">
        <f t="shared" si="0"/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6848052</v>
      </c>
      <c r="C49" s="57">
        <v>7058418</v>
      </c>
      <c r="D49" s="57">
        <v>7058418</v>
      </c>
      <c r="E49" s="59">
        <f>D49-C49</f>
        <v>0</v>
      </c>
      <c r="F49" s="52">
        <f t="shared" si="0"/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59">
        <f>D51-C51</f>
        <v>0</v>
      </c>
      <c r="F51" s="52">
        <f t="shared" si="0"/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59">
        <f>D53-C53</f>
        <v>0</v>
      </c>
      <c r="F53" s="52">
        <f t="shared" si="0"/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12791177</v>
      </c>
      <c r="C55" s="57">
        <v>13009491</v>
      </c>
      <c r="D55" s="57">
        <v>14325138</v>
      </c>
      <c r="E55" s="59">
        <f>D55-C55</f>
        <v>1315647</v>
      </c>
      <c r="F55" s="52">
        <f t="shared" si="0"/>
        <v>0.10112978286391067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4358227</v>
      </c>
      <c r="C59" s="36">
        <v>4132770</v>
      </c>
      <c r="D59" s="36">
        <v>4248973</v>
      </c>
      <c r="E59" s="36">
        <v>0</v>
      </c>
      <c r="F59" s="41">
        <f aca="true" t="shared" si="3" ref="F59:F72">IF(ISBLANK(E59),"  ",IF(C59&gt;0,E59/C59,IF(E59&gt;0,1,0)))</f>
        <v>0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f t="shared" si="3"/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f t="shared" si="3"/>
        <v>0</v>
      </c>
    </row>
    <row r="62" spans="1:6" s="30" customFormat="1" ht="26.25">
      <c r="A62" s="46" t="s">
        <v>61</v>
      </c>
      <c r="B62" s="45">
        <v>946981</v>
      </c>
      <c r="C62" s="45">
        <v>1060781</v>
      </c>
      <c r="D62" s="45">
        <v>981032</v>
      </c>
      <c r="E62" s="45">
        <v>0</v>
      </c>
      <c r="F62" s="41">
        <f t="shared" si="3"/>
        <v>0</v>
      </c>
    </row>
    <row r="63" spans="1:6" s="30" customFormat="1" ht="26.25">
      <c r="A63" s="46" t="s">
        <v>62</v>
      </c>
      <c r="B63" s="45">
        <v>760087</v>
      </c>
      <c r="C63" s="45">
        <v>844670</v>
      </c>
      <c r="D63" s="45">
        <v>1044664</v>
      </c>
      <c r="E63" s="45">
        <v>0</v>
      </c>
      <c r="F63" s="41">
        <f t="shared" si="3"/>
        <v>0</v>
      </c>
    </row>
    <row r="64" spans="1:6" s="30" customFormat="1" ht="26.25">
      <c r="A64" s="46" t="s">
        <v>63</v>
      </c>
      <c r="B64" s="45">
        <v>4688499</v>
      </c>
      <c r="C64" s="45">
        <v>5015732</v>
      </c>
      <c r="D64" s="45">
        <v>6024454</v>
      </c>
      <c r="E64" s="45">
        <v>3895591</v>
      </c>
      <c r="F64" s="41">
        <f t="shared" si="3"/>
        <v>0.7766744714430516</v>
      </c>
    </row>
    <row r="65" spans="1:6" s="30" customFormat="1" ht="26.25">
      <c r="A65" s="46" t="s">
        <v>64</v>
      </c>
      <c r="B65" s="45">
        <v>238803</v>
      </c>
      <c r="C65" s="45">
        <v>100000</v>
      </c>
      <c r="D65" s="45">
        <v>100000</v>
      </c>
      <c r="E65" s="45">
        <v>0</v>
      </c>
      <c r="F65" s="41">
        <f t="shared" si="3"/>
        <v>0</v>
      </c>
    </row>
    <row r="66" spans="1:6" s="30" customFormat="1" ht="26.25">
      <c r="A66" s="46" t="s">
        <v>65</v>
      </c>
      <c r="B66" s="45">
        <v>1798580</v>
      </c>
      <c r="C66" s="45">
        <v>1855538</v>
      </c>
      <c r="D66" s="45">
        <v>1926015</v>
      </c>
      <c r="E66" s="45">
        <v>0</v>
      </c>
      <c r="F66" s="41">
        <f t="shared" si="3"/>
        <v>0</v>
      </c>
    </row>
    <row r="67" spans="1:6" s="53" customFormat="1" ht="26.25">
      <c r="A67" s="66" t="s">
        <v>66</v>
      </c>
      <c r="B67" s="51">
        <v>12791177</v>
      </c>
      <c r="C67" s="51">
        <v>13009491</v>
      </c>
      <c r="D67" s="51">
        <v>14325138</v>
      </c>
      <c r="E67" s="51">
        <v>3895591</v>
      </c>
      <c r="F67" s="52">
        <f t="shared" si="3"/>
        <v>0.29944223029171546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f t="shared" si="3"/>
        <v>0</v>
      </c>
    </row>
    <row r="69" spans="1:6" s="30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f t="shared" si="3"/>
        <v>0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f t="shared" si="3"/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f t="shared" si="3"/>
        <v>0</v>
      </c>
    </row>
    <row r="72" spans="1:6" s="53" customFormat="1" ht="26.25">
      <c r="A72" s="67" t="s">
        <v>71</v>
      </c>
      <c r="B72" s="68">
        <v>12791177</v>
      </c>
      <c r="C72" s="68">
        <v>13009491</v>
      </c>
      <c r="D72" s="68">
        <v>14325138</v>
      </c>
      <c r="E72" s="68">
        <v>3895591</v>
      </c>
      <c r="F72" s="52">
        <f t="shared" si="3"/>
        <v>0.29944223029171546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6990373</v>
      </c>
      <c r="C75" s="40">
        <v>7036214</v>
      </c>
      <c r="D75" s="40">
        <v>6989360</v>
      </c>
      <c r="E75" s="36">
        <v>208725</v>
      </c>
      <c r="F75" s="41">
        <f aca="true" t="shared" si="4" ref="F75:F93">IF(ISBLANK(E75),"  ",IF(C75&gt;0,E75/C75,IF(E75&gt;0,1,0)))</f>
        <v>0.029664390537297473</v>
      </c>
    </row>
    <row r="76" spans="1:6" s="30" customFormat="1" ht="26.25">
      <c r="A76" s="46" t="s">
        <v>74</v>
      </c>
      <c r="B76" s="43">
        <v>0</v>
      </c>
      <c r="C76" s="40">
        <v>0</v>
      </c>
      <c r="D76" s="40">
        <v>0</v>
      </c>
      <c r="E76" s="45">
        <v>-5000</v>
      </c>
      <c r="F76" s="41">
        <f t="shared" si="4"/>
        <v>0</v>
      </c>
    </row>
    <row r="77" spans="1:6" s="30" customFormat="1" ht="26.25">
      <c r="A77" s="46" t="s">
        <v>75</v>
      </c>
      <c r="B77" s="36">
        <v>2619497</v>
      </c>
      <c r="C77" s="40">
        <v>2691270</v>
      </c>
      <c r="D77" s="40">
        <v>2793649</v>
      </c>
      <c r="E77" s="45">
        <v>127805</v>
      </c>
      <c r="F77" s="41">
        <f t="shared" si="4"/>
        <v>0.04748873208559528</v>
      </c>
    </row>
    <row r="78" spans="1:6" s="53" customFormat="1" ht="26.25">
      <c r="A78" s="66" t="s">
        <v>76</v>
      </c>
      <c r="B78" s="68">
        <v>9609870</v>
      </c>
      <c r="C78" s="68">
        <v>9727484</v>
      </c>
      <c r="D78" s="68">
        <v>9783009</v>
      </c>
      <c r="E78" s="51">
        <v>331530</v>
      </c>
      <c r="F78" s="52">
        <f t="shared" si="4"/>
        <v>0.03408178312089745</v>
      </c>
    </row>
    <row r="79" spans="1:6" s="30" customFormat="1" ht="26.25">
      <c r="A79" s="46" t="s">
        <v>77</v>
      </c>
      <c r="B79" s="43">
        <v>29096</v>
      </c>
      <c r="C79" s="43">
        <v>23000</v>
      </c>
      <c r="D79" s="43">
        <v>40200</v>
      </c>
      <c r="E79" s="45">
        <v>17087</v>
      </c>
      <c r="F79" s="41">
        <f t="shared" si="4"/>
        <v>0.7429130434782608</v>
      </c>
    </row>
    <row r="80" spans="1:6" s="30" customFormat="1" ht="26.25">
      <c r="A80" s="46" t="s">
        <v>78</v>
      </c>
      <c r="B80" s="40">
        <v>1697420</v>
      </c>
      <c r="C80" s="40">
        <v>1660659</v>
      </c>
      <c r="D80" s="40">
        <v>1846435</v>
      </c>
      <c r="E80" s="45">
        <v>99500</v>
      </c>
      <c r="F80" s="41">
        <f t="shared" si="4"/>
        <v>0.05991597311669644</v>
      </c>
    </row>
    <row r="81" spans="1:6" s="30" customFormat="1" ht="26.25">
      <c r="A81" s="46" t="s">
        <v>79</v>
      </c>
      <c r="B81" s="36">
        <v>67493</v>
      </c>
      <c r="C81" s="36">
        <v>89757</v>
      </c>
      <c r="D81" s="36">
        <v>86625</v>
      </c>
      <c r="E81" s="45">
        <v>-38139</v>
      </c>
      <c r="F81" s="41">
        <f t="shared" si="4"/>
        <v>-0.4249139342892476</v>
      </c>
    </row>
    <row r="82" spans="1:6" s="53" customFormat="1" ht="26.25">
      <c r="A82" s="49" t="s">
        <v>80</v>
      </c>
      <c r="B82" s="68">
        <v>1794009</v>
      </c>
      <c r="C82" s="68">
        <v>1773416</v>
      </c>
      <c r="D82" s="68">
        <v>1973260</v>
      </c>
      <c r="E82" s="51">
        <v>78448</v>
      </c>
      <c r="F82" s="52">
        <f t="shared" si="4"/>
        <v>0.04423553187746135</v>
      </c>
    </row>
    <row r="83" spans="1:6" s="30" customFormat="1" ht="26.25">
      <c r="A83" s="46" t="s">
        <v>81</v>
      </c>
      <c r="B83" s="36">
        <v>89012</v>
      </c>
      <c r="C83" s="36">
        <v>55233</v>
      </c>
      <c r="D83" s="36">
        <v>78500</v>
      </c>
      <c r="E83" s="45">
        <v>-17000</v>
      </c>
      <c r="F83" s="41">
        <f t="shared" si="4"/>
        <v>-0.3077870113881194</v>
      </c>
    </row>
    <row r="84" spans="1:6" s="30" customFormat="1" ht="26.25">
      <c r="A84" s="46" t="s">
        <v>82</v>
      </c>
      <c r="B84" s="45">
        <v>662279</v>
      </c>
      <c r="C84" s="45">
        <v>677932</v>
      </c>
      <c r="D84" s="45">
        <v>847711</v>
      </c>
      <c r="E84" s="45">
        <v>4037675</v>
      </c>
      <c r="F84" s="41">
        <f t="shared" si="4"/>
        <v>5.955870205271325</v>
      </c>
    </row>
    <row r="85" spans="1:6" s="30" customFormat="1" ht="26.25">
      <c r="A85" s="46" t="s">
        <v>83</v>
      </c>
      <c r="B85" s="45">
        <v>29074</v>
      </c>
      <c r="C85" s="45">
        <v>75542</v>
      </c>
      <c r="D85" s="45">
        <v>75542</v>
      </c>
      <c r="E85" s="45">
        <v>0</v>
      </c>
      <c r="F85" s="41">
        <f t="shared" si="4"/>
        <v>0</v>
      </c>
    </row>
    <row r="86" spans="1:6" s="30" customFormat="1" ht="26.25">
      <c r="A86" s="46" t="s">
        <v>84</v>
      </c>
      <c r="B86" s="45">
        <v>560436</v>
      </c>
      <c r="C86" s="45">
        <v>644587</v>
      </c>
      <c r="D86" s="45">
        <v>792509</v>
      </c>
      <c r="E86" s="45">
        <v>-525000</v>
      </c>
      <c r="F86" s="41">
        <f t="shared" si="4"/>
        <v>-0.8144750049256345</v>
      </c>
    </row>
    <row r="87" spans="1:6" s="53" customFormat="1" ht="26.25">
      <c r="A87" s="49" t="s">
        <v>85</v>
      </c>
      <c r="B87" s="51">
        <v>1340801</v>
      </c>
      <c r="C87" s="51">
        <v>1453294</v>
      </c>
      <c r="D87" s="51">
        <v>1794262</v>
      </c>
      <c r="E87" s="51">
        <v>3495675</v>
      </c>
      <c r="F87" s="52">
        <f t="shared" si="4"/>
        <v>2.405346062118195</v>
      </c>
    </row>
    <row r="88" spans="1:6" s="30" customFormat="1" ht="26.25">
      <c r="A88" s="46" t="s">
        <v>86</v>
      </c>
      <c r="B88" s="45">
        <v>0</v>
      </c>
      <c r="C88" s="45">
        <v>1000</v>
      </c>
      <c r="D88" s="45">
        <v>774607</v>
      </c>
      <c r="E88" s="45">
        <v>-10062</v>
      </c>
      <c r="F88" s="41">
        <f t="shared" si="4"/>
        <v>-10.062</v>
      </c>
    </row>
    <row r="89" spans="1:6" s="30" customFormat="1" ht="26.25">
      <c r="A89" s="46" t="s">
        <v>87</v>
      </c>
      <c r="B89" s="45">
        <v>46497</v>
      </c>
      <c r="C89" s="45">
        <v>54297</v>
      </c>
      <c r="D89" s="45">
        <v>0</v>
      </c>
      <c r="E89" s="45">
        <v>0</v>
      </c>
      <c r="F89" s="41">
        <f t="shared" si="4"/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f t="shared" si="4"/>
        <v>0</v>
      </c>
    </row>
    <row r="91" spans="1:6" s="53" customFormat="1" ht="26.25">
      <c r="A91" s="69" t="s">
        <v>89</v>
      </c>
      <c r="B91" s="68">
        <v>46497</v>
      </c>
      <c r="C91" s="68">
        <v>55297</v>
      </c>
      <c r="D91" s="68">
        <v>774607</v>
      </c>
      <c r="E91" s="68">
        <v>-10062</v>
      </c>
      <c r="F91" s="52">
        <f t="shared" si="4"/>
        <v>-0.1819628551277646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f t="shared" si="4"/>
        <v>0</v>
      </c>
    </row>
    <row r="93" spans="1:6" s="53" customFormat="1" ht="27" thickBot="1">
      <c r="A93" s="70" t="s">
        <v>71</v>
      </c>
      <c r="B93" s="71">
        <v>12791177</v>
      </c>
      <c r="C93" s="71">
        <v>13009491</v>
      </c>
      <c r="D93" s="72">
        <v>14325138</v>
      </c>
      <c r="E93" s="71">
        <v>3895591</v>
      </c>
      <c r="F93" s="124">
        <f t="shared" si="4"/>
        <v>0.29944223029171546</v>
      </c>
    </row>
    <row r="94" spans="1:8" s="5" customFormat="1" ht="31.5">
      <c r="A94" s="23" t="s">
        <v>91</v>
      </c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92</v>
      </c>
      <c r="B95" s="24"/>
      <c r="C95" s="24"/>
      <c r="D95" s="24"/>
      <c r="E95" s="24"/>
      <c r="F95" s="25"/>
      <c r="G95" s="22"/>
      <c r="H95" s="22"/>
    </row>
    <row r="96" spans="2:8" s="5" customFormat="1" ht="31.5"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80" zoomScaleNormal="80" zoomScalePageLayoutView="0" workbookViewId="0" topLeftCell="A28">
      <selection activeCell="D88" sqref="D88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110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76" t="s">
        <v>97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78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80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82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84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86"/>
    </row>
    <row r="7" spans="1:6" s="30" customFormat="1" ht="26.25">
      <c r="A7" s="35" t="s">
        <v>15</v>
      </c>
      <c r="B7" s="36"/>
      <c r="C7" s="36"/>
      <c r="D7" s="36"/>
      <c r="E7" s="85"/>
      <c r="F7" s="87"/>
    </row>
    <row r="8" spans="1:6" s="30" customFormat="1" ht="26.25">
      <c r="A8" s="39" t="s">
        <v>16</v>
      </c>
      <c r="B8" s="40">
        <v>3964660</v>
      </c>
      <c r="C8" s="40">
        <v>3964660</v>
      </c>
      <c r="D8" s="40">
        <v>2306331</v>
      </c>
      <c r="E8" s="40">
        <f>D8-C8</f>
        <v>-1658329</v>
      </c>
      <c r="F8" s="41">
        <f aca="true" t="shared" si="0" ref="F8:F55">IF(ISBLANK(E8),"  ",IF(C8&gt;0,E8/C8,IF(E8&gt;0,1,0)))</f>
        <v>-0.418277733777928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f aca="true" t="shared" si="1" ref="E9:E30">D9-C9</f>
        <v>0</v>
      </c>
      <c r="F9" s="41">
        <f t="shared" si="0"/>
        <v>0</v>
      </c>
    </row>
    <row r="10" spans="1:6" s="30" customFormat="1" ht="26.25">
      <c r="A10" s="42" t="s">
        <v>18</v>
      </c>
      <c r="B10" s="43">
        <v>199450</v>
      </c>
      <c r="C10" s="43">
        <v>207952</v>
      </c>
      <c r="D10" s="43">
        <v>3657643</v>
      </c>
      <c r="E10" s="40">
        <f t="shared" si="1"/>
        <v>3449691</v>
      </c>
      <c r="F10" s="41">
        <f t="shared" si="0"/>
        <v>16.58888108794337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0">
        <f t="shared" si="1"/>
        <v>0</v>
      </c>
      <c r="F11" s="41">
        <f t="shared" si="0"/>
        <v>0</v>
      </c>
    </row>
    <row r="12" spans="1:6" s="30" customFormat="1" ht="26.25">
      <c r="A12" s="46" t="s">
        <v>20</v>
      </c>
      <c r="B12" s="45">
        <v>199450</v>
      </c>
      <c r="C12" s="45">
        <v>207952</v>
      </c>
      <c r="D12" s="45">
        <v>199314</v>
      </c>
      <c r="E12" s="40">
        <f t="shared" si="1"/>
        <v>-8638</v>
      </c>
      <c r="F12" s="41">
        <f t="shared" si="0"/>
        <v>-0.041538431945833655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0">
        <f t="shared" si="1"/>
        <v>0</v>
      </c>
      <c r="F13" s="41">
        <f t="shared" si="0"/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0">
        <f t="shared" si="1"/>
        <v>0</v>
      </c>
      <c r="F14" s="41">
        <f t="shared" si="0"/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0">
        <f t="shared" si="1"/>
        <v>0</v>
      </c>
      <c r="F15" s="41">
        <f t="shared" si="0"/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0">
        <f t="shared" si="1"/>
        <v>0</v>
      </c>
      <c r="F16" s="41">
        <f t="shared" si="0"/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0">
        <f t="shared" si="1"/>
        <v>0</v>
      </c>
      <c r="F17" s="41">
        <f t="shared" si="0"/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0">
        <f t="shared" si="1"/>
        <v>0</v>
      </c>
      <c r="F18" s="41">
        <f t="shared" si="0"/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0">
        <f t="shared" si="1"/>
        <v>0</v>
      </c>
      <c r="F19" s="41">
        <f t="shared" si="0"/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0">
        <f t="shared" si="1"/>
        <v>0</v>
      </c>
      <c r="F20" s="41">
        <f t="shared" si="0"/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0">
        <f t="shared" si="1"/>
        <v>0</v>
      </c>
      <c r="F21" s="41">
        <f t="shared" si="0"/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0">
        <f t="shared" si="1"/>
        <v>0</v>
      </c>
      <c r="F22" s="41">
        <f t="shared" si="0"/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0">
        <f t="shared" si="1"/>
        <v>0</v>
      </c>
      <c r="F23" s="41">
        <f t="shared" si="0"/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0">
        <f t="shared" si="1"/>
        <v>0</v>
      </c>
      <c r="F24" s="41">
        <f t="shared" si="0"/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0">
        <f t="shared" si="1"/>
        <v>0</v>
      </c>
      <c r="F25" s="41">
        <f t="shared" si="0"/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0">
        <f t="shared" si="1"/>
        <v>0</v>
      </c>
      <c r="F26" s="41">
        <f t="shared" si="0"/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0">
        <f t="shared" si="1"/>
        <v>0</v>
      </c>
      <c r="F27" s="41">
        <f t="shared" si="0"/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0">
        <f t="shared" si="1"/>
        <v>0</v>
      </c>
      <c r="F28" s="41">
        <f t="shared" si="0"/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3458329</v>
      </c>
      <c r="E30" s="40">
        <f t="shared" si="1"/>
        <v>3458329</v>
      </c>
      <c r="F30" s="41">
        <f t="shared" si="0"/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f>D32-C32</f>
        <v>0</v>
      </c>
      <c r="F32" s="41">
        <f t="shared" si="0"/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f>D34-C34</f>
        <v>0</v>
      </c>
      <c r="F34" s="41">
        <f t="shared" si="0"/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4164110</v>
      </c>
      <c r="C36" s="51">
        <v>4172612</v>
      </c>
      <c r="D36" s="51">
        <v>5963974</v>
      </c>
      <c r="E36" s="59">
        <f>D36-C36</f>
        <v>1791362</v>
      </c>
      <c r="F36" s="52">
        <f t="shared" si="0"/>
        <v>0.4293143000115994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f aca="true" t="shared" si="2" ref="E38:E43">D38-C38</f>
        <v>0</v>
      </c>
      <c r="F38" s="41">
        <f t="shared" si="0"/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0">
        <f t="shared" si="2"/>
        <v>0</v>
      </c>
      <c r="F39" s="41">
        <f t="shared" si="0"/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0">
        <f t="shared" si="2"/>
        <v>0</v>
      </c>
      <c r="F40" s="41">
        <f t="shared" si="0"/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0">
        <f t="shared" si="2"/>
        <v>0</v>
      </c>
      <c r="F41" s="41">
        <f t="shared" si="0"/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0">
        <f t="shared" si="2"/>
        <v>0</v>
      </c>
      <c r="F42" s="41">
        <f t="shared" si="0"/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9">
        <f t="shared" si="2"/>
        <v>0</v>
      </c>
      <c r="F43" s="52">
        <f t="shared" si="0"/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f>D45-C45</f>
        <v>0</v>
      </c>
      <c r="F45" s="52">
        <f t="shared" si="0"/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f>D47-C47</f>
        <v>0</v>
      </c>
      <c r="F47" s="52">
        <f t="shared" si="0"/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8888390</v>
      </c>
      <c r="C49" s="57">
        <v>8537857</v>
      </c>
      <c r="D49" s="57">
        <v>8537857</v>
      </c>
      <c r="E49" s="59">
        <f>D49-C49</f>
        <v>0</v>
      </c>
      <c r="F49" s="52">
        <f t="shared" si="0"/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59">
        <f>D51-C51</f>
        <v>0</v>
      </c>
      <c r="F51" s="52">
        <f t="shared" si="0"/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59">
        <f>D53-C53</f>
        <v>0</v>
      </c>
      <c r="F53" s="52">
        <f t="shared" si="0"/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13052500</v>
      </c>
      <c r="C55" s="57">
        <v>12710469</v>
      </c>
      <c r="D55" s="57">
        <v>14501831</v>
      </c>
      <c r="E55" s="59">
        <f>D55-C55</f>
        <v>1791362</v>
      </c>
      <c r="F55" s="52">
        <f t="shared" si="0"/>
        <v>0.14093594815423413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5096116</v>
      </c>
      <c r="C59" s="36">
        <v>5576847</v>
      </c>
      <c r="D59" s="36">
        <v>5773314</v>
      </c>
      <c r="E59" s="36">
        <v>0</v>
      </c>
      <c r="F59" s="41">
        <f aca="true" t="shared" si="3" ref="F59:F72">IF(ISBLANK(E59),"  ",IF(C59&gt;0,E59/C59,IF(E59&gt;0,1,0)))</f>
        <v>0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f t="shared" si="3"/>
        <v>0</v>
      </c>
    </row>
    <row r="61" spans="1:6" s="30" customFormat="1" ht="26.25">
      <c r="A61" s="46" t="s">
        <v>60</v>
      </c>
      <c r="B61" s="45">
        <v>68559</v>
      </c>
      <c r="C61" s="45">
        <v>108516</v>
      </c>
      <c r="D61" s="45">
        <v>111181</v>
      </c>
      <c r="E61" s="45">
        <v>0</v>
      </c>
      <c r="F61" s="41">
        <f t="shared" si="3"/>
        <v>0</v>
      </c>
    </row>
    <row r="62" spans="1:6" s="30" customFormat="1" ht="26.25">
      <c r="A62" s="46" t="s">
        <v>61</v>
      </c>
      <c r="B62" s="45">
        <v>1535383</v>
      </c>
      <c r="C62" s="45">
        <v>1696188</v>
      </c>
      <c r="D62" s="45">
        <v>1605151</v>
      </c>
      <c r="E62" s="45">
        <v>0</v>
      </c>
      <c r="F62" s="41">
        <f t="shared" si="3"/>
        <v>0</v>
      </c>
    </row>
    <row r="63" spans="1:6" s="30" customFormat="1" ht="26.25">
      <c r="A63" s="46" t="s">
        <v>62</v>
      </c>
      <c r="B63" s="45">
        <v>1041466</v>
      </c>
      <c r="C63" s="45">
        <v>1316665</v>
      </c>
      <c r="D63" s="45">
        <v>1172833</v>
      </c>
      <c r="E63" s="45">
        <v>0</v>
      </c>
      <c r="F63" s="41">
        <f t="shared" si="3"/>
        <v>0</v>
      </c>
    </row>
    <row r="64" spans="1:6" s="30" customFormat="1" ht="26.25">
      <c r="A64" s="46" t="s">
        <v>63</v>
      </c>
      <c r="B64" s="45">
        <v>3521940</v>
      </c>
      <c r="C64" s="45">
        <v>2256865</v>
      </c>
      <c r="D64" s="45">
        <v>4157195</v>
      </c>
      <c r="E64" s="45">
        <v>3895591</v>
      </c>
      <c r="F64" s="41">
        <f t="shared" si="3"/>
        <v>1.7261072328207492</v>
      </c>
    </row>
    <row r="65" spans="1:6" s="30" customFormat="1" ht="26.25">
      <c r="A65" s="46" t="s">
        <v>64</v>
      </c>
      <c r="B65" s="45">
        <v>202920</v>
      </c>
      <c r="C65" s="45">
        <v>220000</v>
      </c>
      <c r="D65" s="45">
        <v>190000</v>
      </c>
      <c r="E65" s="45">
        <v>0</v>
      </c>
      <c r="F65" s="41">
        <f t="shared" si="3"/>
        <v>0</v>
      </c>
    </row>
    <row r="66" spans="1:6" s="30" customFormat="1" ht="26.25">
      <c r="A66" s="46" t="s">
        <v>65</v>
      </c>
      <c r="B66" s="45">
        <v>1293795</v>
      </c>
      <c r="C66" s="45">
        <v>1243066</v>
      </c>
      <c r="D66" s="45">
        <v>1208066</v>
      </c>
      <c r="E66" s="45">
        <v>0</v>
      </c>
      <c r="F66" s="41">
        <f t="shared" si="3"/>
        <v>0</v>
      </c>
    </row>
    <row r="67" spans="1:6" s="53" customFormat="1" ht="26.25">
      <c r="A67" s="66" t="s">
        <v>66</v>
      </c>
      <c r="B67" s="51">
        <v>12760179</v>
      </c>
      <c r="C67" s="51">
        <v>12418147</v>
      </c>
      <c r="D67" s="51">
        <v>14217740</v>
      </c>
      <c r="E67" s="51">
        <v>3895591</v>
      </c>
      <c r="F67" s="52">
        <f t="shared" si="3"/>
        <v>0.313701472530483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f t="shared" si="3"/>
        <v>0</v>
      </c>
    </row>
    <row r="69" spans="1:6" s="30" customFormat="1" ht="26.25">
      <c r="A69" s="46" t="s">
        <v>68</v>
      </c>
      <c r="B69" s="45">
        <v>292321</v>
      </c>
      <c r="C69" s="45">
        <v>292322</v>
      </c>
      <c r="D69" s="45">
        <v>284091</v>
      </c>
      <c r="E69" s="45">
        <v>0</v>
      </c>
      <c r="F69" s="41">
        <f t="shared" si="3"/>
        <v>0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f t="shared" si="3"/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f t="shared" si="3"/>
        <v>0</v>
      </c>
    </row>
    <row r="72" spans="1:6" s="53" customFormat="1" ht="26.25">
      <c r="A72" s="67" t="s">
        <v>71</v>
      </c>
      <c r="B72" s="68">
        <v>13052500</v>
      </c>
      <c r="C72" s="68">
        <v>12710469</v>
      </c>
      <c r="D72" s="68">
        <v>14501831</v>
      </c>
      <c r="E72" s="68">
        <v>3895591</v>
      </c>
      <c r="F72" s="52">
        <f t="shared" si="3"/>
        <v>0.3064868023359327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7307293</v>
      </c>
      <c r="C75" s="40">
        <v>7061522</v>
      </c>
      <c r="D75" s="40">
        <v>7310379</v>
      </c>
      <c r="E75" s="36">
        <v>208725</v>
      </c>
      <c r="F75" s="41">
        <f aca="true" t="shared" si="4" ref="F75:F93">IF(ISBLANK(E75),"  ",IF(C75&gt;0,E75/C75,IF(E75&gt;0,1,0)))</f>
        <v>0.029558075440393728</v>
      </c>
    </row>
    <row r="76" spans="1:6" s="30" customFormat="1" ht="26.25">
      <c r="A76" s="46" t="s">
        <v>74</v>
      </c>
      <c r="B76" s="43">
        <v>0</v>
      </c>
      <c r="C76" s="40">
        <v>0</v>
      </c>
      <c r="D76" s="40">
        <v>0</v>
      </c>
      <c r="E76" s="45">
        <v>-5000</v>
      </c>
      <c r="F76" s="41">
        <f t="shared" si="4"/>
        <v>0</v>
      </c>
    </row>
    <row r="77" spans="1:6" s="30" customFormat="1" ht="26.25">
      <c r="A77" s="46" t="s">
        <v>75</v>
      </c>
      <c r="B77" s="36">
        <v>2316417</v>
      </c>
      <c r="C77" s="40">
        <v>2430461</v>
      </c>
      <c r="D77" s="40">
        <v>2279738</v>
      </c>
      <c r="E77" s="45">
        <v>127805</v>
      </c>
      <c r="F77" s="41">
        <f t="shared" si="4"/>
        <v>0.052584674265499426</v>
      </c>
    </row>
    <row r="78" spans="1:6" s="53" customFormat="1" ht="26.25">
      <c r="A78" s="66" t="s">
        <v>76</v>
      </c>
      <c r="B78" s="68">
        <v>9623710</v>
      </c>
      <c r="C78" s="68">
        <v>9491983</v>
      </c>
      <c r="D78" s="68">
        <v>9590117</v>
      </c>
      <c r="E78" s="51">
        <v>331530</v>
      </c>
      <c r="F78" s="52">
        <f t="shared" si="4"/>
        <v>0.034927369760354605</v>
      </c>
    </row>
    <row r="79" spans="1:6" s="30" customFormat="1" ht="26.25">
      <c r="A79" s="46" t="s">
        <v>77</v>
      </c>
      <c r="B79" s="43">
        <v>296406</v>
      </c>
      <c r="C79" s="43">
        <v>117500</v>
      </c>
      <c r="D79" s="43">
        <v>130500</v>
      </c>
      <c r="E79" s="45">
        <v>17087</v>
      </c>
      <c r="F79" s="41">
        <f t="shared" si="4"/>
        <v>0.1454212765957447</v>
      </c>
    </row>
    <row r="80" spans="1:6" s="30" customFormat="1" ht="26.25">
      <c r="A80" s="46" t="s">
        <v>78</v>
      </c>
      <c r="B80" s="40">
        <v>1608782</v>
      </c>
      <c r="C80" s="40">
        <v>1721573</v>
      </c>
      <c r="D80" s="40">
        <v>1799808</v>
      </c>
      <c r="E80" s="45">
        <v>99500</v>
      </c>
      <c r="F80" s="41">
        <f t="shared" si="4"/>
        <v>0.05779598076875044</v>
      </c>
    </row>
    <row r="81" spans="1:6" s="30" customFormat="1" ht="26.25">
      <c r="A81" s="46" t="s">
        <v>79</v>
      </c>
      <c r="B81" s="36">
        <v>72130</v>
      </c>
      <c r="C81" s="36">
        <v>147501</v>
      </c>
      <c r="D81" s="36">
        <v>107500</v>
      </c>
      <c r="E81" s="45">
        <v>-38139</v>
      </c>
      <c r="F81" s="41">
        <f t="shared" si="4"/>
        <v>-0.2585677385238066</v>
      </c>
    </row>
    <row r="82" spans="1:6" s="53" customFormat="1" ht="26.25">
      <c r="A82" s="49" t="s">
        <v>80</v>
      </c>
      <c r="B82" s="68">
        <v>1977318</v>
      </c>
      <c r="C82" s="68">
        <v>1986574</v>
      </c>
      <c r="D82" s="68">
        <v>2037808</v>
      </c>
      <c r="E82" s="51">
        <v>78448</v>
      </c>
      <c r="F82" s="52">
        <f t="shared" si="4"/>
        <v>0.03948909026293508</v>
      </c>
    </row>
    <row r="83" spans="1:6" s="30" customFormat="1" ht="26.25">
      <c r="A83" s="46" t="s">
        <v>81</v>
      </c>
      <c r="B83" s="36">
        <v>50482</v>
      </c>
      <c r="C83" s="36">
        <v>85000</v>
      </c>
      <c r="D83" s="36">
        <v>52000</v>
      </c>
      <c r="E83" s="45">
        <v>-17000</v>
      </c>
      <c r="F83" s="41">
        <f t="shared" si="4"/>
        <v>-0.2</v>
      </c>
    </row>
    <row r="84" spans="1:6" s="30" customFormat="1" ht="26.25">
      <c r="A84" s="46" t="s">
        <v>82</v>
      </c>
      <c r="B84" s="45">
        <v>394447</v>
      </c>
      <c r="C84" s="45">
        <v>377090</v>
      </c>
      <c r="D84" s="45">
        <v>412815</v>
      </c>
      <c r="E84" s="45">
        <v>4037675</v>
      </c>
      <c r="F84" s="41">
        <f t="shared" si="4"/>
        <v>10.707457105730727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f t="shared" si="4"/>
        <v>0</v>
      </c>
    </row>
    <row r="86" spans="1:6" s="30" customFormat="1" ht="26.25">
      <c r="A86" s="46" t="s">
        <v>84</v>
      </c>
      <c r="B86" s="45">
        <v>292321</v>
      </c>
      <c r="C86" s="45">
        <v>292322</v>
      </c>
      <c r="D86" s="45">
        <v>284091</v>
      </c>
      <c r="E86" s="45">
        <v>-525000</v>
      </c>
      <c r="F86" s="41">
        <f t="shared" si="4"/>
        <v>-1.7959647238319387</v>
      </c>
    </row>
    <row r="87" spans="1:6" s="53" customFormat="1" ht="26.25">
      <c r="A87" s="49" t="s">
        <v>85</v>
      </c>
      <c r="B87" s="51">
        <v>737250</v>
      </c>
      <c r="C87" s="51">
        <v>754412</v>
      </c>
      <c r="D87" s="51">
        <v>748906</v>
      </c>
      <c r="E87" s="51">
        <v>3495675</v>
      </c>
      <c r="F87" s="52">
        <f t="shared" si="4"/>
        <v>4.633641829663367</v>
      </c>
    </row>
    <row r="88" spans="1:6" s="30" customFormat="1" ht="26.25">
      <c r="A88" s="46" t="s">
        <v>86</v>
      </c>
      <c r="B88" s="45">
        <v>10781</v>
      </c>
      <c r="C88" s="45">
        <v>32500</v>
      </c>
      <c r="D88" s="45">
        <v>1650000</v>
      </c>
      <c r="E88" s="45">
        <v>-10062</v>
      </c>
      <c r="F88" s="41">
        <f t="shared" si="4"/>
        <v>-0.3096</v>
      </c>
    </row>
    <row r="89" spans="1:6" s="30" customFormat="1" ht="26.25">
      <c r="A89" s="46" t="s">
        <v>87</v>
      </c>
      <c r="B89" s="45">
        <v>200268</v>
      </c>
      <c r="C89" s="45">
        <v>445000</v>
      </c>
      <c r="D89" s="45">
        <v>325000</v>
      </c>
      <c r="E89" s="45">
        <v>0</v>
      </c>
      <c r="F89" s="41">
        <f t="shared" si="4"/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150000</v>
      </c>
      <c r="E90" s="45">
        <v>0</v>
      </c>
      <c r="F90" s="41">
        <f t="shared" si="4"/>
        <v>0</v>
      </c>
    </row>
    <row r="91" spans="1:6" s="53" customFormat="1" ht="26.25">
      <c r="A91" s="69" t="s">
        <v>89</v>
      </c>
      <c r="B91" s="68">
        <v>211049</v>
      </c>
      <c r="C91" s="68">
        <v>477500</v>
      </c>
      <c r="D91" s="68">
        <v>2125000</v>
      </c>
      <c r="E91" s="68">
        <v>-10062</v>
      </c>
      <c r="F91" s="52">
        <f t="shared" si="4"/>
        <v>-0.021072251308900523</v>
      </c>
    </row>
    <row r="92" spans="1:6" s="30" customFormat="1" ht="26.25">
      <c r="A92" s="55" t="s">
        <v>90</v>
      </c>
      <c r="B92" s="45">
        <v>503173</v>
      </c>
      <c r="C92" s="45">
        <v>0</v>
      </c>
      <c r="D92" s="43">
        <v>0</v>
      </c>
      <c r="E92" s="45">
        <v>0</v>
      </c>
      <c r="F92" s="41">
        <f t="shared" si="4"/>
        <v>0</v>
      </c>
    </row>
    <row r="93" spans="1:6" s="53" customFormat="1" ht="27" thickBot="1">
      <c r="A93" s="70" t="s">
        <v>71</v>
      </c>
      <c r="B93" s="71">
        <v>13052500</v>
      </c>
      <c r="C93" s="71">
        <v>12710469</v>
      </c>
      <c r="D93" s="72">
        <v>14501831</v>
      </c>
      <c r="E93" s="71">
        <v>3895591</v>
      </c>
      <c r="F93" s="124">
        <f t="shared" si="4"/>
        <v>0.3064868023359327</v>
      </c>
    </row>
    <row r="94" spans="1:8" s="5" customFormat="1" ht="31.5">
      <c r="A94" s="19"/>
      <c r="B94" s="20"/>
      <c r="C94" s="20"/>
      <c r="D94" s="20"/>
      <c r="E94" s="20"/>
      <c r="F94" s="102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10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10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10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4">
      <selection activeCell="J12" sqref="J12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4" width="32.8515625" style="7" customWidth="1"/>
    <col min="5" max="5" width="32.8515625" style="109" customWidth="1"/>
    <col min="6" max="6" width="25.57421875" style="122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75" t="s">
        <v>1</v>
      </c>
      <c r="F1" s="112" t="s">
        <v>98</v>
      </c>
      <c r="G1" s="113"/>
      <c r="H1" s="12"/>
    </row>
    <row r="2" spans="1:8" s="4" customFormat="1" ht="46.5">
      <c r="A2" s="10" t="s">
        <v>3</v>
      </c>
      <c r="B2" s="11"/>
      <c r="C2" s="11"/>
      <c r="D2" s="11"/>
      <c r="E2" s="77"/>
      <c r="F2" s="114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79"/>
      <c r="F3" s="115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81" t="s">
        <v>8</v>
      </c>
      <c r="F4" s="116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83" t="s">
        <v>12</v>
      </c>
      <c r="F5" s="117" t="s">
        <v>13</v>
      </c>
    </row>
    <row r="6" spans="1:6" s="30" customFormat="1" ht="26.25">
      <c r="A6" s="35" t="s">
        <v>14</v>
      </c>
      <c r="B6" s="36"/>
      <c r="C6" s="36"/>
      <c r="D6" s="36"/>
      <c r="E6" s="85"/>
      <c r="F6" s="118"/>
    </row>
    <row r="7" spans="1:6" s="30" customFormat="1" ht="26.25">
      <c r="A7" s="35" t="s">
        <v>15</v>
      </c>
      <c r="B7" s="36"/>
      <c r="C7" s="36"/>
      <c r="D7" s="36"/>
      <c r="E7" s="85"/>
      <c r="F7" s="119"/>
    </row>
    <row r="8" spans="1:6" s="30" customFormat="1" ht="26.25">
      <c r="A8" s="39" t="s">
        <v>16</v>
      </c>
      <c r="B8" s="40">
        <v>2510373</v>
      </c>
      <c r="C8" s="40">
        <v>2510373</v>
      </c>
      <c r="D8" s="40">
        <v>4402168</v>
      </c>
      <c r="E8" s="40">
        <v>1891795</v>
      </c>
      <c r="F8" s="41">
        <v>0.7535911993954684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1804728</v>
      </c>
      <c r="C10" s="43">
        <v>1807081</v>
      </c>
      <c r="D10" s="43">
        <v>2812915</v>
      </c>
      <c r="E10" s="40">
        <v>1005834</v>
      </c>
      <c r="F10" s="41">
        <v>0.5566070364305751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0">
        <v>0</v>
      </c>
      <c r="F11" s="41">
        <v>0</v>
      </c>
    </row>
    <row r="12" spans="1:6" s="30" customFormat="1" ht="26.25">
      <c r="A12" s="46" t="s">
        <v>20</v>
      </c>
      <c r="B12" s="45">
        <v>54728</v>
      </c>
      <c r="C12" s="45">
        <v>57081</v>
      </c>
      <c r="D12" s="45">
        <v>54710</v>
      </c>
      <c r="E12" s="40">
        <v>-2371</v>
      </c>
      <c r="F12" s="41">
        <v>-0.04153746430511028</v>
      </c>
    </row>
    <row r="13" spans="1:6" s="30" customFormat="1" ht="26.25">
      <c r="A13" s="46" t="s">
        <v>21</v>
      </c>
      <c r="B13" s="45">
        <v>1000000</v>
      </c>
      <c r="C13" s="45">
        <v>1000000</v>
      </c>
      <c r="D13" s="45">
        <v>1000000</v>
      </c>
      <c r="E13" s="40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0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0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0">
        <v>0</v>
      </c>
      <c r="F16" s="41">
        <v>0</v>
      </c>
    </row>
    <row r="17" spans="1:6" s="30" customFormat="1" ht="26.25">
      <c r="A17" s="46" t="s">
        <v>25</v>
      </c>
      <c r="B17" s="45">
        <v>750000</v>
      </c>
      <c r="C17" s="45">
        <v>750000</v>
      </c>
      <c r="D17" s="45">
        <v>750000</v>
      </c>
      <c r="E17" s="40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0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0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0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0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0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0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0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0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0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0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0">
        <v>0</v>
      </c>
      <c r="F28" s="41">
        <v>0</v>
      </c>
    </row>
    <row r="29" spans="1:6" s="323" customFormat="1" ht="26.25">
      <c r="A29" s="47" t="s">
        <v>100</v>
      </c>
      <c r="B29" s="40">
        <v>0</v>
      </c>
      <c r="C29" s="40">
        <v>0</v>
      </c>
      <c r="D29" s="40">
        <v>0</v>
      </c>
      <c r="E29" s="40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1008205</v>
      </c>
      <c r="E30" s="40">
        <v>1008205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4315101</v>
      </c>
      <c r="C36" s="51">
        <v>4317454</v>
      </c>
      <c r="D36" s="51">
        <v>7215083</v>
      </c>
      <c r="E36" s="59">
        <v>2897629</v>
      </c>
      <c r="F36" s="52">
        <v>0.6711429930695266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0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0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0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0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9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0</v>
      </c>
      <c r="C49" s="57">
        <v>0</v>
      </c>
      <c r="D49" s="57">
        <v>0</v>
      </c>
      <c r="E49" s="59">
        <v>0</v>
      </c>
      <c r="F49" s="52"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3654209</v>
      </c>
      <c r="C51" s="61">
        <v>3654209</v>
      </c>
      <c r="D51" s="61">
        <v>3654209</v>
      </c>
      <c r="E51" s="59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59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7969310</v>
      </c>
      <c r="C55" s="57">
        <v>7971663</v>
      </c>
      <c r="D55" s="57">
        <v>10869292</v>
      </c>
      <c r="E55" s="59">
        <v>2897629</v>
      </c>
      <c r="F55" s="52">
        <v>0.36349115611134086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0</v>
      </c>
      <c r="C59" s="36">
        <v>0</v>
      </c>
      <c r="D59" s="36">
        <v>0</v>
      </c>
      <c r="E59" s="36">
        <v>0</v>
      </c>
      <c r="F59" s="41">
        <v>0</v>
      </c>
    </row>
    <row r="60" spans="1:6" s="30" customFormat="1" ht="26.25">
      <c r="A60" s="46" t="s">
        <v>59</v>
      </c>
      <c r="B60" s="45">
        <v>2308628</v>
      </c>
      <c r="C60" s="45">
        <v>2494957</v>
      </c>
      <c r="D60" s="45">
        <v>3027059</v>
      </c>
      <c r="E60" s="45">
        <v>532102</v>
      </c>
      <c r="F60" s="41">
        <v>0.21327101028194073</v>
      </c>
    </row>
    <row r="61" spans="1:6" s="30" customFormat="1" ht="26.25">
      <c r="A61" s="46" t="s">
        <v>60</v>
      </c>
      <c r="B61" s="45">
        <v>3493552</v>
      </c>
      <c r="C61" s="45">
        <v>3570681</v>
      </c>
      <c r="D61" s="45">
        <v>3791173</v>
      </c>
      <c r="E61" s="45">
        <v>220492</v>
      </c>
      <c r="F61" s="41">
        <v>0.061750685653520994</v>
      </c>
    </row>
    <row r="62" spans="1:6" s="30" customFormat="1" ht="26.25">
      <c r="A62" s="46" t="s">
        <v>61</v>
      </c>
      <c r="B62" s="45">
        <v>54728</v>
      </c>
      <c r="C62" s="45">
        <v>57081</v>
      </c>
      <c r="D62" s="45">
        <v>54710</v>
      </c>
      <c r="E62" s="45">
        <v>-2371</v>
      </c>
      <c r="F62" s="41">
        <v>-0.04153746430511028</v>
      </c>
    </row>
    <row r="63" spans="1:6" s="30" customFormat="1" ht="26.25">
      <c r="A63" s="46" t="s">
        <v>62</v>
      </c>
      <c r="B63" s="45">
        <v>0</v>
      </c>
      <c r="C63" s="45">
        <v>0</v>
      </c>
      <c r="D63" s="45">
        <v>0</v>
      </c>
      <c r="E63" s="45">
        <v>0</v>
      </c>
      <c r="F63" s="41">
        <v>0</v>
      </c>
    </row>
    <row r="64" spans="1:6" s="30" customFormat="1" ht="26.25">
      <c r="A64" s="46" t="s">
        <v>63</v>
      </c>
      <c r="B64" s="45">
        <v>1535543</v>
      </c>
      <c r="C64" s="45">
        <v>1410678</v>
      </c>
      <c r="D64" s="45">
        <v>3662132</v>
      </c>
      <c r="E64" s="45">
        <v>2251454</v>
      </c>
      <c r="F64" s="41">
        <v>1.5960084441665638</v>
      </c>
    </row>
    <row r="65" spans="1:6" s="30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30" customFormat="1" ht="26.25">
      <c r="A66" s="46" t="s">
        <v>65</v>
      </c>
      <c r="B66" s="45">
        <v>576859</v>
      </c>
      <c r="C66" s="45">
        <v>438266</v>
      </c>
      <c r="D66" s="45">
        <v>334218</v>
      </c>
      <c r="E66" s="45">
        <v>-104048</v>
      </c>
      <c r="F66" s="41">
        <v>-0.2374083319262731</v>
      </c>
    </row>
    <row r="67" spans="1:6" s="53" customFormat="1" ht="26.25">
      <c r="A67" s="66" t="s">
        <v>66</v>
      </c>
      <c r="B67" s="51">
        <v>7969310</v>
      </c>
      <c r="C67" s="51">
        <v>7971663</v>
      </c>
      <c r="D67" s="51">
        <v>10869292</v>
      </c>
      <c r="E67" s="51">
        <v>2897629</v>
      </c>
      <c r="F67" s="52">
        <v>0.36349115611134086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7969310</v>
      </c>
      <c r="C72" s="68">
        <v>7971663</v>
      </c>
      <c r="D72" s="68">
        <v>10869292</v>
      </c>
      <c r="E72" s="68">
        <v>2897629</v>
      </c>
      <c r="F72" s="52">
        <v>0.36349115611134086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4055560</v>
      </c>
      <c r="C75" s="40">
        <v>4336919</v>
      </c>
      <c r="D75" s="40">
        <v>4732796</v>
      </c>
      <c r="E75" s="36">
        <v>395877</v>
      </c>
      <c r="F75" s="41">
        <v>0.09128069950118967</v>
      </c>
    </row>
    <row r="76" spans="1:6" s="30" customFormat="1" ht="26.25">
      <c r="A76" s="46" t="s">
        <v>74</v>
      </c>
      <c r="B76" s="43">
        <v>8470</v>
      </c>
      <c r="C76" s="40">
        <v>78000</v>
      </c>
      <c r="D76" s="40">
        <v>78000</v>
      </c>
      <c r="E76" s="45">
        <v>0</v>
      </c>
      <c r="F76" s="41">
        <v>0</v>
      </c>
    </row>
    <row r="77" spans="1:6" s="30" customFormat="1" ht="26.25">
      <c r="A77" s="46" t="s">
        <v>75</v>
      </c>
      <c r="B77" s="36">
        <v>1193945</v>
      </c>
      <c r="C77" s="40">
        <v>1213443</v>
      </c>
      <c r="D77" s="40">
        <v>1515331</v>
      </c>
      <c r="E77" s="45">
        <v>301888</v>
      </c>
      <c r="F77" s="41">
        <v>0.24878630475432303</v>
      </c>
    </row>
    <row r="78" spans="1:6" s="53" customFormat="1" ht="26.25">
      <c r="A78" s="66" t="s">
        <v>76</v>
      </c>
      <c r="B78" s="68">
        <v>5257975</v>
      </c>
      <c r="C78" s="68">
        <v>5628362</v>
      </c>
      <c r="D78" s="68">
        <v>6326127</v>
      </c>
      <c r="E78" s="51">
        <v>697765</v>
      </c>
      <c r="F78" s="52">
        <v>0.12397301381822988</v>
      </c>
    </row>
    <row r="79" spans="1:6" s="30" customFormat="1" ht="26.25">
      <c r="A79" s="46" t="s">
        <v>77</v>
      </c>
      <c r="B79" s="43">
        <v>219421</v>
      </c>
      <c r="C79" s="43">
        <v>230357</v>
      </c>
      <c r="D79" s="43">
        <v>315108</v>
      </c>
      <c r="E79" s="45">
        <v>84751</v>
      </c>
      <c r="F79" s="41">
        <v>0.36791154599165643</v>
      </c>
    </row>
    <row r="80" spans="1:6" s="30" customFormat="1" ht="26.25">
      <c r="A80" s="46" t="s">
        <v>78</v>
      </c>
      <c r="B80" s="40">
        <v>551908</v>
      </c>
      <c r="C80" s="40">
        <v>447867</v>
      </c>
      <c r="D80" s="40">
        <v>427750</v>
      </c>
      <c r="E80" s="45">
        <v>-20117</v>
      </c>
      <c r="F80" s="41">
        <v>-0.04491735269622455</v>
      </c>
    </row>
    <row r="81" spans="1:6" s="30" customFormat="1" ht="26.25">
      <c r="A81" s="46" t="s">
        <v>79</v>
      </c>
      <c r="B81" s="36">
        <v>209036</v>
      </c>
      <c r="C81" s="36">
        <v>205050</v>
      </c>
      <c r="D81" s="36">
        <v>346804</v>
      </c>
      <c r="E81" s="45">
        <v>141754</v>
      </c>
      <c r="F81" s="41">
        <v>0.6913143135820532</v>
      </c>
    </row>
    <row r="82" spans="1:6" s="53" customFormat="1" ht="26.25">
      <c r="A82" s="49" t="s">
        <v>80</v>
      </c>
      <c r="B82" s="68">
        <v>980365</v>
      </c>
      <c r="C82" s="68">
        <v>883274</v>
      </c>
      <c r="D82" s="68">
        <v>1089662</v>
      </c>
      <c r="E82" s="51">
        <v>206388</v>
      </c>
      <c r="F82" s="52">
        <v>0.2336624875180295</v>
      </c>
    </row>
    <row r="83" spans="1:6" s="30" customFormat="1" ht="26.25">
      <c r="A83" s="46" t="s">
        <v>81</v>
      </c>
      <c r="B83" s="36">
        <v>39179</v>
      </c>
      <c r="C83" s="36">
        <v>53250</v>
      </c>
      <c r="D83" s="36">
        <v>92263</v>
      </c>
      <c r="E83" s="45">
        <v>39013</v>
      </c>
      <c r="F83" s="41">
        <v>0.7326384976525822</v>
      </c>
    </row>
    <row r="84" spans="1:6" s="30" customFormat="1" ht="26.25">
      <c r="A84" s="46" t="s">
        <v>82</v>
      </c>
      <c r="B84" s="45">
        <v>317840</v>
      </c>
      <c r="C84" s="45">
        <v>367286</v>
      </c>
      <c r="D84" s="45">
        <v>799092</v>
      </c>
      <c r="E84" s="45">
        <v>431806</v>
      </c>
      <c r="F84" s="41">
        <v>1.17566691896778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1238629</v>
      </c>
      <c r="C86" s="45">
        <v>926761</v>
      </c>
      <c r="D86" s="45">
        <v>925388</v>
      </c>
      <c r="E86" s="45">
        <v>-1373</v>
      </c>
      <c r="F86" s="41">
        <v>-0.0014815038612975729</v>
      </c>
    </row>
    <row r="87" spans="1:6" s="53" customFormat="1" ht="26.25">
      <c r="A87" s="49" t="s">
        <v>85</v>
      </c>
      <c r="B87" s="51">
        <v>1595648</v>
      </c>
      <c r="C87" s="51">
        <v>1347297</v>
      </c>
      <c r="D87" s="51">
        <v>1816743</v>
      </c>
      <c r="E87" s="51">
        <v>469446</v>
      </c>
      <c r="F87" s="52">
        <v>0.34843542292456675</v>
      </c>
    </row>
    <row r="88" spans="1:6" s="30" customFormat="1" ht="26.25">
      <c r="A88" s="46" t="s">
        <v>86</v>
      </c>
      <c r="B88" s="45">
        <v>135322</v>
      </c>
      <c r="C88" s="45">
        <v>112730</v>
      </c>
      <c r="D88" s="45">
        <v>181760</v>
      </c>
      <c r="E88" s="45">
        <v>69030</v>
      </c>
      <c r="F88" s="41">
        <v>0.6123480883527012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1455000</v>
      </c>
      <c r="E90" s="45">
        <v>1455000</v>
      </c>
      <c r="F90" s="41">
        <v>1</v>
      </c>
    </row>
    <row r="91" spans="1:6" s="53" customFormat="1" ht="26.25">
      <c r="A91" s="69" t="s">
        <v>89</v>
      </c>
      <c r="B91" s="68">
        <v>135322</v>
      </c>
      <c r="C91" s="68">
        <v>112730</v>
      </c>
      <c r="D91" s="68">
        <v>1636760</v>
      </c>
      <c r="E91" s="68">
        <v>1524030</v>
      </c>
      <c r="F91" s="52">
        <v>13.519293888051095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7969310</v>
      </c>
      <c r="C93" s="71">
        <v>7971663</v>
      </c>
      <c r="D93" s="72">
        <v>10869292</v>
      </c>
      <c r="E93" s="71">
        <v>2897629</v>
      </c>
      <c r="F93" s="124">
        <v>0.36349115611134086</v>
      </c>
    </row>
    <row r="94" spans="1:8" s="5" customFormat="1" ht="31.5">
      <c r="A94" s="19"/>
      <c r="B94" s="20"/>
      <c r="C94" s="20"/>
      <c r="D94" s="20"/>
      <c r="E94" s="101"/>
      <c r="F94" s="112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103"/>
      <c r="F95" s="120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103"/>
      <c r="F96" s="120"/>
      <c r="G96" s="22"/>
      <c r="H96" s="22"/>
    </row>
    <row r="97" spans="1:6" ht="15.75">
      <c r="A97" s="2" t="s">
        <v>50</v>
      </c>
      <c r="B97" s="6"/>
      <c r="C97" s="6"/>
      <c r="D97" s="6"/>
      <c r="E97" s="107"/>
      <c r="F97" s="121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B12">
      <selection activeCell="H12" sqref="H12"/>
    </sheetView>
  </sheetViews>
  <sheetFormatPr defaultColWidth="9.140625" defaultRowHeight="15"/>
  <cols>
    <col min="1" max="1" width="157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5" s="4" customFormat="1" ht="46.5">
      <c r="A1" s="10" t="s">
        <v>0</v>
      </c>
      <c r="B1" s="13" t="s">
        <v>1</v>
      </c>
      <c r="C1" s="1" t="s">
        <v>152</v>
      </c>
      <c r="D1" s="14"/>
      <c r="E1" s="12"/>
    </row>
    <row r="2" spans="1:5" s="4" customFormat="1" ht="46.5">
      <c r="A2" s="10" t="s">
        <v>3</v>
      </c>
      <c r="B2" s="11"/>
      <c r="C2" s="15"/>
      <c r="D2" s="12"/>
      <c r="E2" s="12"/>
    </row>
    <row r="3" spans="1:5" s="4" customFormat="1" ht="47.25" thickBot="1">
      <c r="A3" s="16" t="s">
        <v>4</v>
      </c>
      <c r="B3" s="17"/>
      <c r="C3" s="18"/>
      <c r="D3" s="12"/>
      <c r="E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f>LCTCBoard!B8+Online!B8+BRCC!B8+BPCC!B8+Delgado!B8+CentLATCC!B8+Fletcher!B8+LDCC!B8+Northshore!B8+Nunez!B8+RPCC!B8+SLCC!B8+Sowela!B8+LTC!B8</f>
        <v>117975422</v>
      </c>
      <c r="C8" s="40">
        <f>LCTCBoard!C8+Online!C8+BRCC!C8+BPCC!C8+Delgado!C8+CentLATCC!C8+Fletcher!C8+LDCC!C8+Northshore!C8+Nunez!C8+RPCC!C8+SLCC!C8+Sowela!C8+LTC!C8</f>
        <v>117975422</v>
      </c>
      <c r="D8" s="40">
        <f>LCTCBoard!D8+Online!D8+BRCC!D8+BPCC!D8+Delgado!D8+CentLATCC!D8+Fletcher!D8+LDCC!D8+Northshore!D8+Nunez!D8+RPCC!D8+SLCC!D8+Sowela!D8+LTC!D8</f>
        <v>64961839</v>
      </c>
      <c r="E8" s="40">
        <f>D8-C8</f>
        <v>-53013583</v>
      </c>
      <c r="F8" s="41">
        <f>IF(ISBLANK(E8),"  ",IF(C8&gt;0,E8/C8,IF(E8&gt;0,1,0)))</f>
        <v>-0.4493612491591681</v>
      </c>
    </row>
    <row r="9" spans="1:6" s="30" customFormat="1" ht="26.25">
      <c r="A9" s="39" t="s">
        <v>162</v>
      </c>
      <c r="B9" s="40">
        <f>LCTCBoard!B9+Online!B9+BRCC!B9+BPCC!B9+Delgado!B9+CentLATCC!B9+Fletcher!B9+LDCC!B9+Northshore!B9+Nunez!B9+RPCC!B9+SLCC!B9+Sowela!B9+LTC!B9</f>
        <v>0</v>
      </c>
      <c r="C9" s="40">
        <f>LCTCBoard!C9+Online!C9+BRCC!C9+BPCC!C9+Delgado!C9+CentLATCC!C9+Fletcher!C9+LDCC!C9+Northshore!C9+Nunez!C9+RPCC!C9+SLCC!C9+Sowela!C9+LTC!C9</f>
        <v>0</v>
      </c>
      <c r="D9" s="40">
        <f>LCTCBoard!D9+Online!D9+BRCC!D9+BPCC!D9+Delgado!D9+CentLATCC!D9+Fletcher!D9+LDCC!D9+Northshore!D9+Nunez!D9+RPCC!D9+SLCC!D9+Sowela!D9+LTC!D9</f>
        <v>0</v>
      </c>
      <c r="E9" s="40">
        <f aca="true" t="shared" si="0" ref="E9:E30">D9-C9</f>
        <v>0</v>
      </c>
      <c r="F9" s="41">
        <f aca="true" t="shared" si="1" ref="F9:F30">IF(ISBLANK(E9),"  ",IF(C9&gt;0,E9/C9,IF(E9&gt;0,1,0)))</f>
        <v>0</v>
      </c>
    </row>
    <row r="10" spans="1:6" s="30" customFormat="1" ht="26.25">
      <c r="A10" s="42" t="s">
        <v>18</v>
      </c>
      <c r="B10" s="40">
        <f>LCTCBoard!B10+Online!B10+BRCC!B10+BPCC!B10+Delgado!B10+CentLATCC!B10+Fletcher!B10+LDCC!B10+Northshore!B10+Nunez!B10+RPCC!B10+SLCC!B10+Sowela!B10+LTC!B10</f>
        <v>16306929</v>
      </c>
      <c r="C10" s="40">
        <f>LCTCBoard!C10+Online!C10+BRCC!C10+BPCC!C10+Delgado!C10+CentLATCC!C10+Fletcher!C10+LDCC!C10+Northshore!C10+Nunez!C10+RPCC!C10+SLCC!C10+Sowela!C10+LTC!C10</f>
        <v>16523331</v>
      </c>
      <c r="D10" s="40">
        <f>LCTCBoard!D10+Online!D10+BRCC!D10+BPCC!D10+Delgado!D10+CentLATCC!D10+Fletcher!D10+LDCC!D10+Northshore!D10+Nunez!D10+RPCC!D10+SLCC!D10+Sowela!D10+LTC!D10</f>
        <v>72512315</v>
      </c>
      <c r="E10" s="40">
        <f t="shared" si="0"/>
        <v>55988984</v>
      </c>
      <c r="F10" s="41">
        <f t="shared" si="1"/>
        <v>3.3884804462247957</v>
      </c>
    </row>
    <row r="11" spans="1:6" s="30" customFormat="1" ht="26.25">
      <c r="A11" s="44" t="s">
        <v>19</v>
      </c>
      <c r="B11" s="40">
        <f>LCTCBoard!B11+Online!B11+BRCC!B11+BPCC!B11+Delgado!B11+CentLATCC!B11+Fletcher!B11+LDCC!B11+Northshore!B11+Nunez!B11+RPCC!B11+SLCC!B11+Sowela!B11+LTC!B11</f>
        <v>0</v>
      </c>
      <c r="C11" s="40">
        <f>LCTCBoard!C11+Online!C11+BRCC!C11+BPCC!C11+Delgado!C11+CentLATCC!C11+Fletcher!C11+LDCC!C11+Northshore!C11+Nunez!C11+RPCC!C11+SLCC!C11+Sowela!C11+LTC!C11</f>
        <v>0</v>
      </c>
      <c r="D11" s="40">
        <f>LCTCBoard!D11+Online!D11+BRCC!D11+BPCC!D11+Delgado!D11+CentLATCC!D11+Fletcher!D11+LDCC!D11+Northshore!D11+Nunez!D11+RPCC!D11+SLCC!D11+Sowela!D11+LTC!D11</f>
        <v>0</v>
      </c>
      <c r="E11" s="40">
        <f t="shared" si="0"/>
        <v>0</v>
      </c>
      <c r="F11" s="41">
        <f t="shared" si="1"/>
        <v>0</v>
      </c>
    </row>
    <row r="12" spans="1:7" s="30" customFormat="1" ht="26.25">
      <c r="A12" s="46" t="s">
        <v>20</v>
      </c>
      <c r="B12" s="40">
        <f>LCTCBoard!B12+Online!B12+BRCC!B12+BPCC!B12+Delgado!B12+CentLATCC!B12+Fletcher!B12+LDCC!B12+Northshore!B12+Nunez!B12+RPCC!B12+SLCC!B12+Sowela!B12+LTC!B12</f>
        <v>5072353</v>
      </c>
      <c r="C12" s="40">
        <f>LCTCBoard!C12+Online!C12+BRCC!C12+BPCC!C12+Delgado!C12+CentLATCC!C12+Fletcher!C12+LDCC!C12+Northshore!C12+Nunez!C12+RPCC!C12+SLCC!C12+Sowela!C12+LTC!C12</f>
        <v>5288755</v>
      </c>
      <c r="D12" s="40">
        <f>LCTCBoard!D12+Online!D12+BRCC!D12+BPCC!D12+Delgado!D12+CentLATCC!D12+Fletcher!D12+LDCC!D12+Northshore!D12+Nunez!D12+RPCC!D12+SLCC!D12+Sowela!D12+LTC!D12</f>
        <v>5069083</v>
      </c>
      <c r="E12" s="40">
        <f t="shared" si="0"/>
        <v>-219672</v>
      </c>
      <c r="F12" s="41">
        <f t="shared" si="1"/>
        <v>-0.04153567332954542</v>
      </c>
      <c r="G12" s="203"/>
    </row>
    <row r="13" spans="1:6" s="30" customFormat="1" ht="26.25">
      <c r="A13" s="46" t="s">
        <v>21</v>
      </c>
      <c r="B13" s="40">
        <f>LCTCBoard!B13+Online!B13+BRCC!B13+BPCC!B13+Delgado!B13+CentLATCC!B13+Fletcher!B13+LDCC!B13+Northshore!B13+Nunez!B13+RPCC!B13+SLCC!B13+Sowela!B13+LTC!B13</f>
        <v>0</v>
      </c>
      <c r="C13" s="40">
        <f>LCTCBoard!C13+Online!C13+BRCC!C13+BPCC!C13+Delgado!C13+CentLATCC!C13+Fletcher!C13+LDCC!C13+Northshore!C13+Nunez!C13+RPCC!C13+SLCC!C13+Sowela!C13+LTC!C13</f>
        <v>0</v>
      </c>
      <c r="D13" s="40">
        <f>LCTCBoard!D13+Online!D13+BRCC!D13+BPCC!D13+Delgado!D13+CentLATCC!D13+Fletcher!D13+LDCC!D13+Northshore!D13+Nunez!D13+RPCC!D13+SLCC!D13+Sowela!D13+LTC!D13</f>
        <v>0</v>
      </c>
      <c r="E13" s="40">
        <f t="shared" si="0"/>
        <v>0</v>
      </c>
      <c r="F13" s="41">
        <f t="shared" si="1"/>
        <v>0</v>
      </c>
    </row>
    <row r="14" spans="1:6" s="30" customFormat="1" ht="26.25">
      <c r="A14" s="46" t="s">
        <v>22</v>
      </c>
      <c r="B14" s="40">
        <f>LCTCBoard!B14+Online!B14+BRCC!B14+BPCC!B14+Delgado!B14+CentLATCC!B14+Fletcher!B14+LDCC!B14+Northshore!B14+Nunez!B14+RPCC!B14+SLCC!B14+Sowela!B14+LTC!B14</f>
        <v>134401</v>
      </c>
      <c r="C14" s="40">
        <f>LCTCBoard!C14+Online!C14+BRCC!C14+BPCC!C14+Delgado!C14+CentLATCC!C14+Fletcher!C14+LDCC!C14+Northshore!C14+Nunez!C14+RPCC!C14+SLCC!C14+Sowela!C14+LTC!C14</f>
        <v>134401</v>
      </c>
      <c r="D14" s="40">
        <f>LCTCBoard!D14+Online!D14+BRCC!D14+BPCC!D14+Delgado!D14+CentLATCC!D14+Fletcher!D14+LDCC!D14+Northshore!D14+Nunez!D14+RPCC!D14+SLCC!D14+Sowela!D14+LTC!D14</f>
        <v>139931</v>
      </c>
      <c r="E14" s="40">
        <f t="shared" si="0"/>
        <v>5530</v>
      </c>
      <c r="F14" s="41">
        <f t="shared" si="1"/>
        <v>0.041145527191017925</v>
      </c>
    </row>
    <row r="15" spans="1:6" s="30" customFormat="1" ht="26.25">
      <c r="A15" s="46" t="s">
        <v>23</v>
      </c>
      <c r="B15" s="40">
        <f>LCTCBoard!B15+Online!B15+BRCC!B15+BPCC!B15+Delgado!B15+CentLATCC!B15+Fletcher!B15+LDCC!B15+Northshore!B15+Nunez!B15+RPCC!B15+SLCC!B15+Sowela!B15+LTC!B15</f>
        <v>246718</v>
      </c>
      <c r="C15" s="40">
        <f>LCTCBoard!C15+Online!C15+BRCC!C15+BPCC!C15+Delgado!C15+CentLATCC!C15+Fletcher!C15+LDCC!C15+Northshore!C15+Nunez!C15+RPCC!C15+SLCC!C15+Sowela!C15+LTC!C15</f>
        <v>246718</v>
      </c>
      <c r="D15" s="40">
        <f>LCTCBoard!D15+Online!D15+BRCC!D15+BPCC!D15+Delgado!D15+CentLATCC!D15+Fletcher!D15+LDCC!D15+Northshore!D15+Nunez!D15+RPCC!D15+SLCC!D15+Sowela!D15+LTC!D15</f>
        <v>241884</v>
      </c>
      <c r="E15" s="40">
        <f t="shared" si="0"/>
        <v>-4834</v>
      </c>
      <c r="F15" s="41">
        <f t="shared" si="1"/>
        <v>-0.01959321978939518</v>
      </c>
    </row>
    <row r="16" spans="1:6" s="30" customFormat="1" ht="26.25">
      <c r="A16" s="46" t="s">
        <v>24</v>
      </c>
      <c r="B16" s="40">
        <f>LCTCBoard!B16+Online!B16+BRCC!B16+BPCC!B16+Delgado!B16+CentLATCC!B16+Fletcher!B16+LDCC!B16+Northshore!B16+Nunez!B16+RPCC!B16+SLCC!B16+Sowela!B16+LTC!B16</f>
        <v>0</v>
      </c>
      <c r="C16" s="40">
        <f>LCTCBoard!C16+Online!C16+BRCC!C16+BPCC!C16+Delgado!C16+CentLATCC!C16+Fletcher!C16+LDCC!C16+Northshore!C16+Nunez!C16+RPCC!C16+SLCC!C16+Sowela!C16+LTC!C16</f>
        <v>0</v>
      </c>
      <c r="D16" s="40">
        <f>LCTCBoard!D16+Online!D16+BRCC!D16+BPCC!D16+Delgado!D16+CentLATCC!D16+Fletcher!D16+LDCC!D16+Northshore!D16+Nunez!D16+RPCC!D16+SLCC!D16+Sowela!D16+LTC!D16</f>
        <v>0</v>
      </c>
      <c r="E16" s="40">
        <f t="shared" si="0"/>
        <v>0</v>
      </c>
      <c r="F16" s="41">
        <f t="shared" si="1"/>
        <v>0</v>
      </c>
    </row>
    <row r="17" spans="1:6" s="30" customFormat="1" ht="26.25">
      <c r="A17" s="46" t="s">
        <v>25</v>
      </c>
      <c r="B17" s="40">
        <f>LCTCBoard!B17+Online!B17+BRCC!B17+BPCC!B17+Delgado!B17+CentLATCC!B17+Fletcher!B17+LDCC!B17+Northshore!B17+Nunez!B17+RPCC!B17+SLCC!B17+Sowela!B17+LTC!B17</f>
        <v>0</v>
      </c>
      <c r="C17" s="40">
        <f>LCTCBoard!C17+Online!C17+BRCC!C17+BPCC!C17+Delgado!C17+CentLATCC!C17+Fletcher!C17+LDCC!C17+Northshore!C17+Nunez!C17+RPCC!C17+SLCC!C17+Sowela!C17+LTC!C17</f>
        <v>0</v>
      </c>
      <c r="D17" s="40">
        <f>LCTCBoard!D17+Online!D17+BRCC!D17+BPCC!D17+Delgado!D17+CentLATCC!D17+Fletcher!D17+LDCC!D17+Northshore!D17+Nunez!D17+RPCC!D17+SLCC!D17+Sowela!D17+LTC!D17</f>
        <v>0</v>
      </c>
      <c r="E17" s="40">
        <f t="shared" si="0"/>
        <v>0</v>
      </c>
      <c r="F17" s="41">
        <f t="shared" si="1"/>
        <v>0</v>
      </c>
    </row>
    <row r="18" spans="1:6" s="30" customFormat="1" ht="26.25">
      <c r="A18" s="46" t="s">
        <v>26</v>
      </c>
      <c r="B18" s="40">
        <f>LCTCBoard!B18+Online!B18+BRCC!B18+BPCC!B18+Delgado!B18+CentLATCC!B18+Fletcher!B18+LDCC!B18+Northshore!B18+Nunez!B18+RPCC!B18+SLCC!B18+Sowela!B18+LTC!B18</f>
        <v>0</v>
      </c>
      <c r="C18" s="40">
        <f>LCTCBoard!C18+Online!C18+BRCC!C18+BPCC!C18+Delgado!C18+CentLATCC!C18+Fletcher!C18+LDCC!C18+Northshore!C18+Nunez!C18+RPCC!C18+SLCC!C18+Sowela!C18+LTC!C18</f>
        <v>0</v>
      </c>
      <c r="D18" s="40">
        <f>LCTCBoard!D18+Online!D18+BRCC!D18+BPCC!D18+Delgado!D18+CentLATCC!D18+Fletcher!D18+LDCC!D18+Northshore!D18+Nunez!D18+RPCC!D18+SLCC!D18+Sowela!D18+LTC!D18</f>
        <v>0</v>
      </c>
      <c r="E18" s="40">
        <f t="shared" si="0"/>
        <v>0</v>
      </c>
      <c r="F18" s="41">
        <f t="shared" si="1"/>
        <v>0</v>
      </c>
    </row>
    <row r="19" spans="1:6" s="30" customFormat="1" ht="26.25">
      <c r="A19" s="46" t="s">
        <v>27</v>
      </c>
      <c r="B19" s="40">
        <f>LCTCBoard!B19+Online!B19+BRCC!B19+BPCC!B19+Delgado!B19+CentLATCC!B19+Fletcher!B19+LDCC!B19+Northshore!B19+Nunez!B19+RPCC!B19+SLCC!B19+Sowela!B19+LTC!B19</f>
        <v>0</v>
      </c>
      <c r="C19" s="40">
        <f>LCTCBoard!C19+Online!C19+BRCC!C19+BPCC!C19+Delgado!C19+CentLATCC!C19+Fletcher!C19+LDCC!C19+Northshore!C19+Nunez!C19+RPCC!C19+SLCC!C19+Sowela!C19+LTC!C19</f>
        <v>0</v>
      </c>
      <c r="D19" s="40">
        <f>LCTCBoard!D19+Online!D19+BRCC!D19+BPCC!D19+Delgado!D19+CentLATCC!D19+Fletcher!D19+LDCC!D19+Northshore!D19+Nunez!D19+RPCC!D19+SLCC!D19+Sowela!D19+LTC!D19</f>
        <v>0</v>
      </c>
      <c r="E19" s="40">
        <f t="shared" si="0"/>
        <v>0</v>
      </c>
      <c r="F19" s="41">
        <f t="shared" si="1"/>
        <v>0</v>
      </c>
    </row>
    <row r="20" spans="1:6" s="30" customFormat="1" ht="26.25">
      <c r="A20" s="46" t="s">
        <v>28</v>
      </c>
      <c r="B20" s="40">
        <f>LCTCBoard!B20+Online!B20+BRCC!B20+BPCC!B20+Delgado!B20+CentLATCC!B20+Fletcher!B20+LDCC!B20+Northshore!B20+Nunez!B20+RPCC!B20+SLCC!B20+Sowela!B20+LTC!B20</f>
        <v>0</v>
      </c>
      <c r="C20" s="40">
        <f>LCTCBoard!C20+Online!C20+BRCC!C20+BPCC!C20+Delgado!C20+CentLATCC!C20+Fletcher!C20+LDCC!C20+Northshore!C20+Nunez!C20+RPCC!C20+SLCC!C20+Sowela!C20+LTC!C20</f>
        <v>0</v>
      </c>
      <c r="D20" s="40">
        <f>LCTCBoard!D20+Online!D20+BRCC!D20+BPCC!D20+Delgado!D20+CentLATCC!D20+Fletcher!D20+LDCC!D20+Northshore!D20+Nunez!D20+RPCC!D20+SLCC!D20+Sowela!D20+LTC!D20</f>
        <v>0</v>
      </c>
      <c r="E20" s="40">
        <f t="shared" si="0"/>
        <v>0</v>
      </c>
      <c r="F20" s="41">
        <f t="shared" si="1"/>
        <v>0</v>
      </c>
    </row>
    <row r="21" spans="1:6" s="30" customFormat="1" ht="26.25">
      <c r="A21" s="46" t="s">
        <v>29</v>
      </c>
      <c r="B21" s="40">
        <f>LCTCBoard!B21+Online!B21+BRCC!B21+BPCC!B21+Delgado!B21+CentLATCC!B21+Fletcher!B21+LDCC!B21+Northshore!B21+Nunez!B21+RPCC!B21+SLCC!B21+Sowela!B21+LTC!B21</f>
        <v>0</v>
      </c>
      <c r="C21" s="40">
        <f>LCTCBoard!C21+Online!C21+BRCC!C21+BPCC!C21+Delgado!C21+CentLATCC!C21+Fletcher!C21+LDCC!C21+Northshore!C21+Nunez!C21+RPCC!C21+SLCC!C21+Sowela!C21+LTC!C21</f>
        <v>0</v>
      </c>
      <c r="D21" s="40">
        <f>LCTCBoard!D21+Online!D21+BRCC!D21+BPCC!D21+Delgado!D21+CentLATCC!D21+Fletcher!D21+LDCC!D21+Northshore!D21+Nunez!D21+RPCC!D21+SLCC!D21+Sowela!D21+LTC!D21</f>
        <v>0</v>
      </c>
      <c r="E21" s="40">
        <f t="shared" si="0"/>
        <v>0</v>
      </c>
      <c r="F21" s="41">
        <f t="shared" si="1"/>
        <v>0</v>
      </c>
    </row>
    <row r="22" spans="1:6" s="30" customFormat="1" ht="26.25">
      <c r="A22" s="46" t="s">
        <v>30</v>
      </c>
      <c r="B22" s="40">
        <f>LCTCBoard!B22+Online!B22+BRCC!B22+BPCC!B22+Delgado!B22+CentLATCC!B22+Fletcher!B22+LDCC!B22+Northshore!B22+Nunez!B22+RPCC!B22+SLCC!B22+Sowela!B22+LTC!B22</f>
        <v>0</v>
      </c>
      <c r="C22" s="40">
        <f>LCTCBoard!C22+Online!C22+BRCC!C22+BPCC!C22+Delgado!C22+CentLATCC!C22+Fletcher!C22+LDCC!C22+Northshore!C22+Nunez!C22+RPCC!C22+SLCC!C22+Sowela!C22+LTC!C22</f>
        <v>0</v>
      </c>
      <c r="D22" s="40">
        <f>LCTCBoard!D22+Online!D22+BRCC!D22+BPCC!D22+Delgado!D22+CentLATCC!D22+Fletcher!D22+LDCC!D22+Northshore!D22+Nunez!D22+RPCC!D22+SLCC!D22+Sowela!D22+LTC!D22</f>
        <v>0</v>
      </c>
      <c r="E22" s="40">
        <f t="shared" si="0"/>
        <v>0</v>
      </c>
      <c r="F22" s="41">
        <f t="shared" si="1"/>
        <v>0</v>
      </c>
    </row>
    <row r="23" spans="1:6" s="30" customFormat="1" ht="26.25">
      <c r="A23" s="47" t="s">
        <v>31</v>
      </c>
      <c r="B23" s="40">
        <f>LCTCBoard!B23+Online!B23+BRCC!B23+BPCC!B23+Delgado!B23+CentLATCC!B23+Fletcher!B23+LDCC!B23+Northshore!B23+Nunez!B23+RPCC!B23+SLCC!B23+Sowela!B23+LTC!B23</f>
        <v>0</v>
      </c>
      <c r="C23" s="40">
        <f>LCTCBoard!C23+Online!C23+BRCC!C23+BPCC!C23+Delgado!C23+CentLATCC!C23+Fletcher!C23+LDCC!C23+Northshore!C23+Nunez!C23+RPCC!C23+SLCC!C23+Sowela!C23+LTC!C23</f>
        <v>0</v>
      </c>
      <c r="D23" s="40">
        <f>LCTCBoard!D23+Online!D23+BRCC!D23+BPCC!D23+Delgado!D23+CentLATCC!D23+Fletcher!D23+LDCC!D23+Northshore!D23+Nunez!D23+RPCC!D23+SLCC!D23+Sowela!D23+LTC!D23</f>
        <v>0</v>
      </c>
      <c r="E23" s="40">
        <f t="shared" si="0"/>
        <v>0</v>
      </c>
      <c r="F23" s="41">
        <f t="shared" si="1"/>
        <v>0</v>
      </c>
    </row>
    <row r="24" spans="1:6" s="30" customFormat="1" ht="26.25">
      <c r="A24" s="47" t="s">
        <v>32</v>
      </c>
      <c r="B24" s="40">
        <f>LCTCBoard!B24+Online!B24+BRCC!B24+BPCC!B24+Delgado!B24+CentLATCC!B24+Fletcher!B24+LDCC!B24+Northshore!B24+Nunez!B24+RPCC!B24+SLCC!B24+Sowela!B24+LTC!B24</f>
        <v>10000000</v>
      </c>
      <c r="C24" s="40">
        <f>LCTCBoard!C24+Online!C24+BRCC!C24+BPCC!C24+Delgado!C24+CentLATCC!C24+Fletcher!C24+LDCC!C24+Northshore!C24+Nunez!C24+RPCC!C24+SLCC!C24+Sowela!C24+LTC!C24</f>
        <v>10000000</v>
      </c>
      <c r="D24" s="40">
        <f>LCTCBoard!D24+Online!D24+BRCC!D24+BPCC!D24+Delgado!D24+CentLATCC!D24+Fletcher!D24+LDCC!D24+Northshore!D24+Nunez!D24+RPCC!D24+SLCC!D24+Sowela!D24+LTC!D24</f>
        <v>10000000</v>
      </c>
      <c r="E24" s="40">
        <f t="shared" si="0"/>
        <v>0</v>
      </c>
      <c r="F24" s="41">
        <f t="shared" si="1"/>
        <v>0</v>
      </c>
    </row>
    <row r="25" spans="1:6" s="30" customFormat="1" ht="26.25">
      <c r="A25" s="47" t="s">
        <v>33</v>
      </c>
      <c r="B25" s="40">
        <f>LCTCBoard!B25+Online!B25+BRCC!B25+BPCC!B25+Delgado!B25+CentLATCC!B25+Fletcher!B25+LDCC!B25+Northshore!B25+Nunez!B25+RPCC!B25+SLCC!B25+Sowela!B25+LTC!B25</f>
        <v>0</v>
      </c>
      <c r="C25" s="40">
        <f>LCTCBoard!C25+Online!C25+BRCC!C25+BPCC!C25+Delgado!C25+CentLATCC!C25+Fletcher!C25+LDCC!C25+Northshore!C25+Nunez!C25+RPCC!C25+SLCC!C25+Sowela!C25+LTC!C25</f>
        <v>0</v>
      </c>
      <c r="D25" s="40">
        <f>LCTCBoard!D25+Online!D25+BRCC!D25+BPCC!D25+Delgado!D25+CentLATCC!D25+Fletcher!D25+LDCC!D25+Northshore!D25+Nunez!D25+RPCC!D25+SLCC!D25+Sowela!D25+LTC!D25</f>
        <v>0</v>
      </c>
      <c r="E25" s="40">
        <f t="shared" si="0"/>
        <v>0</v>
      </c>
      <c r="F25" s="41">
        <f t="shared" si="1"/>
        <v>0</v>
      </c>
    </row>
    <row r="26" spans="1:6" s="30" customFormat="1" ht="26.25">
      <c r="A26" s="47" t="s">
        <v>34</v>
      </c>
      <c r="B26" s="40">
        <f>LCTCBoard!B26+Online!B26+BRCC!B26+BPCC!B26+Delgado!B26+CentLATCC!B26+Fletcher!B26+LDCC!B26+Northshore!B26+Nunez!B26+RPCC!B26+SLCC!B26+Sowela!B26+LTC!B26</f>
        <v>353457</v>
      </c>
      <c r="C26" s="40">
        <f>LCTCBoard!C26+Online!C26+BRCC!C26+BPCC!C26+Delgado!C26+CentLATCC!C26+Fletcher!C26+LDCC!C26+Northshore!C26+Nunez!C26+RPCC!C26+SLCC!C26+Sowela!C26+LTC!C26</f>
        <v>353457</v>
      </c>
      <c r="D26" s="40">
        <f>LCTCBoard!D26+Online!D26+BRCC!D26+BPCC!D26+Delgado!D26+CentLATCC!D26+Fletcher!D26+LDCC!D26+Northshore!D26+Nunez!D26+RPCC!D26+SLCC!D26+Sowela!D26+LTC!D26</f>
        <v>351712</v>
      </c>
      <c r="E26" s="40">
        <f t="shared" si="0"/>
        <v>-1745</v>
      </c>
      <c r="F26" s="41">
        <f t="shared" si="1"/>
        <v>-0.004936951312323705</v>
      </c>
    </row>
    <row r="27" spans="1:6" s="30" customFormat="1" ht="26.25">
      <c r="A27" s="47" t="s">
        <v>35</v>
      </c>
      <c r="B27" s="40">
        <f>LCTCBoard!B27+Online!B27+BRCC!B27+BPCC!B27+Delgado!B27+CentLATCC!B27+Fletcher!B27+LDCC!B27+Northshore!B27+Nunez!B27+RPCC!B27+SLCC!B27+Sowela!B27+LTC!B27</f>
        <v>0</v>
      </c>
      <c r="C27" s="40">
        <f>LCTCBoard!C27+Online!C27+BRCC!C27+BPCC!C27+Delgado!C27+CentLATCC!C27+Fletcher!C27+LDCC!C27+Northshore!C27+Nunez!C27+RPCC!C27+SLCC!C27+Sowela!C27+LTC!C27</f>
        <v>0</v>
      </c>
      <c r="D27" s="40">
        <f>LCTCBoard!D27+Online!D27+BRCC!D27+BPCC!D27+Delgado!D27+CentLATCC!D27+Fletcher!D27+LDCC!D27+Northshore!D27+Nunez!D27+RPCC!D27+SLCC!D27+Sowela!D27+LTC!D27</f>
        <v>0</v>
      </c>
      <c r="E27" s="40">
        <f t="shared" si="0"/>
        <v>0</v>
      </c>
      <c r="F27" s="41">
        <f t="shared" si="1"/>
        <v>0</v>
      </c>
    </row>
    <row r="28" spans="1:6" s="30" customFormat="1" ht="26.25">
      <c r="A28" s="47" t="s">
        <v>93</v>
      </c>
      <c r="B28" s="40">
        <f>LCTCBoard!B28+Online!B28+BRCC!B28+BPCC!B28+Delgado!B28+CentLATCC!B28+Fletcher!B28+LDCC!B28+Northshore!B28+Nunez!B28+RPCC!B28+SLCC!B28+Sowela!B28+LTC!B28</f>
        <v>0</v>
      </c>
      <c r="C28" s="40">
        <f>LCTCBoard!C28+Online!C28+BRCC!C28+BPCC!C28+Delgado!C28+CentLATCC!C28+Fletcher!C28+LDCC!C28+Northshore!C28+Nunez!C28+RPCC!C28+SLCC!C28+Sowela!C28+LTC!C28</f>
        <v>0</v>
      </c>
      <c r="D28" s="40">
        <f>LCTCBoard!D28+Online!D28+BRCC!D28+BPCC!D28+Delgado!D28+CentLATCC!D28+Fletcher!D28+LDCC!D28+Northshore!D28+Nunez!D28+RPCC!D28+SLCC!D28+Sowela!D28+LTC!D28</f>
        <v>0</v>
      </c>
      <c r="E28" s="40">
        <f t="shared" si="0"/>
        <v>0</v>
      </c>
      <c r="F28" s="41">
        <f t="shared" si="1"/>
        <v>0</v>
      </c>
    </row>
    <row r="29" spans="1:6" s="30" customFormat="1" ht="26.25">
      <c r="A29" s="47" t="s">
        <v>100</v>
      </c>
      <c r="B29" s="40">
        <f>LCTCBoard!B29+Online!B29+BRCC!B29+BPCC!B29+Delgado!B29+CentLATCC!B29+Fletcher!B29+LDCC!B29+Northshore!B29+Nunez!B29+RPCC!B29+SLCC!B29+Sowela!B29+LTC!B29</f>
        <v>0</v>
      </c>
      <c r="C29" s="40">
        <f>LCTCBoard!C29+Online!C29+BRCC!C29+BPCC!C29+Delgado!C29+CentLATCC!C29+Fletcher!C29+LDCC!C29+Northshore!C29+Nunez!C29+RPCC!C29+SLCC!C29+Sowela!C29+LTC!C29</f>
        <v>0</v>
      </c>
      <c r="D29" s="40">
        <f>LCTCBoard!D29+Online!D29+BRCC!D29+BPCC!D29+Delgado!D29+CentLATCC!D29+Fletcher!D29+LDCC!D29+Northshore!D29+Nunez!D29+RPCC!D29+SLCC!D29+Sowela!D29+LTC!D29</f>
        <v>0</v>
      </c>
      <c r="E29" s="40">
        <f t="shared" si="0"/>
        <v>0</v>
      </c>
      <c r="F29" s="41">
        <f t="shared" si="1"/>
        <v>0</v>
      </c>
    </row>
    <row r="30" spans="1:6" s="30" customFormat="1" ht="26.25">
      <c r="A30" s="47" t="s">
        <v>36</v>
      </c>
      <c r="B30" s="40">
        <f>LCTCBoard!B30+Online!B30+BRCC!B30+BPCC!B30+Delgado!B30+CentLATCC!B30+Fletcher!B30+LDCC!B30+Northshore!B30+Nunez!B30+RPCC!B30+SLCC!B30+Sowela!B30+LTC!B30</f>
        <v>500000</v>
      </c>
      <c r="C30" s="40">
        <f>LCTCBoard!C30+Online!C30+BRCC!C30+BPCC!C30+Delgado!C30+CentLATCC!C30+Fletcher!C30+LDCC!C30+Northshore!C30+Nunez!C30+RPCC!C30+SLCC!C30+Sowela!C30+LTC!C30</f>
        <v>500000</v>
      </c>
      <c r="D30" s="40">
        <f>LCTCBoard!D30+Online!D30+BRCC!D30+BPCC!D30+Delgado!D30+CentLATCC!D30+Fletcher!D30+LDCC!D30+Northshore!D30+Nunez!D30+RPCC!D30+SLCC!D30+Sowela!D30+LTC!D30</f>
        <v>56709705</v>
      </c>
      <c r="E30" s="40">
        <f t="shared" si="0"/>
        <v>56209705</v>
      </c>
      <c r="F30" s="41">
        <f t="shared" si="1"/>
        <v>112.41941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f>LCTCBoard!B32+Online!B32+BRCC!B32+BPCC!B32+Delgado!B32+CentLATCC!B32+Fletcher!B32+LDCC!B32+Northshore!B32+Nunez!B32+RPCC!B32+SLCC!B32+Sowela!B32+LTC!B32</f>
        <v>0</v>
      </c>
      <c r="C32" s="40">
        <f>LCTCBoard!C32+Online!C32+BRCC!C32+BPCC!C32+Delgado!C32+CentLATCC!C32+Fletcher!C32+LDCC!C32+Northshore!C32+Nunez!C32+RPCC!C32+SLCC!C32+Sowela!C32+LTC!C32</f>
        <v>0</v>
      </c>
      <c r="D32" s="40">
        <f>LCTCBoard!D32+Online!D32+BRCC!D32+BPCC!D32+Delgado!D32+CentLATCC!D32+Fletcher!D32+LDCC!D32+Northshore!D32+Nunez!D32+RPCC!D32+SLCC!D32+Sowela!D32+LTC!D32</f>
        <v>0</v>
      </c>
      <c r="E32" s="40">
        <f>D32-C32</f>
        <v>0</v>
      </c>
      <c r="F32" s="41">
        <f>IF(ISBLANK(E32),"  ",IF(C32&gt;0,E32/C32,IF(E32&gt;0,1,0)))</f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40">
        <f>LCTCBoard!B34+Online!B34+BRCC!B34+BPCC!B34+Delgado!B34+CentLATCC!B34+Fletcher!B34+LDCC!B34+Northshore!B34+Nunez!B34+RPCC!B34+SLCC!B34+Sowela!B34+LTC!B34</f>
        <v>0</v>
      </c>
      <c r="C34" s="40">
        <f>LCTCBoard!C34+Online!C34+BRCC!C34+BPCC!C34+Delgado!C34+CentLATCC!C34+Fletcher!C34+LDCC!C34+Northshore!C34+Nunez!C34+RPCC!C34+SLCC!C34+Sowela!C34+LTC!C34</f>
        <v>0</v>
      </c>
      <c r="D34" s="40">
        <f>LCTCBoard!D34+Online!D34+BRCC!D34+BPCC!D34+Delgado!D34+CentLATCC!D34+Fletcher!D34+LDCC!D34+Northshore!D34+Nunez!D34+RPCC!D34+SLCC!D34+Sowela!D34+LTC!D34</f>
        <v>0</v>
      </c>
      <c r="E34" s="40">
        <f>D34-C34</f>
        <v>0</v>
      </c>
      <c r="F34" s="41">
        <f>IF(ISBLANK(E34),"  ",IF(C34&gt;0,E34/C34,IF(E34&gt;0,1,0)))</f>
        <v>0</v>
      </c>
    </row>
    <row r="35" spans="1:6" s="30" customFormat="1" ht="26.25">
      <c r="A35" s="46" t="s">
        <v>40</v>
      </c>
      <c r="B35" s="306"/>
      <c r="C35" s="306"/>
      <c r="D35" s="306"/>
      <c r="E35" s="43"/>
      <c r="F35" s="41" t="s">
        <v>41</v>
      </c>
    </row>
    <row r="36" spans="1:6" s="53" customFormat="1" ht="26.25">
      <c r="A36" s="50" t="s">
        <v>42</v>
      </c>
      <c r="B36" s="59">
        <f>LCTCBoard!B37+Online!B36+BRCC!B36+BPCC!B36+Delgado!B36+CentLATCC!B36+Fletcher!B36+LDCC!B36+Northshore!B36+Nunez!B36+RPCC!B36+SLCC!B36+Sowela!B36+LTC!B36</f>
        <v>117106246</v>
      </c>
      <c r="C36" s="59">
        <f>LCTCBoard!C37+Online!C36+BRCC!C36+BPCC!C36+Delgado!C36+CentLATCC!C36+Fletcher!C36+LDCC!C36+Northshore!C36+Nunez!C36+RPCC!C36+SLCC!C36+Sowela!C36+LTC!C36</f>
        <v>117322648</v>
      </c>
      <c r="D36" s="59">
        <f>LCTCBoard!D37+Online!D36+BRCC!D36+BPCC!D36+Delgado!D36+CentLATCC!D36+Fletcher!D36+LDCC!D36+Northshore!D36+Nunez!D36+RPCC!D36+SLCC!D36+Sowela!D36+LTC!D36</f>
        <v>110317614</v>
      </c>
      <c r="E36" s="59">
        <f>D36-C36</f>
        <v>-7005034</v>
      </c>
      <c r="F36" s="52">
        <f>IF(ISBLANK(E36),"  ",IF(C36&gt;0,E36/C36,IF(E36&gt;0,1,0)))</f>
        <v>-0.05970743176543373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f>LCTCBoard!B38+Online!B38+BRCC!B38+BPCC!B38+Delgado!B38+CentLATCC!B38+Fletcher!B38+LDCC!B38+Northshore!B38+Nunez!B38+RPCC!B38+SLCC!B38+Sowela!B38+LTC!B38</f>
        <v>0</v>
      </c>
      <c r="C38" s="40">
        <f>LCTCBoard!C38+Online!C38+BRCC!C38+BPCC!C38+Delgado!C38+CentLATCC!C38+Fletcher!C38+LDCC!C38+Northshore!C38+Nunez!C38+RPCC!C38+SLCC!C38+Sowela!C38+LTC!C38</f>
        <v>0</v>
      </c>
      <c r="D38" s="40">
        <f>LCTCBoard!D38+Online!D38+BRCC!D38+BPCC!D38+Delgado!D38+CentLATCC!D38+Fletcher!D38+LDCC!D38+Northshore!D38+Nunez!D38+RPCC!D38+SLCC!D38+Sowela!D38+LTC!D38</f>
        <v>0</v>
      </c>
      <c r="E38" s="40">
        <f aca="true" t="shared" si="2" ref="E38:E43">D38-C38</f>
        <v>0</v>
      </c>
      <c r="F38" s="41">
        <f aca="true" t="shared" si="3" ref="F38:F43">IF(ISBLANK(E38),"  ",IF(C38&gt;0,E38/C38,IF(E38&gt;0,1,0)))</f>
        <v>0</v>
      </c>
    </row>
    <row r="39" spans="1:6" s="30" customFormat="1" ht="26.25">
      <c r="A39" s="55" t="s">
        <v>45</v>
      </c>
      <c r="B39" s="40">
        <f>LCTCBoard!B39+Online!B39+BRCC!B39+BPCC!B39+Delgado!B39+CentLATCC!B39+Fletcher!B39+LDCC!B39+Northshore!B39+Nunez!B39+RPCC!B39+SLCC!B39+Sowela!B39+LTC!B39</f>
        <v>0</v>
      </c>
      <c r="C39" s="40">
        <f>LCTCBoard!C39+Online!C39+BRCC!C39+BPCC!C39+Delgado!C39+CentLATCC!C39+Fletcher!C39+LDCC!C39+Northshore!C39+Nunez!C39+RPCC!C39+SLCC!C39+Sowela!C39+LTC!C39</f>
        <v>0</v>
      </c>
      <c r="D39" s="40">
        <f>LCTCBoard!D39+Online!D39+BRCC!D39+BPCC!D39+Delgado!D39+CentLATCC!D39+Fletcher!D39+LDCC!D39+Northshore!D39+Nunez!D39+RPCC!D39+SLCC!D39+Sowela!D39+LTC!D39</f>
        <v>0</v>
      </c>
      <c r="E39" s="40">
        <f t="shared" si="2"/>
        <v>0</v>
      </c>
      <c r="F39" s="41">
        <f t="shared" si="3"/>
        <v>0</v>
      </c>
    </row>
    <row r="40" spans="1:6" s="30" customFormat="1" ht="26.25">
      <c r="A40" s="55" t="s">
        <v>46</v>
      </c>
      <c r="B40" s="40">
        <f>LCTCBoard!B40+Online!B40+BRCC!B40+BPCC!B40+Delgado!B40+CentLATCC!B40+Fletcher!B40+LDCC!B40+Northshore!B40+Nunez!B40+RPCC!B40+SLCC!B40+Sowela!B40+LTC!B40</f>
        <v>298019</v>
      </c>
      <c r="C40" s="40">
        <f>LCTCBoard!C40+Online!C40+BRCC!C40+BPCC!C40+Delgado!C40+CentLATCC!C40+Fletcher!C40+LDCC!C40+Northshore!C40+Nunez!C40+RPCC!C40+SLCC!C40+Sowela!C40+LTC!C40</f>
        <v>0</v>
      </c>
      <c r="D40" s="40">
        <f>LCTCBoard!D40+Online!D40+BRCC!D40+BPCC!D40+Delgado!D40+CentLATCC!D40+Fletcher!D40+LDCC!D40+Northshore!D40+Nunez!D40+RPCC!D40+SLCC!D40+Sowela!D40+LTC!D40</f>
        <v>0</v>
      </c>
      <c r="E40" s="40">
        <f t="shared" si="2"/>
        <v>0</v>
      </c>
      <c r="F40" s="41">
        <f t="shared" si="3"/>
        <v>0</v>
      </c>
    </row>
    <row r="41" spans="1:6" s="30" customFormat="1" ht="26.25">
      <c r="A41" s="55" t="s">
        <v>47</v>
      </c>
      <c r="B41" s="40">
        <f>LCTCBoard!B41+Online!B41+BRCC!B41+BPCC!B41+Delgado!B41+CentLATCC!B41+Fletcher!B41+LDCC!B41+Northshore!B41+Nunez!B41+RPCC!B41+SLCC!B41+Sowela!B41+LTC!B41</f>
        <v>0</v>
      </c>
      <c r="C41" s="40">
        <f>LCTCBoard!C41+Online!C41+BRCC!C41+BPCC!C41+Delgado!C41+CentLATCC!C41+Fletcher!C41+LDCC!C41+Northshore!C41+Nunez!C41+RPCC!C41+SLCC!C41+Sowela!C41+LTC!C41</f>
        <v>0</v>
      </c>
      <c r="D41" s="40">
        <f>LCTCBoard!D41+Online!D41+BRCC!D41+BPCC!D41+Delgado!D41+CentLATCC!D41+Fletcher!D41+LDCC!D41+Northshore!D41+Nunez!D41+RPCC!D41+SLCC!D41+Sowela!D41+LTC!D41</f>
        <v>0</v>
      </c>
      <c r="E41" s="40">
        <f t="shared" si="2"/>
        <v>0</v>
      </c>
      <c r="F41" s="41">
        <f t="shared" si="3"/>
        <v>0</v>
      </c>
    </row>
    <row r="42" spans="1:6" s="30" customFormat="1" ht="26.25">
      <c r="A42" s="56" t="s">
        <v>48</v>
      </c>
      <c r="B42" s="40">
        <f>LCTCBoard!B42+Online!B42+BRCC!B42+BPCC!B42+Delgado!B42+CentLATCC!B42+Fletcher!B42+LDCC!B42+Northshore!B42+Nunez!B42+RPCC!B42+SLCC!B42+Sowela!B42+LTC!B42</f>
        <v>0</v>
      </c>
      <c r="C42" s="40">
        <f>LCTCBoard!C42+Online!C42+BRCC!C42+BPCC!C42+Delgado!C42+CentLATCC!C42+Fletcher!C42+LDCC!C42+Northshore!C42+Nunez!C42+RPCC!C42+SLCC!C42+Sowela!C42+LTC!C42</f>
        <v>0</v>
      </c>
      <c r="D42" s="40">
        <f>LCTCBoard!D42+Online!D42+BRCC!D42+BPCC!D42+Delgado!D42+CentLATCC!D42+Fletcher!D42+LDCC!D42+Northshore!D42+Nunez!D42+RPCC!D42+SLCC!D42+Sowela!D42+LTC!D42</f>
        <v>0</v>
      </c>
      <c r="E42" s="40">
        <f t="shared" si="2"/>
        <v>0</v>
      </c>
      <c r="F42" s="41">
        <f t="shared" si="3"/>
        <v>0</v>
      </c>
    </row>
    <row r="43" spans="1:12" s="53" customFormat="1" ht="26.25">
      <c r="A43" s="48" t="s">
        <v>49</v>
      </c>
      <c r="B43" s="59">
        <f>LCTCBoard!B44+Online!B43+BRCC!B43+BPCC!B43+Delgado!B43+CentLATCC!B43+Fletcher!B43+LDCC!B43+Northshore!B43+Nunez!B43+RPCC!B43+SLCC!B43+Sowela!B43+LTC!B43</f>
        <v>298019</v>
      </c>
      <c r="C43" s="59">
        <f>LCTCBoard!C44+Online!C43+BRCC!C43+BPCC!C43+Delgado!C43+CentLATCC!C43+Fletcher!C43+LDCC!C43+Northshore!C43+Nunez!C43+RPCC!C43+SLCC!C43+Sowela!C43+LTC!C43</f>
        <v>0</v>
      </c>
      <c r="D43" s="59">
        <f>LCTCBoard!D44+Online!D43+BRCC!D43+BPCC!D43+Delgado!D43+CentLATCC!D43+Fletcher!D43+LDCC!D43+Northshore!D43+Nunez!D43+RPCC!D43+SLCC!D43+Sowela!D43+LTC!D43</f>
        <v>0</v>
      </c>
      <c r="E43" s="59">
        <f t="shared" si="2"/>
        <v>0</v>
      </c>
      <c r="F43" s="52">
        <f t="shared" si="3"/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f>LCTCBoard!B45+Online!B45+BRCC!B45+BPCC!B45+Delgado!B45+CentLATCC!B45+Fletcher!B45+LDCC!B45+Northshore!B45+Nunez!B45+RPCC!B45+SLCC!B45+Sowela!B45+LTC!B45</f>
        <v>0</v>
      </c>
      <c r="C45" s="59">
        <f>LCTCBoard!C45+Online!C45+BRCC!C45+BPCC!C45+Delgado!C45+CentLATCC!C45+Fletcher!C45+LDCC!C45+Northshore!C45+Nunez!C45+RPCC!C45+SLCC!C45+Sowela!C45+LTC!C45</f>
        <v>0</v>
      </c>
      <c r="D45" s="59">
        <f>LCTCBoard!D45+Online!D45+BRCC!D45+BPCC!D45+Delgado!D45+CentLATCC!D45+Fletcher!D45+LDCC!D45+Northshore!D45+Nunez!D45+RPCC!D45+SLCC!D45+Sowela!D45+LTC!D45</f>
        <v>0</v>
      </c>
      <c r="E45" s="59">
        <f>D45-C45</f>
        <v>0</v>
      </c>
      <c r="F45" s="52">
        <f>IF(ISBLANK(E45),"  ",IF(C45&gt;0,E45/C45,IF(E45&gt;0,1,0)))</f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f>LCTCBoard!B47+Online!B47+BRCC!B47+BPCC!B47+Delgado!B47+CentLATCC!B47+Fletcher!B47+LDCC!B47+Northshore!B47+Nunez!B47+RPCC!B47+SLCC!B47+Sowela!B47+LTC!B47</f>
        <v>2749842</v>
      </c>
      <c r="C47" s="59">
        <f>LCTCBoard!C47+Online!C47+BRCC!C47+BPCC!C47+Delgado!C47+CentLATCC!C47+Fletcher!C47+LDCC!C47+Northshore!C47+Nunez!C47+RPCC!C47+SLCC!C47+Sowela!C47+LTC!C47</f>
        <v>0</v>
      </c>
      <c r="D47" s="59">
        <f>LCTCBoard!D47+Online!D47+BRCC!D47+BPCC!D47+Delgado!D47+CentLATCC!D47+Fletcher!D47+LDCC!D47+Northshore!D47+Nunez!D47+RPCC!D47+SLCC!D47+Sowela!D47+LTC!D47</f>
        <v>0</v>
      </c>
      <c r="E47" s="59">
        <f>D47-C47</f>
        <v>0</v>
      </c>
      <c r="F47" s="52">
        <f>IF(ISBLANK(E47),"  ",IF(C47&gt;0,E47/C47,IF(E47&gt;0,1,0)))</f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9">
        <f>LCTCBoard!B49+Online!B49+BRCC!B49+BPCC!B49+Delgado!B49+CentLATCC!B49+Fletcher!B49+LDCC!B49+Northshore!B49+Nunez!B49+RPCC!B49+SLCC!B49+Sowela!B49+LTC!B49</f>
        <v>144748945.55</v>
      </c>
      <c r="C49" s="59">
        <f>LCTCBoard!C49+Online!C49+BRCC!C49+BPCC!C49+Delgado!C49+CentLATCC!C49+Fletcher!C49+LDCC!C49+Northshore!C49+Nunez!C49+RPCC!C49+SLCC!C49+Sowela!C49+LTC!C49</f>
        <v>156978303</v>
      </c>
      <c r="D49" s="59">
        <f>LCTCBoard!D49+Online!D49+BRCC!D49+BPCC!D49+Delgado!D49+CentLATCC!D49+Fletcher!D49+LDCC!D49+Northshore!D49+Nunez!D49+RPCC!D49+SLCC!D49+Sowela!D49+LTC!D49</f>
        <v>156978304.295898</v>
      </c>
      <c r="E49" s="59">
        <f>D49-C49</f>
        <v>1.2958979904651642</v>
      </c>
      <c r="F49" s="52">
        <f>IF(ISBLANK(E49),"  ",IF(C49&gt;0,E49/C49,IF(E49&gt;0,1,0)))</f>
        <v>8.255268184834207E-09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59">
        <f>LCTCBoard!B51+Online!B51+BRCC!B51+BPCC!B51+Delgado!B51+CentLATCC!B51+Fletcher!B51+LDCC!B51+Northshore!B51+Nunez!B51+RPCC!B51+SLCC!B51+Sowela!B51+LTC!B51</f>
        <v>0</v>
      </c>
      <c r="C51" s="59">
        <f>LCTCBoard!C51+Online!C51+BRCC!C51+BPCC!C51+Delgado!C51+CentLATCC!C51+Fletcher!C51+LDCC!C51+Northshore!C51+Nunez!C51+RPCC!C51+SLCC!C51+Sowela!C51+LTC!C51</f>
        <v>0</v>
      </c>
      <c r="D51" s="59">
        <f>LCTCBoard!D51+Online!D51+BRCC!D51+BPCC!D51+Delgado!D51+CentLATCC!D51+Fletcher!D51+LDCC!D51+Northshore!D51+Nunez!D51+RPCC!D51+SLCC!D51+Sowela!D51+LTC!D51</f>
        <v>0</v>
      </c>
      <c r="E51" s="59">
        <f>D51-C51</f>
        <v>0</v>
      </c>
      <c r="F51" s="52">
        <f>IF(ISBLANK(E51),"  ",IF(C51&gt;0,E51/C51,IF(E51&gt;0,1,0)))</f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9">
        <f>LCTCBoard!B53+Online!B53+BRCC!B53+BPCC!B53+Delgado!B53+CentLATCC!B53+Fletcher!B53+LDCC!B53+Northshore!B53+Nunez!B53+RPCC!B53+SLCC!B53+Sowela!B53+LTC!B53</f>
        <v>0</v>
      </c>
      <c r="C53" s="59">
        <f>LCTCBoard!C53+Online!C53+BRCC!C53+BPCC!C53+Delgado!C53+CentLATCC!C53+Fletcher!C53+LDCC!C53+Northshore!C53+Nunez!C53+RPCC!C53+SLCC!C53+Sowela!C53+LTC!C53</f>
        <v>0</v>
      </c>
      <c r="D53" s="59">
        <f>LCTCBoard!D53+Online!D53+BRCC!D53+BPCC!D53+Delgado!D53+CentLATCC!D53+Fletcher!D53+LDCC!D53+Northshore!D53+Nunez!D53+RPCC!D53+SLCC!D53+Sowela!D53+LTC!D53</f>
        <v>0</v>
      </c>
      <c r="E53" s="59">
        <f>D53-C53</f>
        <v>0</v>
      </c>
      <c r="F53" s="52">
        <f>IF(ISBLANK(E53),"  ",IF(C53&gt;0,E53/C53,IF(E53&gt;0,1,0)))</f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9">
        <f>LCTCBoard!B55+Online!B55+BRCC!B55+BPCC!B55+Delgado!B55+CentLATCC!B55+Fletcher!B55+LDCC!B55+Northshore!B55+Nunez!B55+RPCC!B55+SLCC!B55+Sowela!B55+LTC!B55</f>
        <v>281483120.55</v>
      </c>
      <c r="C55" s="59">
        <f>LCTCBoard!C55+Online!C55+BRCC!C55+BPCC!C55+Delgado!C55+CentLATCC!C55+Fletcher!C55+LDCC!C55+Northshore!C55+Nunez!C55+RPCC!C55+SLCC!C55+Sowela!C55+LTC!C55</f>
        <v>291477056</v>
      </c>
      <c r="D55" s="59">
        <f>LCTCBoard!D55+Online!D55+BRCC!D55+BPCC!D55+Delgado!D55+CentLATCC!D55+Fletcher!D55+LDCC!D55+Northshore!D55+Nunez!D55+RPCC!D55+SLCC!D55+Sowela!D55+LTC!D55</f>
        <v>294452458.295898</v>
      </c>
      <c r="E55" s="59">
        <f>D55-C55</f>
        <v>2975402.2958980203</v>
      </c>
      <c r="F55" s="52">
        <f>IF(ISBLANK(E55),"  ",IF(C55&gt;0,E55/C55,IF(E55&gt;0,1,0)))</f>
        <v>0.010208015466912154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40">
        <f>LCTCBoard!B59+Online!B59+BRCC!B59+BPCC!B59+Delgado!B59+CentLATCC!B59+Fletcher!B59+LDCC!B59+Northshore!B59+Nunez!B59+RPCC!B59+SLCC!B59+Sowela!B59+LTC!B59</f>
        <v>128177802.48</v>
      </c>
      <c r="C59" s="40">
        <f>LCTCBoard!C59+Online!C59+BRCC!C59+BPCC!C59+Delgado!C59+CentLATCC!C59+Fletcher!C59+LDCC!C59+Northshore!C59+Nunez!C59+RPCC!C59+SLCC!C59+Sowela!C59+LTC!C59</f>
        <v>131740189</v>
      </c>
      <c r="D59" s="40">
        <f>LCTCBoard!D59+Online!D59+BRCC!D59+BPCC!D59+Delgado!D59+CentLATCC!D59+Fletcher!D59+LDCC!D59+Northshore!D59+Nunez!D59+RPCC!D59+SLCC!D59+Sowela!D59+LTC!D59</f>
        <v>127830489</v>
      </c>
      <c r="E59" s="40">
        <f aca="true" t="shared" si="4" ref="E59:E72">D59-C59</f>
        <v>-3909700</v>
      </c>
      <c r="F59" s="41">
        <f aca="true" t="shared" si="5" ref="F59:F72">IF(ISBLANK(E59),"  ",IF(C59&gt;0,E59/C59,IF(E59&gt;0,1,0)))</f>
        <v>-0.029677352292245458</v>
      </c>
    </row>
    <row r="60" spans="1:6" s="30" customFormat="1" ht="26.25">
      <c r="A60" s="46" t="s">
        <v>59</v>
      </c>
      <c r="B60" s="40">
        <f>LCTCBoard!B60+Online!B60+BRCC!B60+BPCC!B60+Delgado!B60+CentLATCC!B60+Fletcher!B60+LDCC!B60+Northshore!B60+Nunez!B60+RPCC!B60+SLCC!B60+Sowela!B60+LTC!B60</f>
        <v>0</v>
      </c>
      <c r="C60" s="40">
        <f>LCTCBoard!C60+Online!C60+BRCC!C60+BPCC!C60+Delgado!C60+CentLATCC!C60+Fletcher!C60+LDCC!C60+Northshore!C60+Nunez!C60+RPCC!C60+SLCC!C60+Sowela!C60+LTC!C60</f>
        <v>0</v>
      </c>
      <c r="D60" s="40">
        <f>LCTCBoard!D60+Online!D60+BRCC!D60+BPCC!D60+Delgado!D60+CentLATCC!D60+Fletcher!D60+LDCC!D60+Northshore!D60+Nunez!D60+RPCC!D60+SLCC!D60+Sowela!D60+LTC!D60</f>
        <v>0</v>
      </c>
      <c r="E60" s="40">
        <f t="shared" si="4"/>
        <v>0</v>
      </c>
      <c r="F60" s="41">
        <f t="shared" si="5"/>
        <v>0</v>
      </c>
    </row>
    <row r="61" spans="1:6" s="30" customFormat="1" ht="26.25">
      <c r="A61" s="46" t="s">
        <v>60</v>
      </c>
      <c r="B61" s="40">
        <f>LCTCBoard!B61+Online!B61+BRCC!B61+BPCC!B61+Delgado!B61+CentLATCC!B61+Fletcher!B61+LDCC!B61+Northshore!B61+Nunez!B61+RPCC!B61+SLCC!B61+Sowela!B61+LTC!B61</f>
        <v>277231</v>
      </c>
      <c r="C61" s="40">
        <f>LCTCBoard!C61+Online!C61+BRCC!C61+BPCC!C61+Delgado!C61+CentLATCC!C61+Fletcher!C61+LDCC!C61+Northshore!C61+Nunez!C61+RPCC!C61+SLCC!C61+Sowela!C61+LTC!C61</f>
        <v>277231</v>
      </c>
      <c r="D61" s="40">
        <f>LCTCBoard!D61+Online!D61+BRCC!D61+BPCC!D61+Delgado!D61+CentLATCC!D61+Fletcher!D61+LDCC!D61+Northshore!D61+Nunez!D61+RPCC!D61+SLCC!D61+Sowela!D61+LTC!D61</f>
        <v>186729</v>
      </c>
      <c r="E61" s="40">
        <f t="shared" si="4"/>
        <v>-90502</v>
      </c>
      <c r="F61" s="41">
        <f t="shared" si="5"/>
        <v>-0.326449783754342</v>
      </c>
    </row>
    <row r="62" spans="1:6" s="30" customFormat="1" ht="26.25">
      <c r="A62" s="46" t="s">
        <v>61</v>
      </c>
      <c r="B62" s="40">
        <f>LCTCBoard!B62+Online!B62+BRCC!B62+BPCC!B62+Delgado!B62+CentLATCC!B62+Fletcher!B62+LDCC!B62+Northshore!B62+Nunez!B62+RPCC!B62+SLCC!B62+Sowela!B62+LTC!B62</f>
        <v>24305264</v>
      </c>
      <c r="C62" s="40">
        <f>LCTCBoard!C62+Online!C62+BRCC!C62+BPCC!C62+Delgado!C62+CentLATCC!C62+Fletcher!C62+LDCC!C62+Northshore!C62+Nunez!C62+RPCC!C62+SLCC!C62+Sowela!C62+LTC!C62</f>
        <v>25715462</v>
      </c>
      <c r="D62" s="40">
        <f>LCTCBoard!D62+Online!D62+BRCC!D62+BPCC!D62+Delgado!D62+CentLATCC!D62+Fletcher!D62+LDCC!D62+Northshore!D62+Nunez!D62+RPCC!D62+SLCC!D62+Sowela!D62+LTC!D62</f>
        <v>25909932</v>
      </c>
      <c r="E62" s="40">
        <f t="shared" si="4"/>
        <v>194470</v>
      </c>
      <c r="F62" s="41">
        <f t="shared" si="5"/>
        <v>0.007562376285520361</v>
      </c>
    </row>
    <row r="63" spans="1:6" s="30" customFormat="1" ht="26.25">
      <c r="A63" s="46" t="s">
        <v>62</v>
      </c>
      <c r="B63" s="40">
        <f>LCTCBoard!B63+Online!B63+BRCC!B63+BPCC!B63+Delgado!B63+CentLATCC!B63+Fletcher!B63+LDCC!B63+Northshore!B63+Nunez!B63+RPCC!B63+SLCC!B63+Sowela!B63+LTC!B63</f>
        <v>21606497</v>
      </c>
      <c r="C63" s="40">
        <f>LCTCBoard!C63+Online!C63+BRCC!C63+BPCC!C63+Delgado!C63+CentLATCC!C63+Fletcher!C63+LDCC!C63+Northshore!C63+Nunez!C63+RPCC!C63+SLCC!C63+Sowela!C63+LTC!C63</f>
        <v>22831504</v>
      </c>
      <c r="D63" s="40">
        <f>LCTCBoard!D63+Online!D63+BRCC!D63+BPCC!D63+Delgado!D63+CentLATCC!D63+Fletcher!D63+LDCC!D63+Northshore!D63+Nunez!D63+RPCC!D63+SLCC!D63+Sowela!D63+LTC!D63</f>
        <v>22037949</v>
      </c>
      <c r="E63" s="40">
        <f t="shared" si="4"/>
        <v>-793555</v>
      </c>
      <c r="F63" s="41">
        <f t="shared" si="5"/>
        <v>-0.034757018197311924</v>
      </c>
    </row>
    <row r="64" spans="1:6" s="30" customFormat="1" ht="26.25">
      <c r="A64" s="46" t="s">
        <v>63</v>
      </c>
      <c r="B64" s="40">
        <f>LCTCBoard!B64+Online!B64+BRCC!B64+BPCC!B64+Delgado!B64+CentLATCC!B64+Fletcher!B64+LDCC!B64+Northshore!B64+Nunez!B64+RPCC!B64+SLCC!B64+Sowela!B64+LTC!B64</f>
        <v>54046358</v>
      </c>
      <c r="C64" s="40">
        <f>LCTCBoard!C64+Online!C64+BRCC!C64+BPCC!C64+Delgado!C64+CentLATCC!C64+Fletcher!C64+LDCC!C64+Northshore!C64+Nunez!C64+RPCC!C64+SLCC!C64+Sowela!C64+LTC!C64</f>
        <v>56708468</v>
      </c>
      <c r="D64" s="40">
        <f>LCTCBoard!D64+Online!D64+BRCC!D64+BPCC!D64+Delgado!D64+CentLATCC!D64+Fletcher!D64+LDCC!D64+Northshore!D64+Nunez!D64+RPCC!D64+SLCC!D64+Sowela!D64+LTC!D64</f>
        <v>54261579</v>
      </c>
      <c r="E64" s="40">
        <f t="shared" si="4"/>
        <v>-2446889</v>
      </c>
      <c r="F64" s="41">
        <f t="shared" si="5"/>
        <v>-0.04314856469055027</v>
      </c>
    </row>
    <row r="65" spans="1:6" s="30" customFormat="1" ht="26.25">
      <c r="A65" s="46" t="s">
        <v>64</v>
      </c>
      <c r="B65" s="40">
        <f>LCTCBoard!B65+Online!B65+BRCC!B65+BPCC!B65+Delgado!B65+CentLATCC!B65+Fletcher!B65+LDCC!B65+Northshore!B65+Nunez!B65+RPCC!B65+SLCC!B65+Sowela!B65+LTC!B65</f>
        <v>6288323</v>
      </c>
      <c r="C65" s="40">
        <f>LCTCBoard!C65+Online!C65+BRCC!C65+BPCC!C65+Delgado!C65+CentLATCC!C65+Fletcher!C65+LDCC!C65+Northshore!C65+Nunez!C65+RPCC!C65+SLCC!C65+Sowela!C65+LTC!C65</f>
        <v>4823415</v>
      </c>
      <c r="D65" s="40">
        <f>LCTCBoard!D65+Online!D65+BRCC!D65+BPCC!D65+Delgado!D65+CentLATCC!D65+Fletcher!D65+LDCC!D65+Northshore!D65+Nunez!D65+RPCC!D65+SLCC!D65+Sowela!D65+LTC!D65</f>
        <v>4734942</v>
      </c>
      <c r="E65" s="40">
        <f t="shared" si="4"/>
        <v>-88473</v>
      </c>
      <c r="F65" s="41">
        <f t="shared" si="5"/>
        <v>-0.018342398487378755</v>
      </c>
    </row>
    <row r="66" spans="1:6" s="30" customFormat="1" ht="26.25">
      <c r="A66" s="46" t="s">
        <v>65</v>
      </c>
      <c r="B66" s="40">
        <f>LCTCBoard!B66+Online!B66+BRCC!B66+BPCC!B66+Delgado!B66+CentLATCC!B66+Fletcher!B66+LDCC!B66+Northshore!B66+Nunez!B66+RPCC!B66+SLCC!B66+Sowela!B66+LTC!B66</f>
        <v>27735405</v>
      </c>
      <c r="C66" s="40">
        <f>LCTCBoard!C66+Online!C66+BRCC!C66+BPCC!C66+Delgado!C66+CentLATCC!C66+Fletcher!C66+LDCC!C66+Northshore!C66+Nunez!C66+RPCC!C66+SLCC!C66+Sowela!C66+LTC!C66</f>
        <v>30526672</v>
      </c>
      <c r="D66" s="40">
        <f>LCTCBoard!D66+Online!D66+BRCC!D66+BPCC!D66+Delgado!D66+CentLATCC!D66+Fletcher!D66+LDCC!D66+Northshore!D66+Nunez!D66+RPCC!D66+SLCC!D66+Sowela!D66+LTC!D66</f>
        <v>30981528</v>
      </c>
      <c r="E66" s="40">
        <f t="shared" si="4"/>
        <v>454856</v>
      </c>
      <c r="F66" s="41">
        <f t="shared" si="5"/>
        <v>0.014900281301545089</v>
      </c>
    </row>
    <row r="67" spans="1:6" s="53" customFormat="1" ht="26.25">
      <c r="A67" s="66" t="s">
        <v>66</v>
      </c>
      <c r="B67" s="59">
        <f>LCTCBoard!B67+Online!B67+BRCC!B67+BPCC!B67+Delgado!B67+CentLATCC!B67+Fletcher!B67+LDCC!B67+Northshore!B67+Nunez!B67+RPCC!B67+SLCC!B67+Sowela!B67+LTC!B67</f>
        <v>262436880.48</v>
      </c>
      <c r="C67" s="59">
        <f>LCTCBoard!C67+Online!C67+BRCC!C67+BPCC!C67+Delgado!C67+CentLATCC!C67+Fletcher!C67+LDCC!C67+Northshore!C67+Nunez!C67+RPCC!C67+SLCC!C67+Sowela!C67+LTC!C67</f>
        <v>272622941</v>
      </c>
      <c r="D67" s="59">
        <f>LCTCBoard!D67+Online!D67+BRCC!D67+BPCC!D67+Delgado!D67+CentLATCC!D67+Fletcher!D67+LDCC!D67+Northshore!D67+Nunez!D67+RPCC!D67+SLCC!D67+Sowela!D67+LTC!D67</f>
        <v>265943148</v>
      </c>
      <c r="E67" s="59">
        <f t="shared" si="4"/>
        <v>-6679793</v>
      </c>
      <c r="F67" s="52">
        <f t="shared" si="5"/>
        <v>-0.024501947545199434</v>
      </c>
    </row>
    <row r="68" spans="1:6" s="30" customFormat="1" ht="26.25">
      <c r="A68" s="46" t="s">
        <v>67</v>
      </c>
      <c r="B68" s="40">
        <f>LCTCBoard!B68+Online!B68+BRCC!B68+BPCC!B68+Delgado!B68+CentLATCC!B68+Fletcher!B68+LDCC!B68+Northshore!B68+Nunez!B68+RPCC!B68+SLCC!B68+Sowela!B68+LTC!B68</f>
        <v>0</v>
      </c>
      <c r="C68" s="40">
        <f>LCTCBoard!C68+Online!C68+BRCC!C68+BPCC!C68+Delgado!C68+CentLATCC!C68+Fletcher!C68+LDCC!C68+Northshore!C68+Nunez!C68+RPCC!C68+SLCC!C68+Sowela!C68+LTC!C68</f>
        <v>0</v>
      </c>
      <c r="D68" s="40">
        <f>LCTCBoard!D68+Online!D68+BRCC!D68+BPCC!D68+Delgado!D68+CentLATCC!D68+Fletcher!D68+LDCC!D68+Northshore!D68+Nunez!D68+RPCC!D68+SLCC!D68+Sowela!D68+LTC!D68</f>
        <v>0</v>
      </c>
      <c r="E68" s="40">
        <f t="shared" si="4"/>
        <v>0</v>
      </c>
      <c r="F68" s="41">
        <f t="shared" si="5"/>
        <v>0</v>
      </c>
    </row>
    <row r="69" spans="1:6" s="30" customFormat="1" ht="26.25">
      <c r="A69" s="46" t="s">
        <v>68</v>
      </c>
      <c r="B69" s="40">
        <f>LCTCBoard!B69+Online!B69+BRCC!B69+BPCC!B69+Delgado!B69+CentLATCC!B69+Fletcher!B69+LDCC!B69+Northshore!B69+Nunez!B69+RPCC!B69+SLCC!B69+Sowela!B69+LTC!B69</f>
        <v>6935863</v>
      </c>
      <c r="C69" s="40">
        <f>LCTCBoard!C69+Online!C69+BRCC!C69+BPCC!C69+Delgado!C69+CentLATCC!C69+Fletcher!C69+LDCC!C69+Northshore!C69+Nunez!C69+RPCC!C69+SLCC!C69+Sowela!C69+LTC!C69</f>
        <v>7283159</v>
      </c>
      <c r="D69" s="40">
        <f>LCTCBoard!D69+Online!D69+BRCC!D69+BPCC!D69+Delgado!D69+CentLATCC!D69+Fletcher!D69+LDCC!D69+Northshore!D69+Nunez!D69+RPCC!D69+SLCC!D69+Sowela!D69+LTC!D69</f>
        <v>7293413</v>
      </c>
      <c r="E69" s="40">
        <f t="shared" si="4"/>
        <v>10254</v>
      </c>
      <c r="F69" s="41">
        <f t="shared" si="5"/>
        <v>0.001407905553071133</v>
      </c>
    </row>
    <row r="70" spans="1:6" s="30" customFormat="1" ht="26.25">
      <c r="A70" s="46" t="s">
        <v>69</v>
      </c>
      <c r="B70" s="40">
        <f>LCTCBoard!B70+Online!B70+BRCC!B70+BPCC!B70+Delgado!B70+CentLATCC!B70+Fletcher!B70+LDCC!B70+Northshore!B70+Nunez!B70+RPCC!B70+SLCC!B70+Sowela!B70+LTC!B70</f>
        <v>1239432</v>
      </c>
      <c r="C70" s="40">
        <f>LCTCBoard!C70+Online!C70+BRCC!C70+BPCC!C70+Delgado!C70+CentLATCC!C70+Fletcher!C70+LDCC!C70+Northshore!C70+Nunez!C70+RPCC!C70+SLCC!C70+Sowela!C70+LTC!C70</f>
        <v>700000</v>
      </c>
      <c r="D70" s="40">
        <f>LCTCBoard!D70+Online!D70+BRCC!D70+BPCC!D70+Delgado!D70+CentLATCC!D70+Fletcher!D70+LDCC!D70+Northshore!D70+Nunez!D70+RPCC!D70+SLCC!D70+Sowela!D70+LTC!D70</f>
        <v>862432</v>
      </c>
      <c r="E70" s="40">
        <f t="shared" si="4"/>
        <v>162432</v>
      </c>
      <c r="F70" s="41">
        <f t="shared" si="5"/>
        <v>0.2320457142857143</v>
      </c>
    </row>
    <row r="71" spans="1:6" s="30" customFormat="1" ht="26.25">
      <c r="A71" s="46" t="s">
        <v>70</v>
      </c>
      <c r="B71" s="40">
        <f>LCTCBoard!B71+Online!B71+BRCC!B71+BPCC!B71+Delgado!B71+CentLATCC!B71+Fletcher!B71+LDCC!B71+Northshore!B71+Nunez!B71+RPCC!B71+SLCC!B71+Sowela!B71+LTC!B71</f>
        <v>10870947</v>
      </c>
      <c r="C71" s="40">
        <f>LCTCBoard!C71+Online!C71+BRCC!C71+BPCC!C71+Delgado!C71+CentLATCC!C71+Fletcher!C71+LDCC!C71+Northshore!C71+Nunez!C71+RPCC!C71+SLCC!C71+Sowela!C71+LTC!C71</f>
        <v>10870947</v>
      </c>
      <c r="D71" s="40">
        <f>LCTCBoard!D71+Online!D71+BRCC!D71+BPCC!D71+Delgado!D71+CentLATCC!D71+Fletcher!D71+LDCC!D71+Northshore!D71+Nunez!D71+RPCC!D71+SLCC!D71+Sowela!D71+LTC!D71</f>
        <v>20353457</v>
      </c>
      <c r="E71" s="40">
        <f t="shared" si="4"/>
        <v>9482510</v>
      </c>
      <c r="F71" s="41">
        <f t="shared" si="5"/>
        <v>0.8722800322731773</v>
      </c>
    </row>
    <row r="72" spans="1:6" s="53" customFormat="1" ht="26.25">
      <c r="A72" s="67" t="s">
        <v>71</v>
      </c>
      <c r="B72" s="59">
        <f>LCTCBoard!B72+Online!B72+BRCC!B72+BPCC!B72+Delgado!B72+CentLATCC!B72+Fletcher!B72+LDCC!B72+Northshore!B72+Nunez!B72+RPCC!B72+SLCC!B72+Sowela!B72+LTC!B72</f>
        <v>281483121.48</v>
      </c>
      <c r="C72" s="59">
        <f>LCTCBoard!C72+Online!C72+BRCC!C72+BPCC!C72+Delgado!C72+CentLATCC!C72+Fletcher!C72+LDCC!C72+Northshore!C72+Nunez!C72+RPCC!C72+SLCC!C72+Sowela!C72+LTC!C72</f>
        <v>291477056</v>
      </c>
      <c r="D72" s="59">
        <f>LCTCBoard!D72+Online!D72+BRCC!D72+BPCC!D72+Delgado!D72+CentLATCC!D72+Fletcher!D72+LDCC!D72+Northshore!D72+Nunez!D72+RPCC!D72+SLCC!D72+Sowela!D72+LTC!D72</f>
        <v>294452458</v>
      </c>
      <c r="E72" s="59">
        <f t="shared" si="4"/>
        <v>2975402</v>
      </c>
      <c r="F72" s="52">
        <f t="shared" si="5"/>
        <v>0.010208014451744702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f>LCTCBoard!B75+Online!B75+BRCC!B75+BPCC!B75+Delgado!B75+CentLATCC!B75+Fletcher!B75+LDCC!B75+Northshore!B75+Nunez!B75+RPCC!B75+SLCC!B75+Sowela!B75+LTC!B75</f>
        <v>151374647.9</v>
      </c>
      <c r="C75" s="40">
        <f>LCTCBoard!C75+Online!C75+BRCC!C75+BPCC!C75+Delgado!C75+CentLATCC!C75+Fletcher!C75+LDCC!C75+Northshore!C75+Nunez!C75+RPCC!C75+SLCC!C75+Sowela!C75+LTC!C75</f>
        <v>153404978</v>
      </c>
      <c r="D75" s="40">
        <f>LCTCBoard!D75+Online!D75+BRCC!D75+BPCC!D75+Delgado!D75+CentLATCC!D75+Fletcher!D75+LDCC!D75+Northshore!D75+Nunez!D75+RPCC!D75+SLCC!D75+Sowela!D75+LTC!D75</f>
        <v>150404080</v>
      </c>
      <c r="E75" s="40">
        <f aca="true" t="shared" si="6" ref="E75:E93">D75-C75</f>
        <v>-3000898</v>
      </c>
      <c r="F75" s="41">
        <f aca="true" t="shared" si="7" ref="F75:F93">IF(ISBLANK(E75),"  ",IF(C75&gt;0,E75/C75,IF(E75&gt;0,1,0)))</f>
        <v>-0.01956193364207516</v>
      </c>
    </row>
    <row r="76" spans="1:6" s="30" customFormat="1" ht="26.25">
      <c r="A76" s="46" t="s">
        <v>74</v>
      </c>
      <c r="B76" s="40">
        <f>LCTCBoard!B76+Online!B76+BRCC!B76+BPCC!B76+Delgado!B76+CentLATCC!B76+Fletcher!B76+LDCC!B76+Northshore!B76+Nunez!B76+RPCC!B76+SLCC!B76+Sowela!B76+LTC!B76</f>
        <v>3339101</v>
      </c>
      <c r="C76" s="40">
        <f>LCTCBoard!C76+Online!C76+BRCC!C76+BPCC!C76+Delgado!C76+CentLATCC!C76+Fletcher!C76+LDCC!C76+Northshore!C76+Nunez!C76+RPCC!C76+SLCC!C76+Sowela!C76+LTC!C76</f>
        <v>3307795</v>
      </c>
      <c r="D76" s="40">
        <f>LCTCBoard!D76+Online!D76+BRCC!D76+BPCC!D76+Delgado!D76+CentLATCC!D76+Fletcher!D76+LDCC!D76+Northshore!D76+Nunez!D76+RPCC!D76+SLCC!D76+Sowela!D76+LTC!D76</f>
        <v>3042992</v>
      </c>
      <c r="E76" s="40">
        <f t="shared" si="6"/>
        <v>-264803</v>
      </c>
      <c r="F76" s="41">
        <f t="shared" si="7"/>
        <v>-0.08005423552547845</v>
      </c>
    </row>
    <row r="77" spans="1:6" s="30" customFormat="1" ht="26.25">
      <c r="A77" s="46" t="s">
        <v>75</v>
      </c>
      <c r="B77" s="40">
        <f>LCTCBoard!B77+Online!B77+BRCC!B77+BPCC!B77+Delgado!B77+CentLATCC!B77+Fletcher!B77+LDCC!B77+Northshore!B77+Nunez!B77+RPCC!B77+SLCC!B77+Sowela!B77+LTC!B77</f>
        <v>59548364.58</v>
      </c>
      <c r="C77" s="40">
        <f>LCTCBoard!C77+Online!C77+BRCC!C77+BPCC!C77+Delgado!C77+CentLATCC!C77+Fletcher!C77+LDCC!C77+Northshore!C77+Nunez!C77+RPCC!C77+SLCC!C77+Sowela!C77+LTC!C77</f>
        <v>60854913</v>
      </c>
      <c r="D77" s="40">
        <f>LCTCBoard!D77+Online!D77+BRCC!D77+BPCC!D77+Delgado!D77+CentLATCC!D77+Fletcher!D77+LDCC!D77+Northshore!D77+Nunez!D77+RPCC!D77+SLCC!D77+Sowela!D77+LTC!D77</f>
        <v>62320039</v>
      </c>
      <c r="E77" s="40">
        <f t="shared" si="6"/>
        <v>1465126</v>
      </c>
      <c r="F77" s="41">
        <f t="shared" si="7"/>
        <v>0.02407572253040605</v>
      </c>
    </row>
    <row r="78" spans="1:6" s="53" customFormat="1" ht="26.25">
      <c r="A78" s="66" t="s">
        <v>76</v>
      </c>
      <c r="B78" s="59">
        <f>LCTCBoard!B78+Online!B78+BRCC!B78+BPCC!B78+Delgado!B78+CentLATCC!B78+Fletcher!B78+LDCC!B78+Northshore!B78+Nunez!B78+RPCC!B78+SLCC!B78+Sowela!B78+LTC!B78</f>
        <v>214262113.48</v>
      </c>
      <c r="C78" s="59">
        <f>LCTCBoard!C78+Online!C78+BRCC!C78+BPCC!C78+Delgado!C78+CentLATCC!C78+Fletcher!C78+LDCC!C78+Northshore!C78+Nunez!C78+RPCC!C78+SLCC!C78+Sowela!C78+LTC!C78</f>
        <v>217567686</v>
      </c>
      <c r="D78" s="59">
        <f>LCTCBoard!D78+Online!D78+BRCC!D78+BPCC!D78+Delgado!D78+CentLATCC!D78+Fletcher!D78+LDCC!D78+Northshore!D78+Nunez!D78+RPCC!D78+SLCC!D78+Sowela!D78+LTC!D78</f>
        <v>215767111</v>
      </c>
      <c r="E78" s="59">
        <f t="shared" si="6"/>
        <v>-1800575</v>
      </c>
      <c r="F78" s="52">
        <f t="shared" si="7"/>
        <v>-0.00827593027762404</v>
      </c>
    </row>
    <row r="79" spans="1:6" s="30" customFormat="1" ht="26.25">
      <c r="A79" s="46" t="s">
        <v>77</v>
      </c>
      <c r="B79" s="40">
        <f>LCTCBoard!B79+Online!B79+BRCC!B79+BPCC!B79+Delgado!B79+CentLATCC!B79+Fletcher!B79+LDCC!B79+Northshore!B79+Nunez!B79+RPCC!B79+SLCC!B79+Sowela!B79+LTC!B79</f>
        <v>722877</v>
      </c>
      <c r="C79" s="40">
        <f>LCTCBoard!C79+Online!C79+BRCC!C79+BPCC!C79+Delgado!C79+CentLATCC!C79+Fletcher!C79+LDCC!C79+Northshore!C79+Nunez!C79+RPCC!C79+SLCC!C79+Sowela!C79+LTC!C79</f>
        <v>1094923</v>
      </c>
      <c r="D79" s="40">
        <f>LCTCBoard!D79+Online!D79+BRCC!D79+BPCC!D79+Delgado!D79+CentLATCC!D79+Fletcher!D79+LDCC!D79+Northshore!D79+Nunez!D79+RPCC!D79+SLCC!D79+Sowela!D79+LTC!D79</f>
        <v>999215</v>
      </c>
      <c r="E79" s="40">
        <f t="shared" si="6"/>
        <v>-95708</v>
      </c>
      <c r="F79" s="41">
        <f t="shared" si="7"/>
        <v>-0.0874107128994459</v>
      </c>
    </row>
    <row r="80" spans="1:6" s="30" customFormat="1" ht="26.25">
      <c r="A80" s="46" t="s">
        <v>78</v>
      </c>
      <c r="B80" s="40">
        <f>LCTCBoard!B80+Online!B80+BRCC!B80+BPCC!B80+Delgado!B80+CentLATCC!B80+Fletcher!B80+LDCC!B80+Northshore!B80+Nunez!B80+RPCC!B80+SLCC!B80+Sowela!B80+LTC!B80</f>
        <v>25265798</v>
      </c>
      <c r="C80" s="40">
        <f>LCTCBoard!C80+Online!C80+BRCC!C80+BPCC!C80+Delgado!C80+CentLATCC!C80+Fletcher!C80+LDCC!C80+Northshore!C80+Nunez!C80+RPCC!C80+SLCC!C80+Sowela!C80+LTC!C80</f>
        <v>29089768</v>
      </c>
      <c r="D80" s="40">
        <f>LCTCBoard!D80+Online!D80+BRCC!D80+BPCC!D80+Delgado!D80+CentLATCC!D80+Fletcher!D80+LDCC!D80+Northshore!D80+Nunez!D80+RPCC!D80+SLCC!D80+Sowela!D80+LTC!D80</f>
        <v>28083949</v>
      </c>
      <c r="E80" s="40">
        <f t="shared" si="6"/>
        <v>-1005819</v>
      </c>
      <c r="F80" s="41">
        <f t="shared" si="7"/>
        <v>-0.03457638438367745</v>
      </c>
    </row>
    <row r="81" spans="1:6" s="30" customFormat="1" ht="26.25">
      <c r="A81" s="46" t="s">
        <v>79</v>
      </c>
      <c r="B81" s="40">
        <f>LCTCBoard!B81+Online!B81+BRCC!B81+BPCC!B81+Delgado!B81+CentLATCC!B81+Fletcher!B81+LDCC!B81+Northshore!B81+Nunez!B81+RPCC!B81+SLCC!B81+Sowela!B81+LTC!B81</f>
        <v>4465879</v>
      </c>
      <c r="C81" s="40">
        <f>LCTCBoard!C81+Online!C81+BRCC!C81+BPCC!C81+Delgado!C81+CentLATCC!C81+Fletcher!C81+LDCC!C81+Northshore!C81+Nunez!C81+RPCC!C81+SLCC!C81+Sowela!C81+LTC!C81</f>
        <v>5854577</v>
      </c>
      <c r="D81" s="40">
        <f>LCTCBoard!D81+Online!D81+BRCC!D81+BPCC!D81+Delgado!D81+CentLATCC!D81+Fletcher!D81+LDCC!D81+Northshore!D81+Nunez!D81+RPCC!D81+SLCC!D81+Sowela!D81+LTC!D81</f>
        <v>5755077</v>
      </c>
      <c r="E81" s="40">
        <f t="shared" si="6"/>
        <v>-99500</v>
      </c>
      <c r="F81" s="41">
        <f t="shared" si="7"/>
        <v>-0.016995250041121672</v>
      </c>
    </row>
    <row r="82" spans="1:6" s="53" customFormat="1" ht="26.25">
      <c r="A82" s="49" t="s">
        <v>80</v>
      </c>
      <c r="B82" s="59">
        <f>LCTCBoard!B82+Online!B82+BRCC!B82+BPCC!B82+Delgado!B82+CentLATCC!B82+Fletcher!B82+LDCC!B82+Northshore!B82+Nunez!B82+RPCC!B82+SLCC!B82+Sowela!B82+LTC!B82</f>
        <v>30454554</v>
      </c>
      <c r="C82" s="59">
        <f>LCTCBoard!C82+Online!C82+BRCC!C82+BPCC!C82+Delgado!C82+CentLATCC!C82+Fletcher!C82+LDCC!C82+Northshore!C82+Nunez!C82+RPCC!C82+SLCC!C82+Sowela!C82+LTC!C82</f>
        <v>36039268</v>
      </c>
      <c r="D82" s="59">
        <f>LCTCBoard!D82+Online!D82+BRCC!D82+BPCC!D82+Delgado!D82+CentLATCC!D82+Fletcher!D82+LDCC!D82+Northshore!D82+Nunez!D82+RPCC!D82+SLCC!D82+Sowela!D82+LTC!D82</f>
        <v>34838241</v>
      </c>
      <c r="E82" s="59">
        <f t="shared" si="6"/>
        <v>-1201027</v>
      </c>
      <c r="F82" s="52">
        <f t="shared" si="7"/>
        <v>-0.0333255103849501</v>
      </c>
    </row>
    <row r="83" spans="1:6" s="30" customFormat="1" ht="26.25">
      <c r="A83" s="46" t="s">
        <v>81</v>
      </c>
      <c r="B83" s="40">
        <f>LCTCBoard!B83+Online!B83+BRCC!B83+BPCC!B83+Delgado!B83+CentLATCC!B83+Fletcher!B83+LDCC!B83+Northshore!B83+Nunez!B83+RPCC!B83+SLCC!B83+Sowela!B83+LTC!B83</f>
        <v>4412199</v>
      </c>
      <c r="C83" s="40">
        <f>LCTCBoard!C83+Online!C83+BRCC!C83+BPCC!C83+Delgado!C83+CentLATCC!C83+Fletcher!C83+LDCC!C83+Northshore!C83+Nunez!C83+RPCC!C83+SLCC!C83+Sowela!C83+LTC!C83</f>
        <v>5716512</v>
      </c>
      <c r="D83" s="40">
        <f>LCTCBoard!D83+Online!D83+BRCC!D83+BPCC!D83+Delgado!D83+CentLATCC!D83+Fletcher!D83+LDCC!D83+Northshore!D83+Nunez!D83+RPCC!D83+SLCC!D83+Sowela!D83+LTC!D83</f>
        <v>3940486</v>
      </c>
      <c r="E83" s="40">
        <f t="shared" si="6"/>
        <v>-1776026</v>
      </c>
      <c r="F83" s="41">
        <f t="shared" si="7"/>
        <v>-0.310683507705398</v>
      </c>
    </row>
    <row r="84" spans="1:6" s="30" customFormat="1" ht="26.25">
      <c r="A84" s="46" t="s">
        <v>82</v>
      </c>
      <c r="B84" s="40">
        <f>LCTCBoard!B84+Online!B84+BRCC!B84+BPCC!B84+Delgado!B84+CentLATCC!B84+Fletcher!B84+LDCC!B84+Northshore!B84+Nunez!B84+RPCC!B84+SLCC!B84+Sowela!B84+LTC!B84</f>
        <v>24699348</v>
      </c>
      <c r="C84" s="40">
        <f>LCTCBoard!C84+Online!C84+BRCC!C84+BPCC!C84+Delgado!C84+CentLATCC!C84+Fletcher!C84+LDCC!C84+Northshore!C84+Nunez!C84+RPCC!C84+SLCC!C84+Sowela!C84+LTC!C84</f>
        <v>23142443</v>
      </c>
      <c r="D84" s="40">
        <f>LCTCBoard!D84+Online!D84+BRCC!D84+BPCC!D84+Delgado!D84+CentLATCC!D84+Fletcher!D84+LDCC!D84+Northshore!D84+Nunez!D84+RPCC!D84+SLCC!D84+Sowela!D84+LTC!D84</f>
        <v>31981012</v>
      </c>
      <c r="E84" s="40">
        <f t="shared" si="6"/>
        <v>8838569</v>
      </c>
      <c r="F84" s="41">
        <f t="shared" si="7"/>
        <v>0.3819203097961611</v>
      </c>
    </row>
    <row r="85" spans="1:6" s="30" customFormat="1" ht="26.25">
      <c r="A85" s="46" t="s">
        <v>83</v>
      </c>
      <c r="B85" s="40">
        <f>LCTCBoard!B85+Online!B85+BRCC!B85+BPCC!B85+Delgado!B85+CentLATCC!B85+Fletcher!B85+LDCC!B85+Northshore!B85+Nunez!B85+RPCC!B85+SLCC!B85+Sowela!B85+LTC!B85</f>
        <v>0</v>
      </c>
      <c r="C85" s="40">
        <f>LCTCBoard!C85+Online!C85+BRCC!C85+BPCC!C85+Delgado!C85+CentLATCC!C85+Fletcher!C85+LDCC!C85+Northshore!C85+Nunez!C85+RPCC!C85+SLCC!C85+Sowela!C85+LTC!C85</f>
        <v>0</v>
      </c>
      <c r="D85" s="40">
        <f>LCTCBoard!D85+Online!D85+BRCC!D85+BPCC!D85+Delgado!D85+CentLATCC!D85+Fletcher!D85+LDCC!D85+Northshore!D85+Nunez!D85+RPCC!D85+SLCC!D85+Sowela!D85+LTC!D85</f>
        <v>0</v>
      </c>
      <c r="E85" s="40">
        <f t="shared" si="6"/>
        <v>0</v>
      </c>
      <c r="F85" s="41">
        <f t="shared" si="7"/>
        <v>0</v>
      </c>
    </row>
    <row r="86" spans="1:6" s="30" customFormat="1" ht="26.25">
      <c r="A86" s="46" t="s">
        <v>84</v>
      </c>
      <c r="B86" s="40">
        <f>LCTCBoard!B86+Online!B86+BRCC!B86+BPCC!B86+Delgado!B86+CentLATCC!B86+Fletcher!B86+LDCC!B86+Northshore!B86+Nunez!B86+RPCC!B86+SLCC!B86+Sowela!B86+LTC!B86</f>
        <v>5859010</v>
      </c>
      <c r="C86" s="40">
        <f>LCTCBoard!C86+Online!C86+BRCC!C86+BPCC!C86+Delgado!C86+CentLATCC!C86+Fletcher!C86+LDCC!C86+Northshore!C86+Nunez!C86+RPCC!C86+SLCC!C86+Sowela!C86+LTC!C86</f>
        <v>5892113</v>
      </c>
      <c r="D86" s="40">
        <f>LCTCBoard!D86+Online!D86+BRCC!D86+BPCC!D86+Delgado!D86+CentLATCC!D86+Fletcher!D86+LDCC!D86+Northshore!D86+Nunez!D86+RPCC!D86+SLCC!D86+Sowela!D86+LTC!D86</f>
        <v>5707239</v>
      </c>
      <c r="E86" s="40">
        <f t="shared" si="6"/>
        <v>-184874</v>
      </c>
      <c r="F86" s="41">
        <f t="shared" si="7"/>
        <v>-0.03137651976464131</v>
      </c>
    </row>
    <row r="87" spans="1:6" s="53" customFormat="1" ht="26.25">
      <c r="A87" s="49" t="s">
        <v>85</v>
      </c>
      <c r="B87" s="59">
        <f>LCTCBoard!B87+Online!B87+BRCC!B87+BPCC!B87+Delgado!B87+CentLATCC!B87+Fletcher!B87+LDCC!B87+Northshore!B87+Nunez!B87+RPCC!B87+SLCC!B87+Sowela!B87+LTC!B87</f>
        <v>34970557</v>
      </c>
      <c r="C87" s="59">
        <f>LCTCBoard!C87+Online!C87+BRCC!C87+BPCC!C87+Delgado!C87+CentLATCC!C87+Fletcher!C87+LDCC!C87+Northshore!C87+Nunez!C87+RPCC!C87+SLCC!C87+Sowela!C87+LTC!C87</f>
        <v>34751068</v>
      </c>
      <c r="D87" s="59">
        <f>LCTCBoard!D87+Online!D87+BRCC!D87+BPCC!D87+Delgado!D87+CentLATCC!D87+Fletcher!D87+LDCC!D87+Northshore!D87+Nunez!D87+RPCC!D87+SLCC!D87+Sowela!D87+LTC!D87</f>
        <v>41628737</v>
      </c>
      <c r="E87" s="59">
        <f t="shared" si="6"/>
        <v>6877669</v>
      </c>
      <c r="F87" s="52">
        <f t="shared" si="7"/>
        <v>0.1979124497698891</v>
      </c>
    </row>
    <row r="88" spans="1:6" s="30" customFormat="1" ht="26.25">
      <c r="A88" s="46" t="s">
        <v>86</v>
      </c>
      <c r="B88" s="40">
        <f>LCTCBoard!B88+Online!B88+BRCC!B88+BPCC!B88+Delgado!B88+CentLATCC!B88+Fletcher!B88+LDCC!B88+Northshore!B88+Nunez!B88+RPCC!B88+SLCC!B88+Sowela!B88+LTC!B88</f>
        <v>1504810</v>
      </c>
      <c r="C88" s="40">
        <f>LCTCBoard!C88+Online!C88+BRCC!C88+BPCC!C88+Delgado!C88+CentLATCC!C88+Fletcher!C88+LDCC!C88+Northshore!C88+Nunez!C88+RPCC!C88+SLCC!C88+Sowela!C88+LTC!C88</f>
        <v>2341312</v>
      </c>
      <c r="D88" s="40">
        <f>LCTCBoard!D88+Online!D88+BRCC!D88+BPCC!D88+Delgado!D88+CentLATCC!D88+Fletcher!D88+LDCC!D88+Northshore!D88+Nunez!D88+RPCC!D88+SLCC!D88+Sowela!D88+LTC!D88</f>
        <v>1349161</v>
      </c>
      <c r="E88" s="40">
        <f t="shared" si="6"/>
        <v>-992151</v>
      </c>
      <c r="F88" s="41">
        <f t="shared" si="7"/>
        <v>-0.42375855930350165</v>
      </c>
    </row>
    <row r="89" spans="1:6" s="30" customFormat="1" ht="26.25">
      <c r="A89" s="46" t="s">
        <v>87</v>
      </c>
      <c r="B89" s="40">
        <f>LCTCBoard!B89+Online!B89+BRCC!B89+BPCC!B89+Delgado!B89+CentLATCC!B89+Fletcher!B89+LDCC!B89+Northshore!B89+Nunez!B89+RPCC!B89+SLCC!B89+Sowela!B89+LTC!B89</f>
        <v>171770</v>
      </c>
      <c r="C89" s="40">
        <f>LCTCBoard!C89+Online!C89+BRCC!C89+BPCC!C89+Delgado!C89+CentLATCC!C89+Fletcher!C89+LDCC!C89+Northshore!C89+Nunez!C89+RPCC!C89+SLCC!C89+Sowela!C89+LTC!C89</f>
        <v>246914</v>
      </c>
      <c r="D89" s="40">
        <f>LCTCBoard!D89+Online!D89+BRCC!D89+BPCC!D89+Delgado!D89+CentLATCC!D89+Fletcher!D89+LDCC!D89+Northshore!D89+Nunez!D89+RPCC!D89+SLCC!D89+Sowela!D89+LTC!D89</f>
        <v>388400</v>
      </c>
      <c r="E89" s="40">
        <f t="shared" si="6"/>
        <v>141486</v>
      </c>
      <c r="F89" s="41">
        <f t="shared" si="7"/>
        <v>0.573017325870546</v>
      </c>
    </row>
    <row r="90" spans="1:6" s="30" customFormat="1" ht="26.25">
      <c r="A90" s="55" t="s">
        <v>88</v>
      </c>
      <c r="B90" s="40">
        <f>LCTCBoard!B90+Online!B90+BRCC!B90+BPCC!B90+Delgado!B90+CentLATCC!B90+Fletcher!B90+LDCC!B90+Northshore!B90+Nunez!B90+RPCC!B90+SLCC!B90+Sowela!B90+LTC!B90</f>
        <v>119319</v>
      </c>
      <c r="C90" s="40">
        <f>LCTCBoard!C90+Online!C90+BRCC!C90+BPCC!C90+Delgado!C90+CentLATCC!C90+Fletcher!C90+LDCC!C90+Northshore!C90+Nunez!C90+RPCC!C90+SLCC!C90+Sowela!C90+LTC!C90</f>
        <v>530800</v>
      </c>
      <c r="D90" s="40">
        <f>LCTCBoard!D90+Online!D90+BRCC!D90+BPCC!D90+Delgado!D90+CentLATCC!D90+Fletcher!D90+LDCC!D90+Northshore!D90+Nunez!D90+RPCC!D90+SLCC!D90+Sowela!D90+LTC!D90</f>
        <v>480800</v>
      </c>
      <c r="E90" s="40">
        <f t="shared" si="6"/>
        <v>-50000</v>
      </c>
      <c r="F90" s="41">
        <f t="shared" si="7"/>
        <v>-0.09419743782969103</v>
      </c>
    </row>
    <row r="91" spans="1:6" s="53" customFormat="1" ht="26.25">
      <c r="A91" s="69" t="s">
        <v>89</v>
      </c>
      <c r="B91" s="59">
        <f>LCTCBoard!B91+Online!B91+BRCC!B91+BPCC!B91+Delgado!B91+CentLATCC!B91+Fletcher!B91+LDCC!B91+Northshore!B91+Nunez!B91+RPCC!B91+SLCC!B91+Sowela!B91+LTC!B91</f>
        <v>1795899</v>
      </c>
      <c r="C91" s="59">
        <f>LCTCBoard!C91+Online!C91+BRCC!C91+BPCC!C91+Delgado!C91+CentLATCC!C91+Fletcher!C91+LDCC!C91+Northshore!C91+Nunez!C91+RPCC!C91+SLCC!C91+Sowela!C91+LTC!C91</f>
        <v>3119026</v>
      </c>
      <c r="D91" s="59">
        <f>LCTCBoard!D91+Online!D91+BRCC!D91+BPCC!D91+Delgado!D91+CentLATCC!D91+Fletcher!D91+LDCC!D91+Northshore!D91+Nunez!D91+RPCC!D91+SLCC!D91+Sowela!D91+LTC!D91</f>
        <v>2218361</v>
      </c>
      <c r="E91" s="59">
        <f t="shared" si="6"/>
        <v>-900665</v>
      </c>
      <c r="F91" s="52">
        <f t="shared" si="7"/>
        <v>-0.28876482594245767</v>
      </c>
    </row>
    <row r="92" spans="1:6" s="30" customFormat="1" ht="26.25">
      <c r="A92" s="55" t="s">
        <v>90</v>
      </c>
      <c r="B92" s="40">
        <f>LCTCBoard!B92+Online!B92+BRCC!B92+BPCC!B92+Delgado!B92+CentLATCC!B92+Fletcher!B92+LDCC!B92+Northshore!B92+Nunez!B92+RPCC!B92+SLCC!B92+Sowela!B92+LTC!B92</f>
        <v>0</v>
      </c>
      <c r="C92" s="40">
        <f>LCTCBoard!C92+Online!C92+BRCC!C92+BPCC!C92+Delgado!C92+CentLATCC!C92+Fletcher!C92+LDCC!C92+Northshore!C92+Nunez!C92+RPCC!C92+SLCC!C92+Sowela!C92+LTC!C92</f>
        <v>0</v>
      </c>
      <c r="D92" s="40">
        <f>LCTCBoard!D92+Online!D92+BRCC!D92+BPCC!D92+Delgado!D92+CentLATCC!D92+Fletcher!D92+LDCC!D92+Northshore!D92+Nunez!D92+RPCC!D92+SLCC!D92+Sowela!D92+LTC!D92</f>
        <v>0</v>
      </c>
      <c r="E92" s="40">
        <f t="shared" si="6"/>
        <v>0</v>
      </c>
      <c r="F92" s="41">
        <f t="shared" si="7"/>
        <v>0</v>
      </c>
    </row>
    <row r="93" spans="1:6" s="53" customFormat="1" ht="27" thickBot="1">
      <c r="A93" s="70" t="s">
        <v>71</v>
      </c>
      <c r="B93" s="186">
        <f>LCTCBoard!B93+Online!B93+BRCC!B93+BPCC!B93+Delgado!B93+CentLATCC!B93+Fletcher!B93+LDCC!B93+Northshore!B93+Nunez!B93+RPCC!B93+SLCC!B93+Sowela!B93+LTC!B93</f>
        <v>281483121.48</v>
      </c>
      <c r="C93" s="186">
        <f>LCTCBoard!C93+Online!C93+BRCC!C93+BPCC!C93+Delgado!C93+CentLATCC!C93+Fletcher!C93+LDCC!C93+Northshore!C93+Nunez!C93+RPCC!C93+SLCC!C93+Sowela!C93+LTC!C93</f>
        <v>291477056</v>
      </c>
      <c r="D93" s="186">
        <f>LCTCBoard!D93+Online!D93+BRCC!D93+BPCC!D93+Delgado!D93+CentLATCC!D93+Fletcher!D93+LDCC!D93+Northshore!D93+Nunez!D93+RPCC!D93+SLCC!D93+Sowela!D93+LTC!D93</f>
        <v>294452458</v>
      </c>
      <c r="E93" s="125">
        <f t="shared" si="6"/>
        <v>2975402</v>
      </c>
      <c r="F93" s="126">
        <f t="shared" si="7"/>
        <v>0.010208014451744702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58">
      <selection activeCell="B41" sqref="B41"/>
    </sheetView>
  </sheetViews>
  <sheetFormatPr defaultColWidth="9.140625" defaultRowHeight="15"/>
  <cols>
    <col min="1" max="1" width="157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5" s="4" customFormat="1" ht="46.5">
      <c r="A1" s="10" t="s">
        <v>0</v>
      </c>
      <c r="B1" s="13" t="s">
        <v>1</v>
      </c>
      <c r="C1" s="1" t="s">
        <v>156</v>
      </c>
      <c r="D1" s="14"/>
      <c r="E1" s="12"/>
    </row>
    <row r="2" spans="1:5" s="4" customFormat="1" ht="46.5">
      <c r="A2" s="10" t="s">
        <v>3</v>
      </c>
      <c r="B2" s="11"/>
      <c r="C2" s="15"/>
      <c r="D2" s="12"/>
      <c r="E2" s="12"/>
    </row>
    <row r="3" spans="1:5" s="4" customFormat="1" ht="47.25" thickBot="1">
      <c r="A3" s="16" t="s">
        <v>4</v>
      </c>
      <c r="B3" s="17"/>
      <c r="C3" s="18"/>
      <c r="D3" s="12"/>
      <c r="E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f>2Year!B8+4Year!B8</f>
        <v>569758214</v>
      </c>
      <c r="C8" s="40">
        <f>2Year!C8+4Year!C8</f>
        <v>569758214</v>
      </c>
      <c r="D8" s="40">
        <f>2Year!D8+4Year!D8</f>
        <v>286124361</v>
      </c>
      <c r="E8" s="40">
        <f aca="true" t="shared" si="0" ref="E8:E30">D8-C8</f>
        <v>-283633853</v>
      </c>
      <c r="F8" s="41">
        <f aca="true" t="shared" si="1" ref="F8:F30">IF(ISBLANK(E8),"  ",IF(C8&gt;0,E8/C8,IF(E8&gt;0,1,0)))</f>
        <v>-0.4978144167659161</v>
      </c>
    </row>
    <row r="9" spans="1:6" s="30" customFormat="1" ht="26.25">
      <c r="A9" s="39" t="s">
        <v>17</v>
      </c>
      <c r="B9" s="40">
        <f>2Year!B9+4Year!B9</f>
        <v>0</v>
      </c>
      <c r="C9" s="40">
        <f>2Year!C9+4Year!C9</f>
        <v>0</v>
      </c>
      <c r="D9" s="40">
        <f>2Year!D9+4Year!D9</f>
        <v>0</v>
      </c>
      <c r="E9" s="40">
        <f t="shared" si="0"/>
        <v>0</v>
      </c>
      <c r="F9" s="41">
        <f t="shared" si="1"/>
        <v>0</v>
      </c>
    </row>
    <row r="10" spans="1:6" s="30" customFormat="1" ht="26.25">
      <c r="A10" s="42" t="s">
        <v>18</v>
      </c>
      <c r="B10" s="40">
        <f>2Year!B10+4Year!B10</f>
        <v>38288768.39</v>
      </c>
      <c r="C10" s="40">
        <f>2Year!C10+4Year!C10</f>
        <v>39662996</v>
      </c>
      <c r="D10" s="40">
        <f>2Year!D10+4Year!D10</f>
        <v>252156581</v>
      </c>
      <c r="E10" s="40">
        <f t="shared" si="0"/>
        <v>212493585</v>
      </c>
      <c r="F10" s="41">
        <f t="shared" si="1"/>
        <v>5.357476903661035</v>
      </c>
    </row>
    <row r="11" spans="1:6" s="30" customFormat="1" ht="26.25">
      <c r="A11" s="44" t="s">
        <v>19</v>
      </c>
      <c r="B11" s="40">
        <f>2Year!B11+4Year!B11</f>
        <v>0</v>
      </c>
      <c r="C11" s="40">
        <f>2Year!C11+4Year!C11</f>
        <v>0</v>
      </c>
      <c r="D11" s="40">
        <f>2Year!D11+4Year!D11</f>
        <v>0</v>
      </c>
      <c r="E11" s="40">
        <f t="shared" si="0"/>
        <v>0</v>
      </c>
      <c r="F11" s="41">
        <f t="shared" si="1"/>
        <v>0</v>
      </c>
    </row>
    <row r="12" spans="1:6" s="30" customFormat="1" ht="26.25">
      <c r="A12" s="46" t="s">
        <v>20</v>
      </c>
      <c r="B12" s="40">
        <f>2Year!B12+4Year!B12</f>
        <v>32583333.39</v>
      </c>
      <c r="C12" s="40">
        <f>2Year!C12+4Year!C12</f>
        <v>33915217</v>
      </c>
      <c r="D12" s="40">
        <f>2Year!D12+4Year!D12</f>
        <v>32506539</v>
      </c>
      <c r="E12" s="40">
        <f t="shared" si="0"/>
        <v>-1408678</v>
      </c>
      <c r="F12" s="41">
        <f t="shared" si="1"/>
        <v>-0.04153527898701046</v>
      </c>
    </row>
    <row r="13" spans="1:6" s="30" customFormat="1" ht="26.25">
      <c r="A13" s="46" t="s">
        <v>21</v>
      </c>
      <c r="B13" s="40">
        <f>2Year!B13+4Year!B13</f>
        <v>0</v>
      </c>
      <c r="C13" s="40">
        <f>2Year!C13+4Year!C13</f>
        <v>0</v>
      </c>
      <c r="D13" s="40">
        <f>2Year!D13+4Year!D13</f>
        <v>0</v>
      </c>
      <c r="E13" s="40">
        <f t="shared" si="0"/>
        <v>0</v>
      </c>
      <c r="F13" s="41">
        <f t="shared" si="1"/>
        <v>0</v>
      </c>
    </row>
    <row r="14" spans="1:6" s="30" customFormat="1" ht="26.25">
      <c r="A14" s="46" t="s">
        <v>22</v>
      </c>
      <c r="B14" s="40">
        <f>2Year!B14+4Year!B14</f>
        <v>537604</v>
      </c>
      <c r="C14" s="40">
        <f>2Year!C14+4Year!C14</f>
        <v>537604</v>
      </c>
      <c r="D14" s="40">
        <f>2Year!D14+4Year!D14</f>
        <v>559725</v>
      </c>
      <c r="E14" s="40">
        <f t="shared" si="0"/>
        <v>22121</v>
      </c>
      <c r="F14" s="41">
        <f t="shared" si="1"/>
        <v>0.041147387296225475</v>
      </c>
    </row>
    <row r="15" spans="1:6" s="30" customFormat="1" ht="26.25">
      <c r="A15" s="46" t="s">
        <v>23</v>
      </c>
      <c r="B15" s="40">
        <f>2Year!B15+4Year!B15</f>
        <v>246718</v>
      </c>
      <c r="C15" s="40">
        <f>2Year!C15+4Year!C15</f>
        <v>246718</v>
      </c>
      <c r="D15" s="40">
        <f>2Year!D15+4Year!D15</f>
        <v>241884</v>
      </c>
      <c r="E15" s="40">
        <f t="shared" si="0"/>
        <v>-4834</v>
      </c>
      <c r="F15" s="41">
        <f t="shared" si="1"/>
        <v>-0.01959321978939518</v>
      </c>
    </row>
    <row r="16" spans="1:6" s="30" customFormat="1" ht="26.25">
      <c r="A16" s="46" t="s">
        <v>24</v>
      </c>
      <c r="B16" s="40">
        <f>2Year!B16+4Year!B16</f>
        <v>50000</v>
      </c>
      <c r="C16" s="40">
        <f>2Year!C16+4Year!C16</f>
        <v>50000</v>
      </c>
      <c r="D16" s="40">
        <f>2Year!D16+4Year!D16</f>
        <v>50000</v>
      </c>
      <c r="E16" s="40">
        <f t="shared" si="0"/>
        <v>0</v>
      </c>
      <c r="F16" s="41">
        <f t="shared" si="1"/>
        <v>0</v>
      </c>
    </row>
    <row r="17" spans="1:6" s="30" customFormat="1" ht="26.25">
      <c r="A17" s="46" t="s">
        <v>25</v>
      </c>
      <c r="B17" s="40">
        <f>2Year!B17+4Year!B17</f>
        <v>0</v>
      </c>
      <c r="C17" s="40">
        <f>2Year!C17+4Year!C17</f>
        <v>0</v>
      </c>
      <c r="D17" s="40">
        <f>2Year!D17+4Year!D17</f>
        <v>0</v>
      </c>
      <c r="E17" s="40">
        <f t="shared" si="0"/>
        <v>0</v>
      </c>
      <c r="F17" s="41">
        <f t="shared" si="1"/>
        <v>0</v>
      </c>
    </row>
    <row r="18" spans="1:6" s="30" customFormat="1" ht="26.25">
      <c r="A18" s="46" t="s">
        <v>26</v>
      </c>
      <c r="B18" s="40">
        <f>2Year!B18+4Year!B18</f>
        <v>750000</v>
      </c>
      <c r="C18" s="40">
        <f>2Year!C18+4Year!C18</f>
        <v>750000</v>
      </c>
      <c r="D18" s="40">
        <f>2Year!D18+4Year!D18</f>
        <v>750000</v>
      </c>
      <c r="E18" s="40">
        <f t="shared" si="0"/>
        <v>0</v>
      </c>
      <c r="F18" s="41">
        <f t="shared" si="1"/>
        <v>0</v>
      </c>
    </row>
    <row r="19" spans="1:6" s="30" customFormat="1" ht="26.25">
      <c r="A19" s="46" t="s">
        <v>27</v>
      </c>
      <c r="B19" s="40">
        <f>2Year!B19+4Year!B19</f>
        <v>3057656</v>
      </c>
      <c r="C19" s="40">
        <f>2Year!C19+4Year!C19</f>
        <v>3100000</v>
      </c>
      <c r="D19" s="40">
        <f>2Year!D19+4Year!D19</f>
        <v>3700000</v>
      </c>
      <c r="E19" s="40">
        <f t="shared" si="0"/>
        <v>600000</v>
      </c>
      <c r="F19" s="41">
        <f t="shared" si="1"/>
        <v>0.1935483870967742</v>
      </c>
    </row>
    <row r="20" spans="1:6" s="30" customFormat="1" ht="26.25">
      <c r="A20" s="46" t="s">
        <v>28</v>
      </c>
      <c r="B20" s="40">
        <f>2Year!B20+4Year!B20</f>
        <v>210000</v>
      </c>
      <c r="C20" s="40">
        <f>2Year!C20+4Year!C20</f>
        <v>210000</v>
      </c>
      <c r="D20" s="40">
        <f>2Year!D20+4Year!D20</f>
        <v>210000</v>
      </c>
      <c r="E20" s="40">
        <f t="shared" si="0"/>
        <v>0</v>
      </c>
      <c r="F20" s="41">
        <f t="shared" si="1"/>
        <v>0</v>
      </c>
    </row>
    <row r="21" spans="1:6" s="30" customFormat="1" ht="26.25">
      <c r="A21" s="46" t="s">
        <v>29</v>
      </c>
      <c r="B21" s="40">
        <f>2Year!B21+4Year!B21</f>
        <v>0</v>
      </c>
      <c r="C21" s="40">
        <f>2Year!C21+4Year!C21</f>
        <v>0</v>
      </c>
      <c r="D21" s="40">
        <f>2Year!D21+4Year!D21</f>
        <v>0</v>
      </c>
      <c r="E21" s="40">
        <f t="shared" si="0"/>
        <v>0</v>
      </c>
      <c r="F21" s="41">
        <f t="shared" si="1"/>
        <v>0</v>
      </c>
    </row>
    <row r="22" spans="1:6" s="30" customFormat="1" ht="26.25">
      <c r="A22" s="46" t="s">
        <v>30</v>
      </c>
      <c r="B22" s="40">
        <f>2Year!B22+4Year!B22</f>
        <v>0</v>
      </c>
      <c r="C22" s="40">
        <f>2Year!C22+4Year!C22</f>
        <v>0</v>
      </c>
      <c r="D22" s="40">
        <f>2Year!D22+4Year!D22</f>
        <v>0</v>
      </c>
      <c r="E22" s="40">
        <f t="shared" si="0"/>
        <v>0</v>
      </c>
      <c r="F22" s="41">
        <f t="shared" si="1"/>
        <v>0</v>
      </c>
    </row>
    <row r="23" spans="1:6" s="30" customFormat="1" ht="26.25">
      <c r="A23" s="47" t="s">
        <v>31</v>
      </c>
      <c r="B23" s="40">
        <f>2Year!B23+4Year!B23</f>
        <v>0</v>
      </c>
      <c r="C23" s="40">
        <f>2Year!C23+4Year!C23</f>
        <v>0</v>
      </c>
      <c r="D23" s="40">
        <f>2Year!D23+4Year!D23</f>
        <v>0</v>
      </c>
      <c r="E23" s="40">
        <f t="shared" si="0"/>
        <v>0</v>
      </c>
      <c r="F23" s="41">
        <f t="shared" si="1"/>
        <v>0</v>
      </c>
    </row>
    <row r="24" spans="1:6" s="30" customFormat="1" ht="26.25">
      <c r="A24" s="47" t="s">
        <v>32</v>
      </c>
      <c r="B24" s="40">
        <f>2Year!B24+4Year!B24</f>
        <v>0</v>
      </c>
      <c r="C24" s="40">
        <f>2Year!C24+4Year!C24</f>
        <v>0</v>
      </c>
      <c r="D24" s="40">
        <f>2Year!D24+4Year!D24</f>
        <v>0</v>
      </c>
      <c r="E24" s="40">
        <f t="shared" si="0"/>
        <v>0</v>
      </c>
      <c r="F24" s="41">
        <f t="shared" si="1"/>
        <v>0</v>
      </c>
    </row>
    <row r="25" spans="1:6" s="30" customFormat="1" ht="26.25">
      <c r="A25" s="47" t="s">
        <v>33</v>
      </c>
      <c r="B25" s="40">
        <f>2Year!B25+4Year!B25</f>
        <v>0</v>
      </c>
      <c r="C25" s="40">
        <f>2Year!C25+4Year!C25</f>
        <v>0</v>
      </c>
      <c r="D25" s="40">
        <f>2Year!D25+4Year!D25</f>
        <v>0</v>
      </c>
      <c r="E25" s="40">
        <f t="shared" si="0"/>
        <v>0</v>
      </c>
      <c r="F25" s="41">
        <f t="shared" si="1"/>
        <v>0</v>
      </c>
    </row>
    <row r="26" spans="1:6" s="30" customFormat="1" ht="26.25">
      <c r="A26" s="47" t="s">
        <v>34</v>
      </c>
      <c r="B26" s="40">
        <f>2Year!B26+4Year!B26</f>
        <v>353457</v>
      </c>
      <c r="C26" s="40">
        <f>2Year!C26+4Year!C26</f>
        <v>353457</v>
      </c>
      <c r="D26" s="40">
        <f>2Year!D26+4Year!D26</f>
        <v>351712</v>
      </c>
      <c r="E26" s="40">
        <f t="shared" si="0"/>
        <v>-1745</v>
      </c>
      <c r="F26" s="41">
        <f t="shared" si="1"/>
        <v>-0.004936951312323705</v>
      </c>
    </row>
    <row r="27" spans="1:6" s="30" customFormat="1" ht="26.25">
      <c r="A27" s="47" t="s">
        <v>35</v>
      </c>
      <c r="B27" s="40">
        <f>2Year!B27+4Year!B27</f>
        <v>0</v>
      </c>
      <c r="C27" s="40">
        <f>2Year!C27+4Year!C27</f>
        <v>0</v>
      </c>
      <c r="D27" s="40">
        <f>2Year!D27+4Year!D27</f>
        <v>0</v>
      </c>
      <c r="E27" s="40">
        <f t="shared" si="0"/>
        <v>0</v>
      </c>
      <c r="F27" s="41">
        <f t="shared" si="1"/>
        <v>0</v>
      </c>
    </row>
    <row r="28" spans="1:6" s="30" customFormat="1" ht="26.25">
      <c r="A28" s="47" t="s">
        <v>93</v>
      </c>
      <c r="B28" s="40">
        <f>2Year!B28+4Year!B28</f>
        <v>0</v>
      </c>
      <c r="C28" s="40">
        <f>2Year!C28+4Year!C28</f>
        <v>0</v>
      </c>
      <c r="D28" s="40">
        <f>2Year!D28+4Year!D28</f>
        <v>0</v>
      </c>
      <c r="E28" s="40">
        <f t="shared" si="0"/>
        <v>0</v>
      </c>
      <c r="F28" s="41">
        <f t="shared" si="1"/>
        <v>0</v>
      </c>
    </row>
    <row r="29" spans="1:6" s="30" customFormat="1" ht="26.25">
      <c r="A29" s="47" t="s">
        <v>100</v>
      </c>
      <c r="B29" s="40">
        <f>2Year!B29+4Year!B29</f>
        <v>0</v>
      </c>
      <c r="C29" s="40">
        <f>2Year!C29+4Year!C29</f>
        <v>0</v>
      </c>
      <c r="D29" s="40">
        <f>2Year!D29+4Year!D29</f>
        <v>-12993421</v>
      </c>
      <c r="E29" s="40">
        <f t="shared" si="0"/>
        <v>-12993421</v>
      </c>
      <c r="F29" s="41">
        <f t="shared" si="1"/>
        <v>0</v>
      </c>
    </row>
    <row r="30" spans="1:6" s="30" customFormat="1" ht="26.25">
      <c r="A30" s="47" t="s">
        <v>36</v>
      </c>
      <c r="B30" s="40">
        <f>2Year!B30+4Year!B30</f>
        <v>500000</v>
      </c>
      <c r="C30" s="40">
        <f>2Year!C30+4Year!C30</f>
        <v>500000</v>
      </c>
      <c r="D30" s="40">
        <f>2Year!D30+4Year!D30</f>
        <v>226780142</v>
      </c>
      <c r="E30" s="40">
        <f t="shared" si="0"/>
        <v>226280142</v>
      </c>
      <c r="F30" s="41">
        <f t="shared" si="1"/>
        <v>452.560284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f>2Year!B32+4Year!B32</f>
        <v>0</v>
      </c>
      <c r="C32" s="40">
        <f>2Year!C32+4Year!C32</f>
        <v>0</v>
      </c>
      <c r="D32" s="40">
        <f>2Year!D32+4Year!D32</f>
        <v>0</v>
      </c>
      <c r="E32" s="40">
        <f>D32-C32</f>
        <v>0</v>
      </c>
      <c r="F32" s="41">
        <f>IF(ISBLANK(E32),"  ",IF(C32&gt;0,E32/C32,IF(E32&gt;0,1,0)))</f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40">
        <f>2Year!B34+4Year!B34</f>
        <v>0</v>
      </c>
      <c r="C34" s="40">
        <f>2Year!C34+4Year!C34</f>
        <v>0</v>
      </c>
      <c r="D34" s="40">
        <f>2Year!D34+4Year!D34</f>
        <v>0</v>
      </c>
      <c r="E34" s="40">
        <f>D34-C34</f>
        <v>0</v>
      </c>
      <c r="F34" s="41">
        <f>IF(ISBLANK(E34),"  ",IF(C34&gt;0,E34/C34,IF(E34&gt;0,1,0)))</f>
        <v>0</v>
      </c>
    </row>
    <row r="35" spans="1:6" s="30" customFormat="1" ht="26.25">
      <c r="A35" s="46" t="s">
        <v>40</v>
      </c>
      <c r="B35" s="178"/>
      <c r="C35" s="178"/>
      <c r="D35" s="178"/>
      <c r="E35" s="43"/>
      <c r="F35" s="41" t="s">
        <v>41</v>
      </c>
    </row>
    <row r="36" spans="1:6" s="53" customFormat="1" ht="26.25">
      <c r="A36" s="50" t="s">
        <v>42</v>
      </c>
      <c r="B36" s="123">
        <f>B34+B32+B10+B9+B8</f>
        <v>608046982.39</v>
      </c>
      <c r="C36" s="123">
        <f>C34+C32+C10+C9+C8</f>
        <v>609421210</v>
      </c>
      <c r="D36" s="123">
        <f>D34+D32+D10+D9+D8</f>
        <v>538280942</v>
      </c>
      <c r="E36" s="59">
        <f>D36-C36</f>
        <v>-71140268</v>
      </c>
      <c r="F36" s="52">
        <f>IF(ISBLANK(E36),"  ",IF(C36&gt;0,E36/C36,IF(E36&gt;0,1,0)))</f>
        <v>-0.11673415173718683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f>2Year!B38+4Year!B38</f>
        <v>0</v>
      </c>
      <c r="C38" s="40">
        <f>2Year!C38+4Year!C38</f>
        <v>0</v>
      </c>
      <c r="D38" s="40">
        <f>2Year!D38+4Year!D38</f>
        <v>0</v>
      </c>
      <c r="E38" s="40">
        <f aca="true" t="shared" si="2" ref="E38:E43">D38-C38</f>
        <v>0</v>
      </c>
      <c r="F38" s="41">
        <f aca="true" t="shared" si="3" ref="F38:F43">IF(ISBLANK(E38),"  ",IF(C38&gt;0,E38/C38,IF(E38&gt;0,1,0)))</f>
        <v>0</v>
      </c>
    </row>
    <row r="39" spans="1:6" s="30" customFormat="1" ht="26.25">
      <c r="A39" s="55" t="s">
        <v>45</v>
      </c>
      <c r="B39" s="40">
        <f>2Year!B39+4Year!B39</f>
        <v>0</v>
      </c>
      <c r="C39" s="40">
        <f>2Year!C39+4Year!C39</f>
        <v>0</v>
      </c>
      <c r="D39" s="40">
        <f>2Year!D39+4Year!D39</f>
        <v>0</v>
      </c>
      <c r="E39" s="40">
        <f t="shared" si="2"/>
        <v>0</v>
      </c>
      <c r="F39" s="41">
        <f t="shared" si="3"/>
        <v>0</v>
      </c>
    </row>
    <row r="40" spans="1:6" s="30" customFormat="1" ht="26.25">
      <c r="A40" s="55" t="s">
        <v>46</v>
      </c>
      <c r="B40" s="40">
        <f>2Year!B40+4Year!B40-2</f>
        <v>371742</v>
      </c>
      <c r="C40" s="40">
        <f>2Year!C40+4Year!C40</f>
        <v>0</v>
      </c>
      <c r="D40" s="40">
        <f>2Year!D40+4Year!D40</f>
        <v>0</v>
      </c>
      <c r="E40" s="40">
        <f t="shared" si="2"/>
        <v>0</v>
      </c>
      <c r="F40" s="41">
        <f t="shared" si="3"/>
        <v>0</v>
      </c>
    </row>
    <row r="41" spans="1:6" s="30" customFormat="1" ht="26.25">
      <c r="A41" s="55" t="s">
        <v>47</v>
      </c>
      <c r="B41" s="40">
        <f>2Year!B41+4Year!B41</f>
        <v>0</v>
      </c>
      <c r="C41" s="40">
        <f>2Year!C41+4Year!C41</f>
        <v>0</v>
      </c>
      <c r="D41" s="40">
        <f>2Year!D41+4Year!D41</f>
        <v>0</v>
      </c>
      <c r="E41" s="40">
        <f t="shared" si="2"/>
        <v>0</v>
      </c>
      <c r="F41" s="41">
        <f t="shared" si="3"/>
        <v>0</v>
      </c>
    </row>
    <row r="42" spans="1:6" s="30" customFormat="1" ht="26.25">
      <c r="A42" s="56" t="s">
        <v>48</v>
      </c>
      <c r="B42" s="40">
        <f>2Year!B42+4Year!B42</f>
        <v>0</v>
      </c>
      <c r="C42" s="40">
        <f>2Year!C42+4Year!C42</f>
        <v>0</v>
      </c>
      <c r="D42" s="40">
        <f>2Year!D42+4Year!D42</f>
        <v>0</v>
      </c>
      <c r="E42" s="40">
        <f t="shared" si="2"/>
        <v>0</v>
      </c>
      <c r="F42" s="41">
        <f t="shared" si="3"/>
        <v>0</v>
      </c>
    </row>
    <row r="43" spans="1:12" s="53" customFormat="1" ht="26.25">
      <c r="A43" s="48" t="s">
        <v>49</v>
      </c>
      <c r="B43" s="59">
        <f>SUM(B38:B42)</f>
        <v>371742</v>
      </c>
      <c r="C43" s="59">
        <f>LSUBoard!C43+LSU!C43+LSUA!C43+LSUS!C43+LSUE!C43+LSULaw!C43+LSUHSCS!C43+LSUHSCNO!C43+LSUAg!C43+PBRC!C43+Conway!C43+Long!C43</f>
        <v>0</v>
      </c>
      <c r="D43" s="59">
        <f>LSUBoard!D43+LSU!D43+LSUA!D43+LSUS!D43+LSUE!D43+LSULaw!D43+LSUHSCS!D43+LSUHSCNO!D43+LSUAg!D43+PBRC!D43+Conway!D43+Long!D43</f>
        <v>0</v>
      </c>
      <c r="E43" s="59">
        <f t="shared" si="2"/>
        <v>0</v>
      </c>
      <c r="F43" s="52">
        <f t="shared" si="3"/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f>2Year!B45+4Year!B45</f>
        <v>8837083</v>
      </c>
      <c r="C45" s="59">
        <f>2Year!C45+4Year!C45</f>
        <v>8838368</v>
      </c>
      <c r="D45" s="59">
        <f>2Year!D45+4Year!D45</f>
        <v>8833510</v>
      </c>
      <c r="E45" s="59">
        <f>D45-C45</f>
        <v>-4858</v>
      </c>
      <c r="F45" s="52">
        <f>IF(ISBLANK(E45),"  ",IF(C45&gt;0,E45/C45,IF(E45&gt;0,1,0)))</f>
        <v>-0.0005496489849709811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f>2Year!B47+4Year!B47</f>
        <v>2749842</v>
      </c>
      <c r="C47" s="59">
        <f>2Year!C47+4Year!C47</f>
        <v>0</v>
      </c>
      <c r="D47" s="59">
        <f>2Year!D47+4Year!D47</f>
        <v>0</v>
      </c>
      <c r="E47" s="59">
        <f>D47-C47</f>
        <v>0</v>
      </c>
      <c r="F47" s="52">
        <f>IF(ISBLANK(E47),"  ",IF(C47&gt;0,E47/C47,IF(E47&gt;0,1,0)))</f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9">
        <f>2Year!B49+4Year!B49</f>
        <v>967344926.7</v>
      </c>
      <c r="C49" s="59">
        <f>2Year!C49+4Year!C49</f>
        <v>1012790260</v>
      </c>
      <c r="D49" s="59">
        <f>2Year!D49+4Year!D49</f>
        <v>1078123451.795898</v>
      </c>
      <c r="E49" s="59">
        <f>D49-C49</f>
        <v>65333191.79589796</v>
      </c>
      <c r="F49" s="52">
        <f>IF(ISBLANK(E49),"  ",IF(C49&gt;0,E49/C49,IF(E49&gt;0,1,0)))</f>
        <v>0.06450811621736761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59">
        <f>2Year!B51+4Year!B51</f>
        <v>0</v>
      </c>
      <c r="C51" s="59">
        <f>2Year!C51+4Year!C51</f>
        <v>0</v>
      </c>
      <c r="D51" s="59">
        <f>2Year!D51+4Year!D51</f>
        <v>0</v>
      </c>
      <c r="E51" s="59">
        <f>D51-C51</f>
        <v>0</v>
      </c>
      <c r="F51" s="52">
        <f>IF(ISBLANK(E51),"  ",IF(C51&gt;0,E51/C51,IF(E51&gt;0,1,0)))</f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9">
        <f>2Year!B53+4Year!B53</f>
        <v>0</v>
      </c>
      <c r="C53" s="59">
        <f>2Year!C53+4Year!C53</f>
        <v>0</v>
      </c>
      <c r="D53" s="59">
        <f>2Year!D53+4Year!D53</f>
        <v>0</v>
      </c>
      <c r="E53" s="59">
        <f>D53-C53</f>
        <v>0</v>
      </c>
      <c r="F53" s="52">
        <f>IF(ISBLANK(E53),"  ",IF(C53&gt;0,E53/C53,IF(E53&gt;0,1,0)))</f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9">
        <f>B53+B51+B49+B47+B45+-B43+B36</f>
        <v>1586607092.0900002</v>
      </c>
      <c r="C55" s="59">
        <f>C53+C51+C49+C47+C45+-C43+C36</f>
        <v>1631049838</v>
      </c>
      <c r="D55" s="59">
        <f>D53+D51+D49+D47+D45+-D43+D36</f>
        <v>1625237903.795898</v>
      </c>
      <c r="E55" s="59">
        <f>D55-C55</f>
        <v>-5811934.204102039</v>
      </c>
      <c r="F55" s="52">
        <f>IF(ISBLANK(E55),"  ",IF(C55&gt;0,E55/C55,IF(E55&gt;0,1,0)))</f>
        <v>-0.00356330877738761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40">
        <f>2Year!B59+4Year!B59</f>
        <v>694243094.07</v>
      </c>
      <c r="C59" s="40">
        <f>2Year!C59+4Year!C59</f>
        <v>713795897.66</v>
      </c>
      <c r="D59" s="40">
        <f>2Year!D59+4Year!D59</f>
        <v>713275387.71</v>
      </c>
      <c r="E59" s="40">
        <f aca="true" t="shared" si="4" ref="E59:E72">D59-C59</f>
        <v>-520509.9499999285</v>
      </c>
      <c r="F59" s="41">
        <f aca="true" t="shared" si="5" ref="F59:F72">IF(ISBLANK(E59),"  ",IF(C59&gt;0,E59/C59,IF(E59&gt;0,1,0)))</f>
        <v>-0.0007292139835859092</v>
      </c>
    </row>
    <row r="60" spans="1:6" s="30" customFormat="1" ht="26.25">
      <c r="A60" s="46" t="s">
        <v>59</v>
      </c>
      <c r="B60" s="40">
        <f>2Year!B60+4Year!B60</f>
        <v>86315928.11999999</v>
      </c>
      <c r="C60" s="40">
        <f>2Year!C60+4Year!C60</f>
        <v>89505675.06</v>
      </c>
      <c r="D60" s="40">
        <f>2Year!D60+4Year!D60</f>
        <v>87886759.4</v>
      </c>
      <c r="E60" s="40">
        <f t="shared" si="4"/>
        <v>-1618915.6599999964</v>
      </c>
      <c r="F60" s="41">
        <f t="shared" si="5"/>
        <v>-0.018087296240319496</v>
      </c>
    </row>
    <row r="61" spans="1:6" s="30" customFormat="1" ht="26.25">
      <c r="A61" s="46" t="s">
        <v>60</v>
      </c>
      <c r="B61" s="40">
        <f>2Year!B61+4Year!B61</f>
        <v>10332796.73</v>
      </c>
      <c r="C61" s="40">
        <f>2Year!C61+4Year!C61</f>
        <v>10986155.3</v>
      </c>
      <c r="D61" s="40">
        <f>2Year!D61+4Year!D61</f>
        <v>9820967.86</v>
      </c>
      <c r="E61" s="40">
        <f t="shared" si="4"/>
        <v>-1165187.4400000013</v>
      </c>
      <c r="F61" s="41">
        <f t="shared" si="5"/>
        <v>-0.10605961850912496</v>
      </c>
    </row>
    <row r="62" spans="1:6" s="30" customFormat="1" ht="26.25">
      <c r="A62" s="46" t="s">
        <v>61</v>
      </c>
      <c r="B62" s="40">
        <f>2Year!B62+4Year!B62</f>
        <v>160361831.32</v>
      </c>
      <c r="C62" s="40">
        <f>2Year!C62+4Year!C62</f>
        <v>162199098.89</v>
      </c>
      <c r="D62" s="40">
        <f>2Year!D62+4Year!D62</f>
        <v>163748659.31</v>
      </c>
      <c r="E62" s="40">
        <f t="shared" si="4"/>
        <v>1549560.4200000167</v>
      </c>
      <c r="F62" s="41">
        <f t="shared" si="5"/>
        <v>0.009553446539495858</v>
      </c>
    </row>
    <row r="63" spans="1:6" s="30" customFormat="1" ht="26.25">
      <c r="A63" s="46" t="s">
        <v>62</v>
      </c>
      <c r="B63" s="40">
        <f>2Year!B63+4Year!B63</f>
        <v>80556761.81</v>
      </c>
      <c r="C63" s="40">
        <f>2Year!C63+4Year!C63</f>
        <v>82615154.543</v>
      </c>
      <c r="D63" s="40">
        <f>2Year!D63+4Year!D63</f>
        <v>82483930.12</v>
      </c>
      <c r="E63" s="40">
        <f t="shared" si="4"/>
        <v>-131224.42299999297</v>
      </c>
      <c r="F63" s="41">
        <f t="shared" si="5"/>
        <v>-0.001588381983013692</v>
      </c>
    </row>
    <row r="64" spans="1:6" s="30" customFormat="1" ht="26.25">
      <c r="A64" s="46" t="s">
        <v>63</v>
      </c>
      <c r="B64" s="40">
        <f>2Year!B64+4Year!B64</f>
        <v>192262967.84</v>
      </c>
      <c r="C64" s="40">
        <f>2Year!C64+4Year!C64</f>
        <v>197904039.373</v>
      </c>
      <c r="D64" s="40">
        <f>2Year!D64+4Year!D64</f>
        <v>199844150.07</v>
      </c>
      <c r="E64" s="40">
        <f t="shared" si="4"/>
        <v>1940110.696999997</v>
      </c>
      <c r="F64" s="41">
        <f t="shared" si="5"/>
        <v>0.009803290034638302</v>
      </c>
    </row>
    <row r="65" spans="1:6" s="30" customFormat="1" ht="26.25">
      <c r="A65" s="46" t="s">
        <v>64</v>
      </c>
      <c r="B65" s="40">
        <f>2Year!B65+4Year!B65</f>
        <v>146517518.28</v>
      </c>
      <c r="C65" s="40">
        <f>2Year!C65+4Year!C65</f>
        <v>147620966</v>
      </c>
      <c r="D65" s="40">
        <f>2Year!D65+4Year!D65</f>
        <v>148514893</v>
      </c>
      <c r="E65" s="40">
        <f t="shared" si="4"/>
        <v>893927</v>
      </c>
      <c r="F65" s="41">
        <f t="shared" si="5"/>
        <v>0.006055555821251027</v>
      </c>
    </row>
    <row r="66" spans="1:6" s="30" customFormat="1" ht="26.25">
      <c r="A66" s="46" t="s">
        <v>65</v>
      </c>
      <c r="B66" s="40">
        <f>2Year!B66+4Year!B66</f>
        <v>185733092.12</v>
      </c>
      <c r="C66" s="40">
        <f>2Year!C66+4Year!C66</f>
        <v>191476454.04799998</v>
      </c>
      <c r="D66" s="40">
        <f>2Year!D66+4Year!D66</f>
        <v>183245656.03</v>
      </c>
      <c r="E66" s="40">
        <f t="shared" si="4"/>
        <v>-8230798.017999977</v>
      </c>
      <c r="F66" s="41">
        <f t="shared" si="5"/>
        <v>-0.04298595385486224</v>
      </c>
    </row>
    <row r="67" spans="1:6" s="53" customFormat="1" ht="26.25">
      <c r="A67" s="66" t="s">
        <v>66</v>
      </c>
      <c r="B67" s="59">
        <f>SUM(B59:B66)</f>
        <v>1556323990.29</v>
      </c>
      <c r="C67" s="59">
        <f>SUM(C59:C66)</f>
        <v>1596103440.874</v>
      </c>
      <c r="D67" s="59">
        <f>SUM(D59:D66)</f>
        <v>1588820403.5</v>
      </c>
      <c r="E67" s="59">
        <f t="shared" si="4"/>
        <v>-7283037.3740000725</v>
      </c>
      <c r="F67" s="52">
        <f t="shared" si="5"/>
        <v>-0.004563010884815837</v>
      </c>
    </row>
    <row r="68" spans="1:6" s="30" customFormat="1" ht="26.25">
      <c r="A68" s="46" t="s">
        <v>67</v>
      </c>
      <c r="B68" s="40">
        <f>2Year!B68+4Year!B68</f>
        <v>0</v>
      </c>
      <c r="C68" s="40">
        <f>2Year!C68+4Year!C68</f>
        <v>0</v>
      </c>
      <c r="D68" s="40">
        <f>2Year!D68+4Year!D68</f>
        <v>0</v>
      </c>
      <c r="E68" s="40">
        <f t="shared" si="4"/>
        <v>0</v>
      </c>
      <c r="F68" s="41">
        <f t="shared" si="5"/>
        <v>0</v>
      </c>
    </row>
    <row r="69" spans="1:6" s="30" customFormat="1" ht="26.25">
      <c r="A69" s="46" t="s">
        <v>68</v>
      </c>
      <c r="B69" s="40">
        <f>2Year!B69+4Year!B69</f>
        <v>5546387.0200000005</v>
      </c>
      <c r="C69" s="40">
        <f>2Year!C69+4Year!C69</f>
        <v>7968379</v>
      </c>
      <c r="D69" s="40">
        <f>2Year!D69+4Year!D69</f>
        <v>11580039</v>
      </c>
      <c r="E69" s="40">
        <f t="shared" si="4"/>
        <v>3611660</v>
      </c>
      <c r="F69" s="41">
        <f t="shared" si="5"/>
        <v>0.4532490234212002</v>
      </c>
    </row>
    <row r="70" spans="1:6" s="30" customFormat="1" ht="26.25">
      <c r="A70" s="46" t="s">
        <v>69</v>
      </c>
      <c r="B70" s="40">
        <f>2Year!B70+4Year!B70</f>
        <v>26024947</v>
      </c>
      <c r="C70" s="40">
        <f>2Year!C70+4Year!C70</f>
        <v>25780966</v>
      </c>
      <c r="D70" s="40">
        <f>2Year!D70+4Year!D70</f>
        <v>22756695</v>
      </c>
      <c r="E70" s="40">
        <f t="shared" si="4"/>
        <v>-3024271</v>
      </c>
      <c r="F70" s="41">
        <f t="shared" si="5"/>
        <v>-0.11730634918800172</v>
      </c>
    </row>
    <row r="71" spans="1:6" s="30" customFormat="1" ht="26.25">
      <c r="A71" s="46" t="s">
        <v>70</v>
      </c>
      <c r="B71" s="40">
        <f>2Year!B71+4Year!B71</f>
        <v>-1288232.5</v>
      </c>
      <c r="C71" s="40">
        <f>2Year!C71+4Year!C71</f>
        <v>1197043</v>
      </c>
      <c r="D71" s="40">
        <f>2Year!D71+4Year!D71</f>
        <v>2080758</v>
      </c>
      <c r="E71" s="40">
        <f t="shared" si="4"/>
        <v>883715</v>
      </c>
      <c r="F71" s="41">
        <f t="shared" si="5"/>
        <v>0.738248333602051</v>
      </c>
    </row>
    <row r="72" spans="1:6" s="53" customFormat="1" ht="26.25">
      <c r="A72" s="67" t="s">
        <v>71</v>
      </c>
      <c r="B72" s="59">
        <f>SUM(B67:B71)</f>
        <v>1586607091.81</v>
      </c>
      <c r="C72" s="59">
        <f>SUM(C67:C71)</f>
        <v>1631049828.874</v>
      </c>
      <c r="D72" s="59">
        <f>SUM(D67:D71)</f>
        <v>1625237895.5</v>
      </c>
      <c r="E72" s="59">
        <f t="shared" si="4"/>
        <v>-5811933.3740000725</v>
      </c>
      <c r="F72" s="52">
        <f t="shared" si="5"/>
        <v>-0.003563308288387705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f>2Year!B75+4Year!B75</f>
        <v>820325092.68</v>
      </c>
      <c r="C75" s="40">
        <f>2Year!C75+4Year!C75</f>
        <v>842300931.5</v>
      </c>
      <c r="D75" s="40">
        <f>2Year!D75+4Year!D75</f>
        <v>835161544</v>
      </c>
      <c r="E75" s="40">
        <f aca="true" t="shared" si="6" ref="E75:E93">D75-C75</f>
        <v>-7139387.5</v>
      </c>
      <c r="F75" s="41">
        <f aca="true" t="shared" si="7" ref="F75:F93">IF(ISBLANK(E75),"  ",IF(C75&gt;0,E75/C75,IF(E75&gt;0,1,0)))</f>
        <v>-0.008476053193109878</v>
      </c>
    </row>
    <row r="76" spans="1:6" s="30" customFormat="1" ht="26.25">
      <c r="A76" s="46" t="s">
        <v>74</v>
      </c>
      <c r="B76" s="40">
        <f>2Year!B76+4Year!B76</f>
        <v>42469905.11</v>
      </c>
      <c r="C76" s="40">
        <f>2Year!C76+4Year!C76</f>
        <v>41294826</v>
      </c>
      <c r="D76" s="40">
        <f>2Year!D76+4Year!D76</f>
        <v>41719610</v>
      </c>
      <c r="E76" s="40">
        <f t="shared" si="6"/>
        <v>424784</v>
      </c>
      <c r="F76" s="41">
        <f t="shared" si="7"/>
        <v>0.01028661556777113</v>
      </c>
    </row>
    <row r="77" spans="1:6" s="30" customFormat="1" ht="26.25">
      <c r="A77" s="46" t="s">
        <v>75</v>
      </c>
      <c r="B77" s="40">
        <f>2Year!B77+4Year!B77</f>
        <v>329688164.28999996</v>
      </c>
      <c r="C77" s="40">
        <f>2Year!C77+4Year!C77</f>
        <v>337763106.374</v>
      </c>
      <c r="D77" s="40">
        <f>2Year!D77+4Year!D77</f>
        <v>348092134.5</v>
      </c>
      <c r="E77" s="40">
        <f t="shared" si="6"/>
        <v>10329028.125999987</v>
      </c>
      <c r="F77" s="41">
        <f t="shared" si="7"/>
        <v>0.030580687858083617</v>
      </c>
    </row>
    <row r="78" spans="1:6" s="53" customFormat="1" ht="26.25">
      <c r="A78" s="66" t="s">
        <v>76</v>
      </c>
      <c r="B78" s="59">
        <f>SUM(B75:B77)</f>
        <v>1192483162.08</v>
      </c>
      <c r="C78" s="59">
        <f>SUM(C75:C77)</f>
        <v>1221358863.874</v>
      </c>
      <c r="D78" s="59">
        <f>SUM(D75:D77)</f>
        <v>1224973288.5</v>
      </c>
      <c r="E78" s="59">
        <f t="shared" si="6"/>
        <v>3614424.6259999275</v>
      </c>
      <c r="F78" s="52">
        <f t="shared" si="7"/>
        <v>0.00295934694782123</v>
      </c>
    </row>
    <row r="79" spans="1:6" s="30" customFormat="1" ht="26.25">
      <c r="A79" s="46" t="s">
        <v>77</v>
      </c>
      <c r="B79" s="40">
        <f>2Year!B79+4Year!B79</f>
        <v>7546284.24</v>
      </c>
      <c r="C79" s="40">
        <f>2Year!C79+4Year!C79</f>
        <v>6827670</v>
      </c>
      <c r="D79" s="40">
        <f>2Year!D79+4Year!D79</f>
        <v>6390294</v>
      </c>
      <c r="E79" s="40">
        <f t="shared" si="6"/>
        <v>-437376</v>
      </c>
      <c r="F79" s="41">
        <f t="shared" si="7"/>
        <v>-0.06405933502937312</v>
      </c>
    </row>
    <row r="80" spans="1:6" s="30" customFormat="1" ht="26.25">
      <c r="A80" s="46" t="s">
        <v>78</v>
      </c>
      <c r="B80" s="40">
        <f>2Year!B80+4Year!B80</f>
        <v>112599072.86000001</v>
      </c>
      <c r="C80" s="40">
        <f>2Year!C80+4Year!C80</f>
        <v>121576019</v>
      </c>
      <c r="D80" s="40">
        <f>2Year!D80+4Year!D80</f>
        <v>120494660</v>
      </c>
      <c r="E80" s="40">
        <f t="shared" si="6"/>
        <v>-1081359</v>
      </c>
      <c r="F80" s="41">
        <f t="shared" si="7"/>
        <v>-0.008894509039648682</v>
      </c>
    </row>
    <row r="81" spans="1:6" s="30" customFormat="1" ht="26.25">
      <c r="A81" s="46" t="s">
        <v>79</v>
      </c>
      <c r="B81" s="40">
        <f>2Year!B81+4Year!B81</f>
        <v>35394912.03</v>
      </c>
      <c r="C81" s="40">
        <f>2Year!C81+4Year!C81</f>
        <v>31653126</v>
      </c>
      <c r="D81" s="40">
        <f>2Year!D81+4Year!D81</f>
        <v>30290858</v>
      </c>
      <c r="E81" s="40">
        <f t="shared" si="6"/>
        <v>-1362268</v>
      </c>
      <c r="F81" s="41">
        <f t="shared" si="7"/>
        <v>-0.04303739226261571</v>
      </c>
    </row>
    <row r="82" spans="1:6" s="53" customFormat="1" ht="26.25">
      <c r="A82" s="49" t="s">
        <v>80</v>
      </c>
      <c r="B82" s="59">
        <f>SUM(B79:B81)</f>
        <v>155540269.13</v>
      </c>
      <c r="C82" s="59">
        <f>SUM(C79:C81)</f>
        <v>160056815</v>
      </c>
      <c r="D82" s="59">
        <f>SUM(D79:D81)</f>
        <v>157175812</v>
      </c>
      <c r="E82" s="59">
        <f t="shared" si="6"/>
        <v>-2881003</v>
      </c>
      <c r="F82" s="52">
        <f t="shared" si="7"/>
        <v>-0.01799987710613884</v>
      </c>
    </row>
    <row r="83" spans="1:6" s="30" customFormat="1" ht="26.25">
      <c r="A83" s="46" t="s">
        <v>81</v>
      </c>
      <c r="B83" s="40">
        <f>2Year!B83+4Year!B83</f>
        <v>13856258.5</v>
      </c>
      <c r="C83" s="40">
        <f>2Year!C83+4Year!C83</f>
        <v>13755103</v>
      </c>
      <c r="D83" s="40">
        <f>2Year!D83+4Year!D83</f>
        <v>11295198</v>
      </c>
      <c r="E83" s="40">
        <f t="shared" si="6"/>
        <v>-2459905</v>
      </c>
      <c r="F83" s="41">
        <f t="shared" si="7"/>
        <v>-0.17883581097139004</v>
      </c>
    </row>
    <row r="84" spans="1:6" s="30" customFormat="1" ht="26.25">
      <c r="A84" s="46" t="s">
        <v>82</v>
      </c>
      <c r="B84" s="40">
        <f>2Year!B84+4Year!B84</f>
        <v>183275785.3</v>
      </c>
      <c r="C84" s="40">
        <f>2Year!C84+4Year!C84</f>
        <v>186755977</v>
      </c>
      <c r="D84" s="40">
        <f>2Year!D84+4Year!D84</f>
        <v>185671786</v>
      </c>
      <c r="E84" s="40">
        <f t="shared" si="6"/>
        <v>-1084191</v>
      </c>
      <c r="F84" s="41">
        <f t="shared" si="7"/>
        <v>-0.00580538849367054</v>
      </c>
    </row>
    <row r="85" spans="1:6" s="30" customFormat="1" ht="26.25">
      <c r="A85" s="46" t="s">
        <v>83</v>
      </c>
      <c r="B85" s="40">
        <f>2Year!B85+4Year!B85</f>
        <v>29074</v>
      </c>
      <c r="C85" s="40">
        <f>2Year!C85+4Year!C85</f>
        <v>75542</v>
      </c>
      <c r="D85" s="40">
        <f>2Year!D85+4Year!D85</f>
        <v>75542</v>
      </c>
      <c r="E85" s="40">
        <f t="shared" si="6"/>
        <v>0</v>
      </c>
      <c r="F85" s="41">
        <f t="shared" si="7"/>
        <v>0</v>
      </c>
    </row>
    <row r="86" spans="1:6" s="30" customFormat="1" ht="26.25">
      <c r="A86" s="46" t="s">
        <v>84</v>
      </c>
      <c r="B86" s="40">
        <f>2Year!B86+4Year!B86</f>
        <v>23776069.11</v>
      </c>
      <c r="C86" s="40">
        <f>2Year!C86+4Year!C86</f>
        <v>32258892</v>
      </c>
      <c r="D86" s="40">
        <f>2Year!D86+4Year!D86</f>
        <v>30379545</v>
      </c>
      <c r="E86" s="40">
        <f t="shared" si="6"/>
        <v>-1879347</v>
      </c>
      <c r="F86" s="41">
        <f t="shared" si="7"/>
        <v>-0.05825826255904883</v>
      </c>
    </row>
    <row r="87" spans="1:6" s="53" customFormat="1" ht="26.25">
      <c r="A87" s="49" t="s">
        <v>85</v>
      </c>
      <c r="B87" s="59">
        <f>SUM(B83:B86)</f>
        <v>220937186.91000003</v>
      </c>
      <c r="C87" s="59">
        <f>SUM(C83:C86)</f>
        <v>232845514</v>
      </c>
      <c r="D87" s="59">
        <f>SUM(D83:D86)</f>
        <v>227422071</v>
      </c>
      <c r="E87" s="59">
        <f t="shared" si="6"/>
        <v>-5423443</v>
      </c>
      <c r="F87" s="52">
        <f t="shared" si="7"/>
        <v>-0.02329202270995867</v>
      </c>
    </row>
    <row r="88" spans="1:6" s="30" customFormat="1" ht="26.25">
      <c r="A88" s="46" t="s">
        <v>86</v>
      </c>
      <c r="B88" s="40">
        <f>2Year!B88+4Year!B88</f>
        <v>11623653.96</v>
      </c>
      <c r="C88" s="40">
        <f>2Year!C88+4Year!C88</f>
        <v>9879697</v>
      </c>
      <c r="D88" s="40">
        <f>2Year!D88+4Year!D88</f>
        <v>9228538</v>
      </c>
      <c r="E88" s="40">
        <f t="shared" si="6"/>
        <v>-651159</v>
      </c>
      <c r="F88" s="41">
        <f t="shared" si="7"/>
        <v>-0.06590880266874581</v>
      </c>
    </row>
    <row r="89" spans="1:6" s="30" customFormat="1" ht="26.25">
      <c r="A89" s="46" t="s">
        <v>87</v>
      </c>
      <c r="B89" s="40">
        <f>2Year!B89+4Year!B89</f>
        <v>4849027.73</v>
      </c>
      <c r="C89" s="40">
        <f>2Year!C89+4Year!C89</f>
        <v>5536906</v>
      </c>
      <c r="D89" s="40">
        <f>2Year!D89+4Year!D89</f>
        <v>5003528</v>
      </c>
      <c r="E89" s="40">
        <f t="shared" si="6"/>
        <v>-533378</v>
      </c>
      <c r="F89" s="41">
        <f t="shared" si="7"/>
        <v>-0.09633141685988529</v>
      </c>
    </row>
    <row r="90" spans="1:6" s="30" customFormat="1" ht="26.25">
      <c r="A90" s="55" t="s">
        <v>88</v>
      </c>
      <c r="B90" s="40">
        <f>2Year!B90+4Year!B90</f>
        <v>1173792</v>
      </c>
      <c r="C90" s="40">
        <f>2Year!C90+4Year!C90</f>
        <v>1372030</v>
      </c>
      <c r="D90" s="40">
        <f>2Year!D90+4Year!D90</f>
        <v>1434655</v>
      </c>
      <c r="E90" s="40">
        <f t="shared" si="6"/>
        <v>62625</v>
      </c>
      <c r="F90" s="41">
        <f t="shared" si="7"/>
        <v>0.04564404568413227</v>
      </c>
    </row>
    <row r="91" spans="1:6" s="53" customFormat="1" ht="26.25">
      <c r="A91" s="69" t="s">
        <v>89</v>
      </c>
      <c r="B91" s="59">
        <f>SUM(B88:B90)</f>
        <v>17646473.69</v>
      </c>
      <c r="C91" s="59">
        <f>SUM(C88:C90)</f>
        <v>16788633</v>
      </c>
      <c r="D91" s="59">
        <f>SUM(D88:D90)</f>
        <v>15666721</v>
      </c>
      <c r="E91" s="59">
        <f t="shared" si="6"/>
        <v>-1121912</v>
      </c>
      <c r="F91" s="52">
        <f t="shared" si="7"/>
        <v>-0.06682569093028598</v>
      </c>
    </row>
    <row r="92" spans="1:6" s="30" customFormat="1" ht="26.25">
      <c r="A92" s="55" t="s">
        <v>90</v>
      </c>
      <c r="B92" s="40">
        <f>2Year!B92+4Year!B92</f>
        <v>0</v>
      </c>
      <c r="C92" s="40">
        <f>2Year!C92+4Year!C92</f>
        <v>0</v>
      </c>
      <c r="D92" s="40">
        <f>2Year!D92+4Year!D92</f>
        <v>0</v>
      </c>
      <c r="E92" s="40">
        <f t="shared" si="6"/>
        <v>0</v>
      </c>
      <c r="F92" s="41">
        <f t="shared" si="7"/>
        <v>0</v>
      </c>
    </row>
    <row r="93" spans="1:6" s="53" customFormat="1" ht="27" thickBot="1">
      <c r="A93" s="70" t="s">
        <v>71</v>
      </c>
      <c r="B93" s="186">
        <f>B92+B91+B87+B82+B78</f>
        <v>1586607091.81</v>
      </c>
      <c r="C93" s="186">
        <f>C92+C91+C87+C82+C78</f>
        <v>1631049825.874</v>
      </c>
      <c r="D93" s="186">
        <f>D92+D91+D87+D82+D78</f>
        <v>1625237892.5</v>
      </c>
      <c r="E93" s="125">
        <f t="shared" si="6"/>
        <v>-5811933.3740000725</v>
      </c>
      <c r="F93" s="126">
        <f t="shared" si="7"/>
        <v>-0.00356330829494172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50" zoomScaleNormal="50" zoomScalePageLayoutView="0" workbookViewId="0" topLeftCell="A1">
      <selection activeCell="C92" sqref="C92"/>
    </sheetView>
  </sheetViews>
  <sheetFormatPr defaultColWidth="9.140625" defaultRowHeight="15"/>
  <cols>
    <col min="1" max="1" width="121.140625" style="314" customWidth="1"/>
    <col min="2" max="2" width="32.7109375" style="317" customWidth="1"/>
    <col min="3" max="5" width="32.8515625" style="317" customWidth="1"/>
    <col min="6" max="6" width="25.57421875" style="318" customWidth="1"/>
    <col min="7" max="7" width="30.28125" style="314" customWidth="1"/>
    <col min="8" max="8" width="25.140625" style="314" customWidth="1"/>
    <col min="9" max="16384" width="9.140625" style="314" customWidth="1"/>
  </cols>
  <sheetData>
    <row r="1" spans="1:8" s="315" customFormat="1" ht="46.5">
      <c r="A1" s="10" t="s">
        <v>0</v>
      </c>
      <c r="B1" s="11"/>
      <c r="C1" s="11"/>
      <c r="D1" s="13" t="s">
        <v>1</v>
      </c>
      <c r="E1" s="1" t="s">
        <v>140</v>
      </c>
      <c r="F1" s="319"/>
      <c r="G1" s="321"/>
      <c r="H1" s="320"/>
    </row>
    <row r="2" spans="1:8" s="315" customFormat="1" ht="46.5">
      <c r="A2" s="10" t="s">
        <v>3</v>
      </c>
      <c r="B2" s="11"/>
      <c r="C2" s="11"/>
      <c r="D2" s="11"/>
      <c r="E2" s="11"/>
      <c r="F2" s="15"/>
      <c r="G2" s="320"/>
      <c r="H2" s="320"/>
    </row>
    <row r="3" spans="1:8" s="315" customFormat="1" ht="47.25" thickBot="1">
      <c r="A3" s="16" t="s">
        <v>4</v>
      </c>
      <c r="B3" s="17"/>
      <c r="C3" s="17"/>
      <c r="D3" s="17"/>
      <c r="E3" s="17"/>
      <c r="F3" s="18"/>
      <c r="G3" s="320"/>
      <c r="H3" s="320"/>
    </row>
    <row r="4" spans="1:6" s="323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2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23" customFormat="1" ht="26.25">
      <c r="A6" s="35" t="s">
        <v>14</v>
      </c>
      <c r="B6" s="36"/>
      <c r="C6" s="36"/>
      <c r="D6" s="36"/>
      <c r="E6" s="36"/>
      <c r="F6" s="37"/>
    </row>
    <row r="7" spans="1:6" s="323" customFormat="1" ht="26.25">
      <c r="A7" s="35" t="s">
        <v>15</v>
      </c>
      <c r="B7" s="36"/>
      <c r="C7" s="36"/>
      <c r="D7" s="36"/>
      <c r="E7" s="36"/>
      <c r="F7" s="38"/>
    </row>
    <row r="8" spans="1:6" s="323" customFormat="1" ht="26.25">
      <c r="A8" s="39" t="s">
        <v>16</v>
      </c>
      <c r="B8" s="40">
        <v>7176105</v>
      </c>
      <c r="C8" s="40">
        <v>7176105</v>
      </c>
      <c r="D8" s="40">
        <v>4163119</v>
      </c>
      <c r="E8" s="40">
        <v>-3012986</v>
      </c>
      <c r="F8" s="41">
        <v>-0.4198637004335918</v>
      </c>
    </row>
    <row r="9" spans="1:6" s="323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23" customFormat="1" ht="26.25">
      <c r="A10" s="42" t="s">
        <v>18</v>
      </c>
      <c r="B10" s="43">
        <v>10000000</v>
      </c>
      <c r="C10" s="43">
        <v>10000000</v>
      </c>
      <c r="D10" s="43">
        <v>22993421</v>
      </c>
      <c r="E10" s="43">
        <v>12993421</v>
      </c>
      <c r="F10" s="41">
        <v>1.2993421</v>
      </c>
    </row>
    <row r="11" spans="1:6" s="323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23" customFormat="1" ht="26.25">
      <c r="A12" s="46" t="s">
        <v>20</v>
      </c>
      <c r="B12" s="45">
        <v>0</v>
      </c>
      <c r="C12" s="45">
        <v>0</v>
      </c>
      <c r="D12" s="45">
        <v>0</v>
      </c>
      <c r="E12" s="43">
        <v>0</v>
      </c>
      <c r="F12" s="41">
        <v>0</v>
      </c>
    </row>
    <row r="13" spans="1:6" s="323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23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23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23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23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23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23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23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23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23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23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23" customFormat="1" ht="26.25">
      <c r="A24" s="47" t="s">
        <v>32</v>
      </c>
      <c r="B24" s="45">
        <v>10000000</v>
      </c>
      <c r="C24" s="45">
        <v>10000000</v>
      </c>
      <c r="D24" s="45">
        <v>10000000</v>
      </c>
      <c r="E24" s="43">
        <v>0</v>
      </c>
      <c r="F24" s="41">
        <v>0</v>
      </c>
    </row>
    <row r="25" spans="1:6" s="323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23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23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23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23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23" customFormat="1" ht="26.25">
      <c r="A30" s="47" t="s">
        <v>36</v>
      </c>
      <c r="B30" s="45">
        <v>0</v>
      </c>
      <c r="C30" s="45">
        <v>0</v>
      </c>
      <c r="D30" s="45">
        <v>12993421</v>
      </c>
      <c r="E30" s="43">
        <v>12993421</v>
      </c>
      <c r="F30" s="41">
        <v>1</v>
      </c>
    </row>
    <row r="31" spans="1:6" s="323" customFormat="1" ht="26.25">
      <c r="A31" s="48" t="s">
        <v>37</v>
      </c>
      <c r="B31" s="45"/>
      <c r="C31" s="45"/>
      <c r="D31" s="45"/>
      <c r="E31" s="45"/>
      <c r="F31" s="37"/>
    </row>
    <row r="32" spans="1:6" s="323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23" customFormat="1" ht="26.25">
      <c r="A33" s="49" t="s">
        <v>39</v>
      </c>
      <c r="B33" s="45"/>
      <c r="C33" s="45"/>
      <c r="D33" s="45"/>
      <c r="E33" s="45"/>
      <c r="F33" s="37"/>
    </row>
    <row r="34" spans="1:6" s="323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23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325" customFormat="1" ht="26.25">
      <c r="A36" s="50" t="s">
        <v>42</v>
      </c>
      <c r="B36" s="51">
        <v>17176105</v>
      </c>
      <c r="C36" s="51">
        <v>17176105</v>
      </c>
      <c r="D36" s="51">
        <v>27156540</v>
      </c>
      <c r="E36" s="51">
        <v>9980435</v>
      </c>
      <c r="F36" s="52">
        <v>0.5810650901353945</v>
      </c>
    </row>
    <row r="37" spans="1:6" s="323" customFormat="1" ht="26.25">
      <c r="A37" s="48" t="s">
        <v>43</v>
      </c>
      <c r="B37" s="45"/>
      <c r="C37" s="45"/>
      <c r="D37" s="45"/>
      <c r="E37" s="45"/>
      <c r="F37" s="37"/>
    </row>
    <row r="38" spans="1:6" s="323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23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23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23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23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325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325" t="s">
        <v>50</v>
      </c>
    </row>
    <row r="44" spans="1:6" s="323" customFormat="1" ht="26.25">
      <c r="A44" s="46" t="s">
        <v>50</v>
      </c>
      <c r="B44" s="45"/>
      <c r="C44" s="45"/>
      <c r="D44" s="45"/>
      <c r="E44" s="45"/>
      <c r="F44" s="37"/>
    </row>
    <row r="45" spans="1:6" s="325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23" customFormat="1" ht="26.25">
      <c r="A46" s="46" t="s">
        <v>50</v>
      </c>
      <c r="B46" s="45"/>
      <c r="C46" s="45"/>
      <c r="D46" s="45"/>
      <c r="E46" s="45"/>
      <c r="F46" s="37"/>
    </row>
    <row r="47" spans="1:6" s="325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23" customFormat="1" ht="26.25">
      <c r="A48" s="46" t="s">
        <v>50</v>
      </c>
      <c r="B48" s="45"/>
      <c r="C48" s="45"/>
      <c r="D48" s="45"/>
      <c r="E48" s="45"/>
      <c r="F48" s="37"/>
    </row>
    <row r="49" spans="1:6" s="325" customFormat="1" ht="26.25">
      <c r="A49" s="48" t="s">
        <v>53</v>
      </c>
      <c r="B49" s="57">
        <v>0</v>
      </c>
      <c r="C49" s="57">
        <v>0</v>
      </c>
      <c r="D49" s="57">
        <v>0</v>
      </c>
      <c r="E49" s="57">
        <v>0</v>
      </c>
      <c r="F49" s="52">
        <v>0</v>
      </c>
    </row>
    <row r="50" spans="1:6" s="323" customFormat="1" ht="26.25">
      <c r="A50" s="46" t="s">
        <v>50</v>
      </c>
      <c r="B50" s="45"/>
      <c r="C50" s="45"/>
      <c r="D50" s="45"/>
      <c r="E50" s="45"/>
      <c r="F50" s="37"/>
    </row>
    <row r="51" spans="1:6" s="325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23" customFormat="1" ht="26.25">
      <c r="A52" s="48"/>
      <c r="B52" s="36"/>
      <c r="C52" s="36"/>
      <c r="D52" s="36"/>
      <c r="E52" s="36"/>
      <c r="F52" s="62"/>
    </row>
    <row r="53" spans="1:6" s="325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23" customFormat="1" ht="26.25">
      <c r="A54" s="46"/>
      <c r="B54" s="45"/>
      <c r="C54" s="45"/>
      <c r="D54" s="45"/>
      <c r="E54" s="45"/>
      <c r="F54" s="37"/>
    </row>
    <row r="55" spans="1:6" s="325" customFormat="1" ht="26.25">
      <c r="A55" s="63" t="s">
        <v>56</v>
      </c>
      <c r="B55" s="57">
        <v>17176105</v>
      </c>
      <c r="C55" s="57">
        <v>17176105</v>
      </c>
      <c r="D55" s="57">
        <v>27156540</v>
      </c>
      <c r="E55" s="57">
        <v>9980435</v>
      </c>
      <c r="F55" s="52">
        <v>0.5810650901353945</v>
      </c>
    </row>
    <row r="56" spans="1:6" s="323" customFormat="1" ht="26.25">
      <c r="A56" s="64"/>
      <c r="B56" s="45"/>
      <c r="C56" s="45"/>
      <c r="D56" s="45"/>
      <c r="E56" s="45"/>
      <c r="F56" s="37" t="s">
        <v>50</v>
      </c>
    </row>
    <row r="57" spans="1:6" s="323" customFormat="1" ht="26.25">
      <c r="A57" s="65"/>
      <c r="B57" s="36"/>
      <c r="C57" s="36"/>
      <c r="D57" s="36"/>
      <c r="E57" s="36"/>
      <c r="F57" s="38" t="s">
        <v>50</v>
      </c>
    </row>
    <row r="58" spans="1:6" s="323" customFormat="1" ht="26.25">
      <c r="A58" s="63" t="s">
        <v>57</v>
      </c>
      <c r="B58" s="36"/>
      <c r="C58" s="36"/>
      <c r="D58" s="36"/>
      <c r="E58" s="36"/>
      <c r="F58" s="38"/>
    </row>
    <row r="59" spans="1:6" s="323" customFormat="1" ht="26.25">
      <c r="A59" s="44" t="s">
        <v>58</v>
      </c>
      <c r="B59" s="36">
        <v>0</v>
      </c>
      <c r="C59" s="36">
        <v>0</v>
      </c>
      <c r="D59" s="36">
        <v>0</v>
      </c>
      <c r="E59" s="36">
        <v>0</v>
      </c>
      <c r="F59" s="41">
        <v>0</v>
      </c>
    </row>
    <row r="60" spans="1:6" s="323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23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23" customFormat="1" ht="26.25">
      <c r="A62" s="46" t="s">
        <v>61</v>
      </c>
      <c r="B62" s="45">
        <v>3963944</v>
      </c>
      <c r="C62" s="45">
        <v>3963944</v>
      </c>
      <c r="D62" s="45">
        <v>3949200</v>
      </c>
      <c r="E62" s="45">
        <v>-14744</v>
      </c>
      <c r="F62" s="41">
        <v>-0.003719527823803767</v>
      </c>
    </row>
    <row r="63" spans="1:6" s="323" customFormat="1" ht="26.25">
      <c r="A63" s="46" t="s">
        <v>62</v>
      </c>
      <c r="B63" s="45">
        <v>26464</v>
      </c>
      <c r="C63" s="45">
        <v>26464</v>
      </c>
      <c r="D63" s="45">
        <v>26000</v>
      </c>
      <c r="E63" s="45">
        <v>-464</v>
      </c>
      <c r="F63" s="41">
        <v>-0.017533252720677146</v>
      </c>
    </row>
    <row r="64" spans="1:6" s="323" customFormat="1" ht="26.25">
      <c r="A64" s="46" t="s">
        <v>63</v>
      </c>
      <c r="B64" s="45">
        <v>2811945</v>
      </c>
      <c r="C64" s="45">
        <v>2811945</v>
      </c>
      <c r="D64" s="45">
        <v>2818202</v>
      </c>
      <c r="E64" s="45">
        <v>6257</v>
      </c>
      <c r="F64" s="41">
        <v>0.0022251502074187085</v>
      </c>
    </row>
    <row r="65" spans="1:6" s="323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323" customFormat="1" ht="26.25">
      <c r="A66" s="46" t="s">
        <v>65</v>
      </c>
      <c r="B66" s="45">
        <v>0</v>
      </c>
      <c r="C66" s="45">
        <v>0</v>
      </c>
      <c r="D66" s="45">
        <v>0</v>
      </c>
      <c r="E66" s="45">
        <v>0</v>
      </c>
      <c r="F66" s="41">
        <v>0</v>
      </c>
    </row>
    <row r="67" spans="1:6" s="325" customFormat="1" ht="26.25">
      <c r="A67" s="66" t="s">
        <v>66</v>
      </c>
      <c r="B67" s="51">
        <v>6802353</v>
      </c>
      <c r="C67" s="51">
        <v>6802353</v>
      </c>
      <c r="D67" s="51">
        <v>6793402</v>
      </c>
      <c r="E67" s="51">
        <v>-8951</v>
      </c>
      <c r="F67" s="52">
        <v>-0.0013158682003124506</v>
      </c>
    </row>
    <row r="68" spans="1:6" s="323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23" customFormat="1" ht="26.25">
      <c r="A69" s="46" t="s">
        <v>68</v>
      </c>
      <c r="B69" s="45">
        <v>373752</v>
      </c>
      <c r="C69" s="45">
        <v>373752</v>
      </c>
      <c r="D69" s="45">
        <v>363138</v>
      </c>
      <c r="E69" s="45">
        <v>-10614</v>
      </c>
      <c r="F69" s="41">
        <v>-0.028398510242085662</v>
      </c>
    </row>
    <row r="70" spans="1:6" s="323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23" customFormat="1" ht="26.25">
      <c r="A71" s="46" t="s">
        <v>70</v>
      </c>
      <c r="B71" s="45">
        <v>10000000</v>
      </c>
      <c r="C71" s="45">
        <v>10000000</v>
      </c>
      <c r="D71" s="45">
        <v>20000000</v>
      </c>
      <c r="E71" s="45">
        <v>10000000</v>
      </c>
      <c r="F71" s="41">
        <v>1</v>
      </c>
    </row>
    <row r="72" spans="1:6" s="325" customFormat="1" ht="26.25">
      <c r="A72" s="67" t="s">
        <v>71</v>
      </c>
      <c r="B72" s="68">
        <v>17176105</v>
      </c>
      <c r="C72" s="68">
        <v>17176105</v>
      </c>
      <c r="D72" s="68">
        <v>27156540</v>
      </c>
      <c r="E72" s="68">
        <v>9980435</v>
      </c>
      <c r="F72" s="52">
        <v>0.5810650901353945</v>
      </c>
    </row>
    <row r="73" spans="1:6" s="323" customFormat="1" ht="26.25">
      <c r="A73" s="65"/>
      <c r="B73" s="36"/>
      <c r="C73" s="36"/>
      <c r="D73" s="36"/>
      <c r="E73" s="36"/>
      <c r="F73" s="38"/>
    </row>
    <row r="74" spans="1:6" s="323" customFormat="1" ht="26.25">
      <c r="A74" s="63" t="s">
        <v>72</v>
      </c>
      <c r="B74" s="36"/>
      <c r="C74" s="36"/>
      <c r="D74" s="36"/>
      <c r="E74" s="36"/>
      <c r="F74" s="38"/>
    </row>
    <row r="75" spans="1:6" s="323" customFormat="1" ht="26.25">
      <c r="A75" s="44" t="s">
        <v>73</v>
      </c>
      <c r="B75" s="40">
        <v>1750482</v>
      </c>
      <c r="C75" s="40">
        <v>1750482</v>
      </c>
      <c r="D75" s="40">
        <v>1750000</v>
      </c>
      <c r="E75" s="36">
        <v>-482</v>
      </c>
      <c r="F75" s="41">
        <v>-0.0002753527314191177</v>
      </c>
    </row>
    <row r="76" spans="1:6" s="323" customFormat="1" ht="26.25">
      <c r="A76" s="46" t="s">
        <v>74</v>
      </c>
      <c r="B76" s="43">
        <v>0</v>
      </c>
      <c r="C76" s="40">
        <v>0</v>
      </c>
      <c r="D76" s="40">
        <v>0</v>
      </c>
      <c r="E76" s="45">
        <v>0</v>
      </c>
      <c r="F76" s="41">
        <v>0</v>
      </c>
    </row>
    <row r="77" spans="1:6" s="323" customFormat="1" ht="26.25">
      <c r="A77" s="46" t="s">
        <v>75</v>
      </c>
      <c r="B77" s="36">
        <v>675201</v>
      </c>
      <c r="C77" s="40">
        <v>675201</v>
      </c>
      <c r="D77" s="40">
        <v>697000</v>
      </c>
      <c r="E77" s="45">
        <v>21799</v>
      </c>
      <c r="F77" s="41">
        <v>0.0322852009994061</v>
      </c>
    </row>
    <row r="78" spans="1:6" s="325" customFormat="1" ht="26.25">
      <c r="A78" s="66" t="s">
        <v>76</v>
      </c>
      <c r="B78" s="68">
        <v>2425683</v>
      </c>
      <c r="C78" s="68">
        <v>2425683</v>
      </c>
      <c r="D78" s="68">
        <v>2447000</v>
      </c>
      <c r="E78" s="51">
        <v>21317</v>
      </c>
      <c r="F78" s="52">
        <v>0.00878804031689219</v>
      </c>
    </row>
    <row r="79" spans="1:6" s="323" customFormat="1" ht="26.25">
      <c r="A79" s="46" t="s">
        <v>77</v>
      </c>
      <c r="B79" s="43">
        <v>107904</v>
      </c>
      <c r="C79" s="43">
        <v>107904</v>
      </c>
      <c r="D79" s="43">
        <v>106200</v>
      </c>
      <c r="E79" s="45">
        <v>-1704</v>
      </c>
      <c r="F79" s="41">
        <v>-0.01579181494661922</v>
      </c>
    </row>
    <row r="80" spans="1:6" s="323" customFormat="1" ht="26.25">
      <c r="A80" s="46" t="s">
        <v>78</v>
      </c>
      <c r="B80" s="40">
        <v>259700</v>
      </c>
      <c r="C80" s="40">
        <v>259700</v>
      </c>
      <c r="D80" s="40">
        <v>260000</v>
      </c>
      <c r="E80" s="45">
        <v>300</v>
      </c>
      <c r="F80" s="41">
        <v>0.0011551790527531767</v>
      </c>
    </row>
    <row r="81" spans="1:6" s="323" customFormat="1" ht="26.25">
      <c r="A81" s="46" t="s">
        <v>79</v>
      </c>
      <c r="B81" s="36">
        <v>51076</v>
      </c>
      <c r="C81" s="36">
        <v>51076</v>
      </c>
      <c r="D81" s="36">
        <v>52000</v>
      </c>
      <c r="E81" s="45">
        <v>924</v>
      </c>
      <c r="F81" s="41">
        <v>0.018090688385934684</v>
      </c>
    </row>
    <row r="82" spans="1:6" s="325" customFormat="1" ht="26.25">
      <c r="A82" s="49" t="s">
        <v>80</v>
      </c>
      <c r="B82" s="68">
        <v>418680</v>
      </c>
      <c r="C82" s="68">
        <v>418680</v>
      </c>
      <c r="D82" s="68">
        <v>418200</v>
      </c>
      <c r="E82" s="51">
        <v>-480</v>
      </c>
      <c r="F82" s="52">
        <v>-0.0011464603038119805</v>
      </c>
    </row>
    <row r="83" spans="1:6" s="323" customFormat="1" ht="26.25">
      <c r="A83" s="46" t="s">
        <v>81</v>
      </c>
      <c r="B83" s="36">
        <v>64195</v>
      </c>
      <c r="C83" s="36">
        <v>64195</v>
      </c>
      <c r="D83" s="36">
        <v>48202</v>
      </c>
      <c r="E83" s="45">
        <v>-15993</v>
      </c>
      <c r="F83" s="41">
        <v>-0.24913155230158113</v>
      </c>
    </row>
    <row r="84" spans="1:6" s="323" customFormat="1" ht="26.25">
      <c r="A84" s="46" t="s">
        <v>82</v>
      </c>
      <c r="B84" s="45">
        <v>13861898</v>
      </c>
      <c r="C84" s="45">
        <v>13861898</v>
      </c>
      <c r="D84" s="45">
        <v>23850000</v>
      </c>
      <c r="E84" s="45">
        <v>9988102</v>
      </c>
      <c r="F84" s="41">
        <v>0.7205436080975347</v>
      </c>
    </row>
    <row r="85" spans="1:6" s="323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23" customFormat="1" ht="26.25">
      <c r="A86" s="46" t="s">
        <v>84</v>
      </c>
      <c r="B86" s="45">
        <v>373752</v>
      </c>
      <c r="C86" s="45">
        <v>373752</v>
      </c>
      <c r="D86" s="45">
        <v>363138</v>
      </c>
      <c r="E86" s="45">
        <v>-10614</v>
      </c>
      <c r="F86" s="41">
        <v>-0.028398510242085662</v>
      </c>
    </row>
    <row r="87" spans="1:6" s="325" customFormat="1" ht="26.25">
      <c r="A87" s="49" t="s">
        <v>85</v>
      </c>
      <c r="B87" s="51">
        <v>14299845</v>
      </c>
      <c r="C87" s="51">
        <v>14299845</v>
      </c>
      <c r="D87" s="51">
        <v>24261340</v>
      </c>
      <c r="E87" s="51">
        <v>9961495</v>
      </c>
      <c r="F87" s="52">
        <v>0.6966155926864942</v>
      </c>
    </row>
    <row r="88" spans="1:6" s="323" customFormat="1" ht="26.25">
      <c r="A88" s="46" t="s">
        <v>86</v>
      </c>
      <c r="B88" s="45">
        <v>31897</v>
      </c>
      <c r="C88" s="45">
        <v>31897</v>
      </c>
      <c r="D88" s="45">
        <v>30000</v>
      </c>
      <c r="E88" s="45">
        <v>-1897</v>
      </c>
      <c r="F88" s="41">
        <v>-0.05947267768128664</v>
      </c>
    </row>
    <row r="89" spans="1:6" s="323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23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325" customFormat="1" ht="26.25">
      <c r="A91" s="69" t="s">
        <v>89</v>
      </c>
      <c r="B91" s="68">
        <v>31897</v>
      </c>
      <c r="C91" s="68">
        <v>31897</v>
      </c>
      <c r="D91" s="68">
        <v>30000</v>
      </c>
      <c r="E91" s="68">
        <v>-1897</v>
      </c>
      <c r="F91" s="52">
        <v>-0.05947267768128664</v>
      </c>
    </row>
    <row r="92" spans="1:6" s="323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325" customFormat="1" ht="27" thickBot="1">
      <c r="A93" s="70" t="s">
        <v>71</v>
      </c>
      <c r="B93" s="71">
        <v>17176105</v>
      </c>
      <c r="C93" s="71">
        <v>17176105</v>
      </c>
      <c r="D93" s="72">
        <v>27156540</v>
      </c>
      <c r="E93" s="71">
        <v>9980435</v>
      </c>
      <c r="F93" s="73">
        <v>0.5810650901353945</v>
      </c>
    </row>
    <row r="94" spans="1:8" s="316" customFormat="1" ht="31.5">
      <c r="A94" s="19"/>
      <c r="B94" s="20"/>
      <c r="C94" s="20"/>
      <c r="D94" s="20"/>
      <c r="E94" s="20"/>
      <c r="F94" s="21" t="s">
        <v>50</v>
      </c>
      <c r="G94" s="322"/>
      <c r="H94" s="322"/>
    </row>
    <row r="95" spans="1:8" s="316" customFormat="1" ht="31.5">
      <c r="A95" s="23" t="s">
        <v>91</v>
      </c>
      <c r="B95" s="24"/>
      <c r="C95" s="24"/>
      <c r="D95" s="24"/>
      <c r="E95" s="24"/>
      <c r="F95" s="25"/>
      <c r="G95" s="322"/>
      <c r="H95" s="322"/>
    </row>
    <row r="96" spans="1:8" s="316" customFormat="1" ht="31.5">
      <c r="A96" s="23" t="s">
        <v>92</v>
      </c>
      <c r="B96" s="24"/>
      <c r="C96" s="24"/>
      <c r="D96" s="24"/>
      <c r="E96" s="24"/>
      <c r="F96" s="25"/>
      <c r="G96" s="322"/>
      <c r="H96" s="3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A29" sqref="A29:IV29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3" t="s">
        <v>1</v>
      </c>
      <c r="E1" s="1" t="s">
        <v>141</v>
      </c>
      <c r="F1" s="111"/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977734</v>
      </c>
      <c r="C8" s="40">
        <v>977734</v>
      </c>
      <c r="D8" s="40">
        <v>753857</v>
      </c>
      <c r="E8" s="40">
        <v>-223877</v>
      </c>
      <c r="F8" s="41">
        <v>-0.2289753654879548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0</v>
      </c>
      <c r="C10" s="43">
        <v>0</v>
      </c>
      <c r="D10" s="43">
        <v>542047</v>
      </c>
      <c r="E10" s="43">
        <v>542047</v>
      </c>
      <c r="F10" s="41">
        <v>1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0</v>
      </c>
      <c r="C12" s="45">
        <v>0</v>
      </c>
      <c r="D12" s="45">
        <v>0</v>
      </c>
      <c r="E12" s="43">
        <v>0</v>
      </c>
      <c r="F12" s="41">
        <v>0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23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542047</v>
      </c>
      <c r="E30" s="43">
        <v>542047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977734</v>
      </c>
      <c r="C36" s="51">
        <v>977734</v>
      </c>
      <c r="D36" s="51">
        <v>1295904</v>
      </c>
      <c r="E36" s="51">
        <v>318170</v>
      </c>
      <c r="F36" s="52">
        <v>0.32541570611229637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0</v>
      </c>
      <c r="C49" s="57">
        <v>0</v>
      </c>
      <c r="D49" s="57">
        <v>0</v>
      </c>
      <c r="E49" s="57">
        <v>0</v>
      </c>
      <c r="F49" s="52"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977734</v>
      </c>
      <c r="C55" s="57">
        <v>977734</v>
      </c>
      <c r="D55" s="57">
        <v>1295904</v>
      </c>
      <c r="E55" s="57">
        <v>318170</v>
      </c>
      <c r="F55" s="52">
        <v>0.32541570611229637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560662</v>
      </c>
      <c r="C59" s="36">
        <v>560662</v>
      </c>
      <c r="D59" s="36">
        <v>576404</v>
      </c>
      <c r="E59" s="36">
        <v>15742</v>
      </c>
      <c r="F59" s="41">
        <v>0.028077522642875743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0</v>
      </c>
      <c r="C62" s="45">
        <v>0</v>
      </c>
      <c r="D62" s="45">
        <v>0</v>
      </c>
      <c r="E62" s="45">
        <v>0</v>
      </c>
      <c r="F62" s="41">
        <v>0</v>
      </c>
    </row>
    <row r="63" spans="1:6" s="30" customFormat="1" ht="26.25">
      <c r="A63" s="46" t="s">
        <v>62</v>
      </c>
      <c r="B63" s="45">
        <v>0</v>
      </c>
      <c r="C63" s="45">
        <v>0</v>
      </c>
      <c r="D63" s="45">
        <v>0</v>
      </c>
      <c r="E63" s="45">
        <v>0</v>
      </c>
      <c r="F63" s="41">
        <v>0</v>
      </c>
    </row>
    <row r="64" spans="1:6" s="30" customFormat="1" ht="26.25">
      <c r="A64" s="46" t="s">
        <v>63</v>
      </c>
      <c r="B64" s="45">
        <v>417072</v>
      </c>
      <c r="C64" s="45">
        <v>417072</v>
      </c>
      <c r="D64" s="45">
        <v>719500</v>
      </c>
      <c r="E64" s="45">
        <v>302428</v>
      </c>
      <c r="F64" s="41">
        <v>0.7251218015114896</v>
      </c>
    </row>
    <row r="65" spans="1:6" s="30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30" customFormat="1" ht="26.25">
      <c r="A66" s="46" t="s">
        <v>65</v>
      </c>
      <c r="B66" s="45">
        <v>0</v>
      </c>
      <c r="C66" s="45">
        <v>0</v>
      </c>
      <c r="D66" s="45">
        <v>0</v>
      </c>
      <c r="E66" s="45">
        <v>0</v>
      </c>
      <c r="F66" s="41">
        <v>0</v>
      </c>
    </row>
    <row r="67" spans="1:6" s="53" customFormat="1" ht="26.25">
      <c r="A67" s="66" t="s">
        <v>66</v>
      </c>
      <c r="B67" s="51">
        <v>977734</v>
      </c>
      <c r="C67" s="51">
        <v>977734</v>
      </c>
      <c r="D67" s="51">
        <v>1295904</v>
      </c>
      <c r="E67" s="51">
        <v>318170</v>
      </c>
      <c r="F67" s="52">
        <v>0.32541570611229637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977734</v>
      </c>
      <c r="C72" s="68">
        <v>977734</v>
      </c>
      <c r="D72" s="68">
        <v>1295904</v>
      </c>
      <c r="E72" s="68">
        <v>318170</v>
      </c>
      <c r="F72" s="52">
        <v>0.32541570611229637</v>
      </c>
    </row>
    <row r="73" spans="1:11" s="30" customFormat="1" ht="26.25">
      <c r="A73" s="65"/>
      <c r="B73" s="36"/>
      <c r="C73" s="36"/>
      <c r="D73" s="36"/>
      <c r="E73" s="36"/>
      <c r="F73" s="38"/>
      <c r="K73" s="30" t="s">
        <v>50</v>
      </c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673185</v>
      </c>
      <c r="C75" s="40">
        <v>673185</v>
      </c>
      <c r="D75" s="40">
        <v>846404</v>
      </c>
      <c r="E75" s="36">
        <v>173219</v>
      </c>
      <c r="F75" s="41">
        <v>0.2573126258012285</v>
      </c>
    </row>
    <row r="76" spans="1:6" s="30" customFormat="1" ht="26.25">
      <c r="A76" s="46" t="s">
        <v>74</v>
      </c>
      <c r="B76" s="43">
        <v>0</v>
      </c>
      <c r="C76" s="40">
        <v>0</v>
      </c>
      <c r="D76" s="40">
        <v>0</v>
      </c>
      <c r="E76" s="45">
        <v>0</v>
      </c>
      <c r="F76" s="41">
        <v>0</v>
      </c>
    </row>
    <row r="77" spans="1:6" s="30" customFormat="1" ht="26.25">
      <c r="A77" s="46" t="s">
        <v>75</v>
      </c>
      <c r="B77" s="36">
        <v>186134</v>
      </c>
      <c r="C77" s="40">
        <v>186134</v>
      </c>
      <c r="D77" s="40">
        <v>330000</v>
      </c>
      <c r="E77" s="45">
        <v>143866</v>
      </c>
      <c r="F77" s="41">
        <v>0.7729162861164537</v>
      </c>
    </row>
    <row r="78" spans="1:6" s="53" customFormat="1" ht="26.25">
      <c r="A78" s="66" t="s">
        <v>76</v>
      </c>
      <c r="B78" s="68">
        <v>859319</v>
      </c>
      <c r="C78" s="68">
        <v>859319</v>
      </c>
      <c r="D78" s="68">
        <v>1176404</v>
      </c>
      <c r="E78" s="51">
        <v>317085</v>
      </c>
      <c r="F78" s="52">
        <v>0.36899568146404305</v>
      </c>
    </row>
    <row r="79" spans="1:6" s="30" customFormat="1" ht="26.25">
      <c r="A79" s="46" t="s">
        <v>77</v>
      </c>
      <c r="B79" s="43">
        <v>0</v>
      </c>
      <c r="C79" s="43">
        <v>0</v>
      </c>
      <c r="D79" s="43">
        <v>0</v>
      </c>
      <c r="E79" s="45">
        <v>0</v>
      </c>
      <c r="F79" s="41">
        <v>0</v>
      </c>
    </row>
    <row r="80" spans="1:6" s="30" customFormat="1" ht="26.25">
      <c r="A80" s="46" t="s">
        <v>78</v>
      </c>
      <c r="B80" s="40">
        <v>114303</v>
      </c>
      <c r="C80" s="40">
        <v>114303</v>
      </c>
      <c r="D80" s="40">
        <v>115000</v>
      </c>
      <c r="E80" s="45">
        <v>697</v>
      </c>
      <c r="F80" s="41">
        <v>0.006097827703559836</v>
      </c>
    </row>
    <row r="81" spans="1:6" s="30" customFormat="1" ht="26.25">
      <c r="A81" s="46" t="s">
        <v>79</v>
      </c>
      <c r="B81" s="36">
        <v>1612</v>
      </c>
      <c r="C81" s="36">
        <v>1612</v>
      </c>
      <c r="D81" s="36">
        <v>2000</v>
      </c>
      <c r="E81" s="45">
        <v>388</v>
      </c>
      <c r="F81" s="41">
        <v>0.24069478908188585</v>
      </c>
    </row>
    <row r="82" spans="1:6" s="53" customFormat="1" ht="26.25">
      <c r="A82" s="49" t="s">
        <v>80</v>
      </c>
      <c r="B82" s="68">
        <v>115915</v>
      </c>
      <c r="C82" s="68">
        <v>115915</v>
      </c>
      <c r="D82" s="68">
        <v>117000</v>
      </c>
      <c r="E82" s="51">
        <v>1085</v>
      </c>
      <c r="F82" s="52">
        <v>0.009360307121597723</v>
      </c>
    </row>
    <row r="83" spans="1:6" s="30" customFormat="1" ht="26.25">
      <c r="A83" s="46" t="s">
        <v>81</v>
      </c>
      <c r="B83" s="36">
        <v>2500</v>
      </c>
      <c r="C83" s="36">
        <v>2500</v>
      </c>
      <c r="D83" s="36">
        <v>2500</v>
      </c>
      <c r="E83" s="45">
        <v>0</v>
      </c>
      <c r="F83" s="41">
        <v>0</v>
      </c>
    </row>
    <row r="84" spans="1:6" s="30" customFormat="1" ht="26.25">
      <c r="A84" s="46" t="s">
        <v>82</v>
      </c>
      <c r="B84" s="45">
        <v>0</v>
      </c>
      <c r="C84" s="45">
        <v>0</v>
      </c>
      <c r="D84" s="45">
        <v>0</v>
      </c>
      <c r="E84" s="45">
        <v>0</v>
      </c>
      <c r="F84" s="41">
        <v>0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0</v>
      </c>
      <c r="C86" s="45">
        <v>0</v>
      </c>
      <c r="D86" s="45">
        <v>0</v>
      </c>
      <c r="E86" s="45">
        <v>0</v>
      </c>
      <c r="F86" s="41">
        <v>0</v>
      </c>
    </row>
    <row r="87" spans="1:6" s="53" customFormat="1" ht="26.25">
      <c r="A87" s="49" t="s">
        <v>85</v>
      </c>
      <c r="B87" s="51">
        <v>2500</v>
      </c>
      <c r="C87" s="51">
        <v>2500</v>
      </c>
      <c r="D87" s="51">
        <v>2500</v>
      </c>
      <c r="E87" s="51">
        <v>0</v>
      </c>
      <c r="F87" s="52">
        <v>0</v>
      </c>
    </row>
    <row r="88" spans="1:6" s="30" customFormat="1" ht="26.25">
      <c r="A88" s="46" t="s">
        <v>86</v>
      </c>
      <c r="B88" s="45">
        <v>0</v>
      </c>
      <c r="C88" s="45">
        <v>0</v>
      </c>
      <c r="D88" s="45">
        <v>0</v>
      </c>
      <c r="E88" s="45">
        <v>0</v>
      </c>
      <c r="F88" s="41">
        <v>0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0</v>
      </c>
      <c r="C91" s="68">
        <v>0</v>
      </c>
      <c r="D91" s="68">
        <v>0</v>
      </c>
      <c r="E91" s="68">
        <v>0</v>
      </c>
      <c r="F91" s="52">
        <v>0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977734</v>
      </c>
      <c r="C93" s="71">
        <v>977734</v>
      </c>
      <c r="D93" s="72">
        <v>1295904</v>
      </c>
      <c r="E93" s="71">
        <v>318170</v>
      </c>
      <c r="F93" s="73">
        <v>0.32541570611229637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A29" sqref="A29:IV29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136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15692851</v>
      </c>
      <c r="C8" s="40">
        <v>15692851</v>
      </c>
      <c r="D8" s="40">
        <v>8589243</v>
      </c>
      <c r="E8" s="40">
        <v>-7103608</v>
      </c>
      <c r="F8" s="41">
        <v>-0.4526652295366852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735152</v>
      </c>
      <c r="C10" s="43">
        <v>766516</v>
      </c>
      <c r="D10" s="43">
        <v>6917102</v>
      </c>
      <c r="E10" s="43">
        <v>6150586</v>
      </c>
      <c r="F10" s="41">
        <v>8.024080384492953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735152</v>
      </c>
      <c r="C12" s="45">
        <v>766516</v>
      </c>
      <c r="D12" s="45">
        <v>741153</v>
      </c>
      <c r="E12" s="43">
        <v>-25363</v>
      </c>
      <c r="F12" s="41">
        <v>-0.033088676557306046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6175949</v>
      </c>
      <c r="E30" s="43">
        <v>6175949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16428003</v>
      </c>
      <c r="C36" s="51">
        <v>16459367</v>
      </c>
      <c r="D36" s="51">
        <v>15506345</v>
      </c>
      <c r="E36" s="51">
        <v>-953022</v>
      </c>
      <c r="F36" s="52">
        <v>-0.05790149766998937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20216512</v>
      </c>
      <c r="C49" s="57">
        <v>20216512</v>
      </c>
      <c r="D49" s="57">
        <v>21276742</v>
      </c>
      <c r="E49" s="57">
        <v>1060230</v>
      </c>
      <c r="F49" s="52">
        <v>0.05244376477999766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36644515</v>
      </c>
      <c r="C55" s="57">
        <v>36675879</v>
      </c>
      <c r="D55" s="57">
        <v>36783087</v>
      </c>
      <c r="E55" s="57">
        <v>107208</v>
      </c>
      <c r="F55" s="52">
        <v>0.0029231201248100967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17135692</v>
      </c>
      <c r="C59" s="36">
        <v>17135692</v>
      </c>
      <c r="D59" s="36">
        <v>17072767</v>
      </c>
      <c r="E59" s="36">
        <v>-62925</v>
      </c>
      <c r="F59" s="41">
        <v>-0.0036721598404079623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3589818</v>
      </c>
      <c r="C62" s="45">
        <v>3621182</v>
      </c>
      <c r="D62" s="45">
        <v>3395000</v>
      </c>
      <c r="E62" s="45">
        <v>-226182</v>
      </c>
      <c r="F62" s="41">
        <v>-0.06246082080381489</v>
      </c>
    </row>
    <row r="63" spans="1:6" s="30" customFormat="1" ht="26.25">
      <c r="A63" s="46" t="s">
        <v>62</v>
      </c>
      <c r="B63" s="45">
        <v>3481140</v>
      </c>
      <c r="C63" s="45">
        <v>3481140</v>
      </c>
      <c r="D63" s="45">
        <v>3460000</v>
      </c>
      <c r="E63" s="45">
        <v>-21140</v>
      </c>
      <c r="F63" s="41">
        <v>-0.006072723303285705</v>
      </c>
    </row>
    <row r="64" spans="1:6" s="30" customFormat="1" ht="26.25">
      <c r="A64" s="46" t="s">
        <v>63</v>
      </c>
      <c r="B64" s="45">
        <v>7443394</v>
      </c>
      <c r="C64" s="45">
        <v>7443394</v>
      </c>
      <c r="D64" s="45">
        <v>6370000</v>
      </c>
      <c r="E64" s="45">
        <v>-1073394</v>
      </c>
      <c r="F64" s="41">
        <v>-0.144207602069701</v>
      </c>
    </row>
    <row r="65" spans="1:6" s="30" customFormat="1" ht="26.25">
      <c r="A65" s="46" t="s">
        <v>64</v>
      </c>
      <c r="B65" s="45">
        <v>250410</v>
      </c>
      <c r="C65" s="45">
        <v>250410</v>
      </c>
      <c r="D65" s="45">
        <v>507000</v>
      </c>
      <c r="E65" s="45">
        <v>256590</v>
      </c>
      <c r="F65" s="41">
        <v>1.024679525578052</v>
      </c>
    </row>
    <row r="66" spans="1:6" s="30" customFormat="1" ht="26.25">
      <c r="A66" s="46" t="s">
        <v>65</v>
      </c>
      <c r="B66" s="45">
        <v>3721813</v>
      </c>
      <c r="C66" s="45">
        <v>3721813</v>
      </c>
      <c r="D66" s="45">
        <v>5028000</v>
      </c>
      <c r="E66" s="45">
        <v>1306187</v>
      </c>
      <c r="F66" s="41">
        <v>0.35095449448964794</v>
      </c>
    </row>
    <row r="67" spans="1:6" s="53" customFormat="1" ht="26.25">
      <c r="A67" s="66" t="s">
        <v>66</v>
      </c>
      <c r="B67" s="51">
        <v>35622267</v>
      </c>
      <c r="C67" s="51">
        <v>35653631</v>
      </c>
      <c r="D67" s="51">
        <v>35832767</v>
      </c>
      <c r="E67" s="51">
        <v>179136</v>
      </c>
      <c r="F67" s="52">
        <v>0.00502434099909768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1022248</v>
      </c>
      <c r="C69" s="45">
        <v>1022248</v>
      </c>
      <c r="D69" s="45">
        <v>950320</v>
      </c>
      <c r="E69" s="45">
        <v>-71928</v>
      </c>
      <c r="F69" s="41">
        <v>-0.07036257346553869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36644515</v>
      </c>
      <c r="C72" s="68">
        <v>36675879</v>
      </c>
      <c r="D72" s="68">
        <v>36783087</v>
      </c>
      <c r="E72" s="68">
        <v>107208</v>
      </c>
      <c r="F72" s="52">
        <v>0.0029231201248100967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23093581</v>
      </c>
      <c r="C75" s="40">
        <v>23124945</v>
      </c>
      <c r="D75" s="40">
        <v>23305000</v>
      </c>
      <c r="E75" s="36">
        <v>180055</v>
      </c>
      <c r="F75" s="41">
        <v>0.0077861806806459434</v>
      </c>
    </row>
    <row r="76" spans="1:6" s="30" customFormat="1" ht="26.25">
      <c r="A76" s="46" t="s">
        <v>74</v>
      </c>
      <c r="B76" s="43">
        <v>0</v>
      </c>
      <c r="C76" s="40">
        <v>0</v>
      </c>
      <c r="D76" s="40">
        <v>0</v>
      </c>
      <c r="E76" s="45">
        <v>0</v>
      </c>
      <c r="F76" s="41">
        <v>0</v>
      </c>
    </row>
    <row r="77" spans="1:6" s="30" customFormat="1" ht="26.25">
      <c r="A77" s="46" t="s">
        <v>75</v>
      </c>
      <c r="B77" s="36">
        <v>8056294</v>
      </c>
      <c r="C77" s="40">
        <v>8056294</v>
      </c>
      <c r="D77" s="40">
        <v>8121267</v>
      </c>
      <c r="E77" s="45">
        <v>64973</v>
      </c>
      <c r="F77" s="41">
        <v>0.00806487449440152</v>
      </c>
    </row>
    <row r="78" spans="1:6" s="53" customFormat="1" ht="26.25">
      <c r="A78" s="66" t="s">
        <v>76</v>
      </c>
      <c r="B78" s="68">
        <v>31149875</v>
      </c>
      <c r="C78" s="68">
        <v>31181239</v>
      </c>
      <c r="D78" s="68">
        <v>31426267</v>
      </c>
      <c r="E78" s="51">
        <v>245028</v>
      </c>
      <c r="F78" s="52">
        <v>0.007858186776991126</v>
      </c>
    </row>
    <row r="79" spans="1:6" s="30" customFormat="1" ht="26.25">
      <c r="A79" s="46" t="s">
        <v>77</v>
      </c>
      <c r="B79" s="43">
        <v>68796</v>
      </c>
      <c r="C79" s="43">
        <v>68796</v>
      </c>
      <c r="D79" s="43">
        <v>61500</v>
      </c>
      <c r="E79" s="45">
        <v>-7296</v>
      </c>
      <c r="F79" s="41">
        <v>-0.10605267748124891</v>
      </c>
    </row>
    <row r="80" spans="1:6" s="30" customFormat="1" ht="26.25">
      <c r="A80" s="46" t="s">
        <v>78</v>
      </c>
      <c r="B80" s="40">
        <v>2647592</v>
      </c>
      <c r="C80" s="40">
        <v>2647592</v>
      </c>
      <c r="D80" s="40">
        <v>2775000</v>
      </c>
      <c r="E80" s="45">
        <v>127408</v>
      </c>
      <c r="F80" s="41">
        <v>0.04812221822697757</v>
      </c>
    </row>
    <row r="81" spans="1:6" s="30" customFormat="1" ht="26.25">
      <c r="A81" s="46" t="s">
        <v>79</v>
      </c>
      <c r="B81" s="36">
        <v>872483</v>
      </c>
      <c r="C81" s="36">
        <v>872483</v>
      </c>
      <c r="D81" s="36">
        <v>935000</v>
      </c>
      <c r="E81" s="45">
        <v>62517</v>
      </c>
      <c r="F81" s="41">
        <v>0.0716541181891223</v>
      </c>
    </row>
    <row r="82" spans="1:6" s="53" customFormat="1" ht="26.25">
      <c r="A82" s="49" t="s">
        <v>80</v>
      </c>
      <c r="B82" s="68">
        <v>3588871</v>
      </c>
      <c r="C82" s="68">
        <v>3588871</v>
      </c>
      <c r="D82" s="68">
        <v>3771500</v>
      </c>
      <c r="E82" s="51">
        <v>182629</v>
      </c>
      <c r="F82" s="52">
        <v>0.05088759111152226</v>
      </c>
    </row>
    <row r="83" spans="1:6" s="30" customFormat="1" ht="26.25">
      <c r="A83" s="46" t="s">
        <v>81</v>
      </c>
      <c r="B83" s="36">
        <v>232416</v>
      </c>
      <c r="C83" s="36">
        <v>232416</v>
      </c>
      <c r="D83" s="36">
        <v>85000</v>
      </c>
      <c r="E83" s="45">
        <v>-147416</v>
      </c>
      <c r="F83" s="41">
        <v>-0.6342764697783285</v>
      </c>
    </row>
    <row r="84" spans="1:6" s="30" customFormat="1" ht="26.25">
      <c r="A84" s="46" t="s">
        <v>82</v>
      </c>
      <c r="B84" s="45">
        <v>265338</v>
      </c>
      <c r="C84" s="45">
        <v>265338</v>
      </c>
      <c r="D84" s="45">
        <v>500000</v>
      </c>
      <c r="E84" s="45">
        <v>234662</v>
      </c>
      <c r="F84" s="41">
        <v>0.8843889680332255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1043704</v>
      </c>
      <c r="C86" s="45">
        <v>1043704</v>
      </c>
      <c r="D86" s="45">
        <v>950320</v>
      </c>
      <c r="E86" s="45">
        <v>-93384</v>
      </c>
      <c r="F86" s="41">
        <v>-0.08947364386837647</v>
      </c>
    </row>
    <row r="87" spans="1:6" s="53" customFormat="1" ht="26.25">
      <c r="A87" s="49" t="s">
        <v>85</v>
      </c>
      <c r="B87" s="51">
        <v>1541458</v>
      </c>
      <c r="C87" s="51">
        <v>1541458</v>
      </c>
      <c r="D87" s="51">
        <v>1535320</v>
      </c>
      <c r="E87" s="51">
        <v>-6138</v>
      </c>
      <c r="F87" s="52">
        <v>-0.0039819443669564785</v>
      </c>
    </row>
    <row r="88" spans="1:6" s="30" customFormat="1" ht="26.25">
      <c r="A88" s="46" t="s">
        <v>86</v>
      </c>
      <c r="B88" s="45">
        <v>364311</v>
      </c>
      <c r="C88" s="45">
        <v>364311</v>
      </c>
      <c r="D88" s="45">
        <v>50000</v>
      </c>
      <c r="E88" s="45">
        <v>-314311</v>
      </c>
      <c r="F88" s="41">
        <v>-0.8627546244829281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364311</v>
      </c>
      <c r="C91" s="68">
        <v>364311</v>
      </c>
      <c r="D91" s="68">
        <v>50000</v>
      </c>
      <c r="E91" s="68">
        <v>-314311</v>
      </c>
      <c r="F91" s="52">
        <v>-0.8627546244829281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36644515</v>
      </c>
      <c r="C93" s="71">
        <v>36675879</v>
      </c>
      <c r="D93" s="72">
        <v>36783087</v>
      </c>
      <c r="E93" s="71">
        <v>107208</v>
      </c>
      <c r="F93" s="73">
        <v>0.0029231201248100967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G17" sqref="G17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135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7877285</v>
      </c>
      <c r="C8" s="40">
        <v>7877285</v>
      </c>
      <c r="D8" s="40">
        <v>4202269</v>
      </c>
      <c r="E8" s="40">
        <v>-3675016</v>
      </c>
      <c r="F8" s="41">
        <v>-0.4665333296941776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373754</v>
      </c>
      <c r="C10" s="43">
        <v>389699</v>
      </c>
      <c r="D10" s="43">
        <v>3395082</v>
      </c>
      <c r="E10" s="43">
        <v>3005383</v>
      </c>
      <c r="F10" s="41">
        <v>7.712062386611205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373754</v>
      </c>
      <c r="C12" s="45">
        <v>389699</v>
      </c>
      <c r="D12" s="45">
        <v>373512</v>
      </c>
      <c r="E12" s="43">
        <v>-16187</v>
      </c>
      <c r="F12" s="41">
        <v>-0.04153718639257478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3021570</v>
      </c>
      <c r="E30" s="43">
        <v>3021570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8251039</v>
      </c>
      <c r="C36" s="51">
        <v>8266984</v>
      </c>
      <c r="D36" s="51">
        <v>7597351</v>
      </c>
      <c r="E36" s="51">
        <v>-669633</v>
      </c>
      <c r="F36" s="52">
        <v>-0.08100088254676675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20873758</v>
      </c>
      <c r="C49" s="57">
        <v>21459905</v>
      </c>
      <c r="D49" s="57">
        <v>22209905</v>
      </c>
      <c r="E49" s="57">
        <v>750000</v>
      </c>
      <c r="F49" s="52">
        <v>0.03494889655848896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29124797</v>
      </c>
      <c r="C55" s="57">
        <v>29726889</v>
      </c>
      <c r="D55" s="57">
        <v>29807256</v>
      </c>
      <c r="E55" s="57">
        <v>80367</v>
      </c>
      <c r="F55" s="52">
        <v>0.0027035119618470673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15111281</v>
      </c>
      <c r="C59" s="36">
        <v>15111281</v>
      </c>
      <c r="D59" s="36">
        <v>17119445</v>
      </c>
      <c r="E59" s="36">
        <v>2008164</v>
      </c>
      <c r="F59" s="41">
        <v>0.13289171182773982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277231</v>
      </c>
      <c r="C61" s="45">
        <v>277231</v>
      </c>
      <c r="D61" s="45">
        <v>186729</v>
      </c>
      <c r="E61" s="45">
        <v>-90502</v>
      </c>
      <c r="F61" s="41">
        <v>-0.326449783754342</v>
      </c>
    </row>
    <row r="62" spans="1:6" s="30" customFormat="1" ht="26.25">
      <c r="A62" s="46" t="s">
        <v>61</v>
      </c>
      <c r="B62" s="45">
        <v>1559959</v>
      </c>
      <c r="C62" s="45">
        <v>1559959</v>
      </c>
      <c r="D62" s="45">
        <v>1447780</v>
      </c>
      <c r="E62" s="45">
        <v>-112179</v>
      </c>
      <c r="F62" s="41">
        <v>-0.0719115053664872</v>
      </c>
    </row>
    <row r="63" spans="1:6" s="30" customFormat="1" ht="26.25">
      <c r="A63" s="46" t="s">
        <v>62</v>
      </c>
      <c r="B63" s="45">
        <v>2238586</v>
      </c>
      <c r="C63" s="45">
        <v>2238586</v>
      </c>
      <c r="D63" s="45">
        <v>2134211</v>
      </c>
      <c r="E63" s="45">
        <v>-104375</v>
      </c>
      <c r="F63" s="41">
        <v>-0.04662541443571969</v>
      </c>
    </row>
    <row r="64" spans="1:6" s="30" customFormat="1" ht="26.25">
      <c r="A64" s="46" t="s">
        <v>63</v>
      </c>
      <c r="B64" s="45">
        <v>5179804</v>
      </c>
      <c r="C64" s="45">
        <v>5179804</v>
      </c>
      <c r="D64" s="45">
        <v>4448823</v>
      </c>
      <c r="E64" s="45">
        <v>-730981</v>
      </c>
      <c r="F64" s="41">
        <v>-0.14112136289326777</v>
      </c>
    </row>
    <row r="65" spans="1:6" s="30" customFormat="1" ht="26.25">
      <c r="A65" s="46" t="s">
        <v>64</v>
      </c>
      <c r="B65" s="45">
        <v>1443420</v>
      </c>
      <c r="C65" s="45">
        <v>1443420</v>
      </c>
      <c r="D65" s="45">
        <v>500000</v>
      </c>
      <c r="E65" s="45">
        <v>-943420</v>
      </c>
      <c r="F65" s="41">
        <v>-0.6536004766457442</v>
      </c>
    </row>
    <row r="66" spans="1:6" s="30" customFormat="1" ht="26.25">
      <c r="A66" s="46" t="s">
        <v>65</v>
      </c>
      <c r="B66" s="45">
        <v>2085610</v>
      </c>
      <c r="C66" s="45">
        <v>2687702</v>
      </c>
      <c r="D66" s="45">
        <v>2860700</v>
      </c>
      <c r="E66" s="45">
        <v>172998</v>
      </c>
      <c r="F66" s="41">
        <v>0.0643665108706248</v>
      </c>
    </row>
    <row r="67" spans="1:6" s="53" customFormat="1" ht="26.25">
      <c r="A67" s="66" t="s">
        <v>66</v>
      </c>
      <c r="B67" s="51">
        <v>27895891</v>
      </c>
      <c r="C67" s="51">
        <v>28497983</v>
      </c>
      <c r="D67" s="51">
        <v>28697688</v>
      </c>
      <c r="E67" s="51">
        <v>199705</v>
      </c>
      <c r="F67" s="52">
        <v>0.007007688930125336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778906</v>
      </c>
      <c r="C69" s="45">
        <v>1228906</v>
      </c>
      <c r="D69" s="45">
        <v>836568</v>
      </c>
      <c r="E69" s="45">
        <v>-392338</v>
      </c>
      <c r="F69" s="41">
        <v>-0.31925794161636445</v>
      </c>
    </row>
    <row r="70" spans="1:6" s="30" customFormat="1" ht="26.25">
      <c r="A70" s="46" t="s">
        <v>69</v>
      </c>
      <c r="B70" s="45">
        <v>450000</v>
      </c>
      <c r="C70" s="45">
        <v>0</v>
      </c>
      <c r="D70" s="45">
        <v>273000</v>
      </c>
      <c r="E70" s="45">
        <v>273000</v>
      </c>
      <c r="F70" s="41">
        <v>1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29124797</v>
      </c>
      <c r="C72" s="68">
        <v>29726889</v>
      </c>
      <c r="D72" s="68">
        <v>29807256</v>
      </c>
      <c r="E72" s="68">
        <v>80367</v>
      </c>
      <c r="F72" s="52">
        <v>0.0027035119618470673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15044523</v>
      </c>
      <c r="C75" s="40">
        <v>15044523</v>
      </c>
      <c r="D75" s="40">
        <v>16923449</v>
      </c>
      <c r="E75" s="36">
        <v>1878926</v>
      </c>
      <c r="F75" s="41">
        <v>0.12489103177282523</v>
      </c>
    </row>
    <row r="76" spans="1:6" s="30" customFormat="1" ht="26.25">
      <c r="A76" s="46" t="s">
        <v>74</v>
      </c>
      <c r="B76" s="43">
        <v>2319180</v>
      </c>
      <c r="C76" s="40">
        <v>2319180</v>
      </c>
      <c r="D76" s="40">
        <v>2376507</v>
      </c>
      <c r="E76" s="45">
        <v>57327</v>
      </c>
      <c r="F76" s="41">
        <v>0.024718650557524643</v>
      </c>
    </row>
    <row r="77" spans="1:6" s="30" customFormat="1" ht="26.25">
      <c r="A77" s="46" t="s">
        <v>75</v>
      </c>
      <c r="B77" s="36">
        <v>5749945</v>
      </c>
      <c r="C77" s="40">
        <v>5749945</v>
      </c>
      <c r="D77" s="40">
        <v>5899459</v>
      </c>
      <c r="E77" s="45">
        <v>149514</v>
      </c>
      <c r="F77" s="41">
        <v>0.026002683503929168</v>
      </c>
    </row>
    <row r="78" spans="1:6" s="53" customFormat="1" ht="26.25">
      <c r="A78" s="66" t="s">
        <v>76</v>
      </c>
      <c r="B78" s="68">
        <v>23113648</v>
      </c>
      <c r="C78" s="68">
        <v>23113648</v>
      </c>
      <c r="D78" s="68">
        <v>25199415</v>
      </c>
      <c r="E78" s="51">
        <v>2085767</v>
      </c>
      <c r="F78" s="52">
        <v>0.0902396281192826</v>
      </c>
    </row>
    <row r="79" spans="1:6" s="30" customFormat="1" ht="26.25">
      <c r="A79" s="46" t="s">
        <v>77</v>
      </c>
      <c r="B79" s="43">
        <v>95350</v>
      </c>
      <c r="C79" s="43">
        <v>95350</v>
      </c>
      <c r="D79" s="43">
        <v>60425</v>
      </c>
      <c r="E79" s="45">
        <v>-34925</v>
      </c>
      <c r="F79" s="41">
        <v>-0.3662821185107499</v>
      </c>
    </row>
    <row r="80" spans="1:6" s="30" customFormat="1" ht="26.25">
      <c r="A80" s="46" t="s">
        <v>78</v>
      </c>
      <c r="B80" s="40">
        <v>946245</v>
      </c>
      <c r="C80" s="40">
        <v>1548337</v>
      </c>
      <c r="D80" s="40">
        <v>1942898</v>
      </c>
      <c r="E80" s="45">
        <v>394561</v>
      </c>
      <c r="F80" s="41">
        <v>0.25482889060973163</v>
      </c>
    </row>
    <row r="81" spans="1:6" s="30" customFormat="1" ht="26.25">
      <c r="A81" s="46" t="s">
        <v>79</v>
      </c>
      <c r="B81" s="36">
        <v>443420</v>
      </c>
      <c r="C81" s="36">
        <v>443420</v>
      </c>
      <c r="D81" s="36">
        <v>315950</v>
      </c>
      <c r="E81" s="45">
        <v>-127470</v>
      </c>
      <c r="F81" s="41">
        <v>-0.287470118623427</v>
      </c>
    </row>
    <row r="82" spans="1:6" s="53" customFormat="1" ht="26.25">
      <c r="A82" s="49" t="s">
        <v>80</v>
      </c>
      <c r="B82" s="68">
        <v>1485015</v>
      </c>
      <c r="C82" s="68">
        <v>2087107</v>
      </c>
      <c r="D82" s="68">
        <v>2319273</v>
      </c>
      <c r="E82" s="51">
        <v>232166</v>
      </c>
      <c r="F82" s="52">
        <v>0.11123818759651517</v>
      </c>
    </row>
    <row r="83" spans="1:6" s="30" customFormat="1" ht="26.25">
      <c r="A83" s="46" t="s">
        <v>81</v>
      </c>
      <c r="B83" s="36">
        <v>657448</v>
      </c>
      <c r="C83" s="36">
        <v>657448</v>
      </c>
      <c r="D83" s="36">
        <v>678000</v>
      </c>
      <c r="E83" s="45">
        <v>20552</v>
      </c>
      <c r="F83" s="41">
        <v>0.03126026697168445</v>
      </c>
    </row>
    <row r="84" spans="1:6" s="30" customFormat="1" ht="26.25">
      <c r="A84" s="46" t="s">
        <v>82</v>
      </c>
      <c r="B84" s="45">
        <v>2639781</v>
      </c>
      <c r="C84" s="45">
        <v>2639781</v>
      </c>
      <c r="D84" s="45">
        <v>501000</v>
      </c>
      <c r="E84" s="45">
        <v>-2138781</v>
      </c>
      <c r="F84" s="41">
        <v>-0.8102115289109211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1228906</v>
      </c>
      <c r="C86" s="45">
        <v>1228906</v>
      </c>
      <c r="D86" s="45">
        <v>1109568</v>
      </c>
      <c r="E86" s="45">
        <v>-119338</v>
      </c>
      <c r="F86" s="41">
        <v>-0.0971091360934034</v>
      </c>
    </row>
    <row r="87" spans="1:6" s="53" customFormat="1" ht="26.25">
      <c r="A87" s="49" t="s">
        <v>85</v>
      </c>
      <c r="B87" s="51">
        <v>4526135</v>
      </c>
      <c r="C87" s="51">
        <v>4526135</v>
      </c>
      <c r="D87" s="51">
        <v>2288568</v>
      </c>
      <c r="E87" s="51">
        <v>-2237567</v>
      </c>
      <c r="F87" s="52">
        <v>-0.4943659435699554</v>
      </c>
    </row>
    <row r="88" spans="1:6" s="30" customFormat="1" ht="26.25">
      <c r="A88" s="46" t="s">
        <v>86</v>
      </c>
      <c r="B88" s="45">
        <v>0</v>
      </c>
      <c r="C88" s="45">
        <v>0</v>
      </c>
      <c r="D88" s="45">
        <v>0</v>
      </c>
      <c r="E88" s="45">
        <v>0</v>
      </c>
      <c r="F88" s="41">
        <v>0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0</v>
      </c>
      <c r="C91" s="68">
        <v>0</v>
      </c>
      <c r="D91" s="68">
        <v>0</v>
      </c>
      <c r="E91" s="68">
        <v>0</v>
      </c>
      <c r="F91" s="52">
        <v>0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29124797</v>
      </c>
      <c r="C93" s="71">
        <v>29726889</v>
      </c>
      <c r="D93" s="72">
        <v>29807256</v>
      </c>
      <c r="E93" s="71">
        <v>80367</v>
      </c>
      <c r="F93" s="73">
        <v>0.0027035119618470673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231" customWidth="1"/>
    <col min="2" max="2" width="32.7109375" style="232" customWidth="1"/>
    <col min="3" max="5" width="32.8515625" style="232" customWidth="1"/>
    <col min="6" max="6" width="25.57421875" style="233" customWidth="1"/>
    <col min="7" max="7" width="30.28125" style="231" customWidth="1"/>
    <col min="8" max="8" width="25.140625" style="231" customWidth="1"/>
    <col min="9" max="16384" width="9.140625" style="231" customWidth="1"/>
  </cols>
  <sheetData>
    <row r="1" spans="1:8" s="208" customFormat="1" ht="46.5">
      <c r="A1" s="10" t="s">
        <v>0</v>
      </c>
      <c r="B1" s="205"/>
      <c r="C1" s="205"/>
      <c r="D1" s="206"/>
      <c r="E1" s="13" t="s">
        <v>1</v>
      </c>
      <c r="F1" s="127" t="s">
        <v>138</v>
      </c>
      <c r="G1" s="207"/>
      <c r="H1" s="206"/>
    </row>
    <row r="2" spans="1:8" s="208" customFormat="1" ht="46.5">
      <c r="A2" s="10" t="s">
        <v>3</v>
      </c>
      <c r="B2" s="205"/>
      <c r="C2" s="205"/>
      <c r="D2" s="205"/>
      <c r="E2" s="205"/>
      <c r="F2" s="209"/>
      <c r="G2" s="206"/>
      <c r="H2" s="206"/>
    </row>
    <row r="3" spans="1:8" s="208" customFormat="1" ht="47.25" thickBot="1">
      <c r="A3" s="16" t="s">
        <v>4</v>
      </c>
      <c r="B3" s="210"/>
      <c r="C3" s="210"/>
      <c r="D3" s="210"/>
      <c r="E3" s="210"/>
      <c r="F3" s="211"/>
      <c r="G3" s="206"/>
      <c r="H3" s="206"/>
    </row>
    <row r="4" spans="1:6" s="53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213" customFormat="1" ht="52.5">
      <c r="A5" s="212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53" customFormat="1" ht="26.25">
      <c r="A6" s="35" t="s">
        <v>14</v>
      </c>
      <c r="B6" s="57"/>
      <c r="C6" s="57"/>
      <c r="D6" s="57"/>
      <c r="E6" s="57"/>
      <c r="F6" s="214"/>
    </row>
    <row r="7" spans="1:6" s="53" customFormat="1" ht="26.25">
      <c r="A7" s="35" t="s">
        <v>15</v>
      </c>
      <c r="B7" s="57"/>
      <c r="C7" s="57"/>
      <c r="D7" s="57"/>
      <c r="E7" s="57"/>
      <c r="F7" s="215"/>
    </row>
    <row r="8" spans="1:6" s="53" customFormat="1" ht="26.25">
      <c r="A8" s="216" t="s">
        <v>16</v>
      </c>
      <c r="B8" s="59">
        <v>27586236</v>
      </c>
      <c r="C8" s="59">
        <v>27586236</v>
      </c>
      <c r="D8" s="59">
        <v>14687072</v>
      </c>
      <c r="E8" s="59">
        <v>-12899164</v>
      </c>
      <c r="F8" s="52">
        <v>-0.4675942016881172</v>
      </c>
    </row>
    <row r="9" spans="1:6" s="53" customFormat="1" ht="26.25">
      <c r="A9" s="216" t="s">
        <v>17</v>
      </c>
      <c r="B9" s="59">
        <v>0</v>
      </c>
      <c r="C9" s="59">
        <v>0</v>
      </c>
      <c r="D9" s="59">
        <v>0</v>
      </c>
      <c r="E9" s="59">
        <v>0</v>
      </c>
      <c r="F9" s="52">
        <v>0</v>
      </c>
    </row>
    <row r="10" spans="1:6" s="53" customFormat="1" ht="26.25">
      <c r="A10" s="217" t="s">
        <v>18</v>
      </c>
      <c r="B10" s="68">
        <v>1610279</v>
      </c>
      <c r="C10" s="68">
        <v>1663899</v>
      </c>
      <c r="D10" s="68">
        <v>12168213</v>
      </c>
      <c r="E10" s="68">
        <v>10504314</v>
      </c>
      <c r="F10" s="52">
        <v>6.313071887175844</v>
      </c>
    </row>
    <row r="11" spans="1:6" s="53" customFormat="1" ht="26.25">
      <c r="A11" s="48" t="s">
        <v>19</v>
      </c>
      <c r="B11" s="51">
        <v>0</v>
      </c>
      <c r="C11" s="51">
        <v>0</v>
      </c>
      <c r="D11" s="51">
        <v>0</v>
      </c>
      <c r="E11" s="68">
        <v>0</v>
      </c>
      <c r="F11" s="52">
        <v>0</v>
      </c>
    </row>
    <row r="12" spans="1:6" s="53" customFormat="1" ht="26.25">
      <c r="A12" s="49" t="s">
        <v>20</v>
      </c>
      <c r="B12" s="51">
        <v>1256822</v>
      </c>
      <c r="C12" s="51">
        <v>1310442</v>
      </c>
      <c r="D12" s="51">
        <v>1256012</v>
      </c>
      <c r="E12" s="68">
        <v>-54430</v>
      </c>
      <c r="F12" s="52">
        <v>-0.04153560401757575</v>
      </c>
    </row>
    <row r="13" spans="1:6" s="53" customFormat="1" ht="26.25">
      <c r="A13" s="49" t="s">
        <v>21</v>
      </c>
      <c r="B13" s="51">
        <v>0</v>
      </c>
      <c r="C13" s="51">
        <v>0</v>
      </c>
      <c r="D13" s="51">
        <v>0</v>
      </c>
      <c r="E13" s="68">
        <v>0</v>
      </c>
      <c r="F13" s="52">
        <v>0</v>
      </c>
    </row>
    <row r="14" spans="1:6" s="53" customFormat="1" ht="26.25">
      <c r="A14" s="49" t="s">
        <v>22</v>
      </c>
      <c r="B14" s="51">
        <v>0</v>
      </c>
      <c r="C14" s="51">
        <v>0</v>
      </c>
      <c r="D14" s="51">
        <v>0</v>
      </c>
      <c r="E14" s="68">
        <v>0</v>
      </c>
      <c r="F14" s="52">
        <v>0</v>
      </c>
    </row>
    <row r="15" spans="1:6" s="53" customFormat="1" ht="26.25">
      <c r="A15" s="49" t="s">
        <v>23</v>
      </c>
      <c r="B15" s="51">
        <v>0</v>
      </c>
      <c r="C15" s="51">
        <v>0</v>
      </c>
      <c r="D15" s="51">
        <v>0</v>
      </c>
      <c r="E15" s="68">
        <v>0</v>
      </c>
      <c r="F15" s="52">
        <v>0</v>
      </c>
    </row>
    <row r="16" spans="1:6" s="53" customFormat="1" ht="26.25">
      <c r="A16" s="49" t="s">
        <v>24</v>
      </c>
      <c r="B16" s="51">
        <v>0</v>
      </c>
      <c r="C16" s="51">
        <v>0</v>
      </c>
      <c r="D16" s="51">
        <v>0</v>
      </c>
      <c r="E16" s="68">
        <v>0</v>
      </c>
      <c r="F16" s="52">
        <v>0</v>
      </c>
    </row>
    <row r="17" spans="1:6" s="53" customFormat="1" ht="26.25">
      <c r="A17" s="49" t="s">
        <v>25</v>
      </c>
      <c r="B17" s="51">
        <v>0</v>
      </c>
      <c r="C17" s="51">
        <v>0</v>
      </c>
      <c r="D17" s="51">
        <v>0</v>
      </c>
      <c r="E17" s="68">
        <v>0</v>
      </c>
      <c r="F17" s="52">
        <v>0</v>
      </c>
    </row>
    <row r="18" spans="1:6" s="53" customFormat="1" ht="26.25">
      <c r="A18" s="49" t="s">
        <v>26</v>
      </c>
      <c r="B18" s="51">
        <v>0</v>
      </c>
      <c r="C18" s="51">
        <v>0</v>
      </c>
      <c r="D18" s="51">
        <v>0</v>
      </c>
      <c r="E18" s="68">
        <v>0</v>
      </c>
      <c r="F18" s="52">
        <v>0</v>
      </c>
    </row>
    <row r="19" spans="1:6" s="53" customFormat="1" ht="26.25">
      <c r="A19" s="49" t="s">
        <v>27</v>
      </c>
      <c r="B19" s="51">
        <v>0</v>
      </c>
      <c r="C19" s="51">
        <v>0</v>
      </c>
      <c r="D19" s="51">
        <v>0</v>
      </c>
      <c r="E19" s="68">
        <v>0</v>
      </c>
      <c r="F19" s="52">
        <v>0</v>
      </c>
    </row>
    <row r="20" spans="1:6" s="53" customFormat="1" ht="26.25">
      <c r="A20" s="49" t="s">
        <v>28</v>
      </c>
      <c r="B20" s="51">
        <v>0</v>
      </c>
      <c r="C20" s="51">
        <v>0</v>
      </c>
      <c r="D20" s="51">
        <v>0</v>
      </c>
      <c r="E20" s="68">
        <v>0</v>
      </c>
      <c r="F20" s="52">
        <v>0</v>
      </c>
    </row>
    <row r="21" spans="1:6" s="53" customFormat="1" ht="26.25">
      <c r="A21" s="49" t="s">
        <v>29</v>
      </c>
      <c r="B21" s="51">
        <v>0</v>
      </c>
      <c r="C21" s="51">
        <v>0</v>
      </c>
      <c r="D21" s="51">
        <v>0</v>
      </c>
      <c r="E21" s="68">
        <v>0</v>
      </c>
      <c r="F21" s="52">
        <v>0</v>
      </c>
    </row>
    <row r="22" spans="1:6" s="53" customFormat="1" ht="26.25">
      <c r="A22" s="49" t="s">
        <v>30</v>
      </c>
      <c r="B22" s="51">
        <v>0</v>
      </c>
      <c r="C22" s="51">
        <v>0</v>
      </c>
      <c r="D22" s="51">
        <v>0</v>
      </c>
      <c r="E22" s="68">
        <v>0</v>
      </c>
      <c r="F22" s="52">
        <v>0</v>
      </c>
    </row>
    <row r="23" spans="1:6" s="53" customFormat="1" ht="26.25">
      <c r="A23" s="50" t="s">
        <v>31</v>
      </c>
      <c r="B23" s="51">
        <v>0</v>
      </c>
      <c r="C23" s="51">
        <v>0</v>
      </c>
      <c r="D23" s="51">
        <v>0</v>
      </c>
      <c r="E23" s="68">
        <v>0</v>
      </c>
      <c r="F23" s="52">
        <v>0</v>
      </c>
    </row>
    <row r="24" spans="1:6" s="53" customFormat="1" ht="26.25">
      <c r="A24" s="50" t="s">
        <v>32</v>
      </c>
      <c r="B24" s="51">
        <v>0</v>
      </c>
      <c r="C24" s="51">
        <v>0</v>
      </c>
      <c r="D24" s="51">
        <v>0</v>
      </c>
      <c r="E24" s="68">
        <v>0</v>
      </c>
      <c r="F24" s="52">
        <v>0</v>
      </c>
    </row>
    <row r="25" spans="1:6" s="53" customFormat="1" ht="26.25">
      <c r="A25" s="50" t="s">
        <v>33</v>
      </c>
      <c r="B25" s="51">
        <v>0</v>
      </c>
      <c r="C25" s="51">
        <v>0</v>
      </c>
      <c r="D25" s="51">
        <v>0</v>
      </c>
      <c r="E25" s="68">
        <v>0</v>
      </c>
      <c r="F25" s="52">
        <v>0</v>
      </c>
    </row>
    <row r="26" spans="1:6" s="53" customFormat="1" ht="26.25">
      <c r="A26" s="50" t="s">
        <v>34</v>
      </c>
      <c r="B26" s="51">
        <v>353457</v>
      </c>
      <c r="C26" s="51">
        <v>353457</v>
      </c>
      <c r="D26" s="51">
        <v>351712</v>
      </c>
      <c r="E26" s="68">
        <v>-1745</v>
      </c>
      <c r="F26" s="52">
        <v>-0.004936951312323705</v>
      </c>
    </row>
    <row r="27" spans="1:6" s="53" customFormat="1" ht="26.25">
      <c r="A27" s="50" t="s">
        <v>35</v>
      </c>
      <c r="B27" s="51">
        <v>0</v>
      </c>
      <c r="C27" s="51">
        <v>0</v>
      </c>
      <c r="D27" s="51">
        <v>0</v>
      </c>
      <c r="E27" s="68">
        <v>0</v>
      </c>
      <c r="F27" s="52">
        <v>0</v>
      </c>
    </row>
    <row r="28" spans="1:6" s="53" customFormat="1" ht="26.25">
      <c r="A28" s="218" t="s">
        <v>93</v>
      </c>
      <c r="B28" s="51">
        <v>0</v>
      </c>
      <c r="C28" s="51">
        <v>0</v>
      </c>
      <c r="D28" s="51">
        <v>0</v>
      </c>
      <c r="E28" s="68">
        <v>0</v>
      </c>
      <c r="F28" s="52">
        <v>0</v>
      </c>
    </row>
    <row r="29" spans="1:6" s="53" customFormat="1" ht="26.25">
      <c r="A29" s="50" t="s">
        <v>100</v>
      </c>
      <c r="B29" s="51">
        <v>0</v>
      </c>
      <c r="C29" s="51">
        <v>0</v>
      </c>
      <c r="D29" s="51">
        <v>0</v>
      </c>
      <c r="E29" s="68">
        <v>0</v>
      </c>
      <c r="F29" s="52">
        <v>0</v>
      </c>
    </row>
    <row r="30" spans="1:6" s="53" customFormat="1" ht="26.25">
      <c r="A30" s="50" t="s">
        <v>36</v>
      </c>
      <c r="B30" s="51">
        <v>0</v>
      </c>
      <c r="C30" s="51">
        <v>0</v>
      </c>
      <c r="D30" s="51">
        <v>10560489</v>
      </c>
      <c r="E30" s="68">
        <v>10560489</v>
      </c>
      <c r="F30" s="52">
        <v>1</v>
      </c>
    </row>
    <row r="31" spans="1:6" s="53" customFormat="1" ht="26.25">
      <c r="A31" s="48" t="s">
        <v>37</v>
      </c>
      <c r="B31" s="51"/>
      <c r="C31" s="51"/>
      <c r="D31" s="51"/>
      <c r="E31" s="51"/>
      <c r="F31" s="214"/>
    </row>
    <row r="32" spans="1:6" s="53" customFormat="1" ht="26.25">
      <c r="A32" s="48" t="s">
        <v>38</v>
      </c>
      <c r="B32" s="59">
        <v>0</v>
      </c>
      <c r="C32" s="59">
        <v>0</v>
      </c>
      <c r="D32" s="59">
        <v>0</v>
      </c>
      <c r="E32" s="59">
        <v>0</v>
      </c>
      <c r="F32" s="52">
        <v>0</v>
      </c>
    </row>
    <row r="33" spans="1:6" s="53" customFormat="1" ht="26.25">
      <c r="A33" s="49" t="s">
        <v>39</v>
      </c>
      <c r="B33" s="51"/>
      <c r="C33" s="51"/>
      <c r="D33" s="51"/>
      <c r="E33" s="51"/>
      <c r="F33" s="214"/>
    </row>
    <row r="34" spans="1:6" s="53" customFormat="1" ht="26.25">
      <c r="A34" s="48" t="s">
        <v>38</v>
      </c>
      <c r="B34" s="57">
        <v>0</v>
      </c>
      <c r="C34" s="57">
        <v>0</v>
      </c>
      <c r="D34" s="57">
        <v>0</v>
      </c>
      <c r="E34" s="59">
        <v>0</v>
      </c>
      <c r="F34" s="52">
        <v>0</v>
      </c>
    </row>
    <row r="35" spans="1:6" s="53" customFormat="1" ht="26.25">
      <c r="A35" s="49" t="s">
        <v>40</v>
      </c>
      <c r="B35" s="51"/>
      <c r="C35" s="51"/>
      <c r="D35" s="51"/>
      <c r="E35" s="68"/>
      <c r="F35" s="52" t="s">
        <v>41</v>
      </c>
    </row>
    <row r="36" spans="1:6" s="53" customFormat="1" ht="26.25">
      <c r="A36" s="50" t="s">
        <v>42</v>
      </c>
      <c r="B36" s="51">
        <v>29196515</v>
      </c>
      <c r="C36" s="51">
        <v>29250135</v>
      </c>
      <c r="D36" s="51">
        <v>26855285</v>
      </c>
      <c r="E36" s="51">
        <v>-2394850</v>
      </c>
      <c r="F36" s="52">
        <v>-0.08187483579135618</v>
      </c>
    </row>
    <row r="37" spans="1:6" s="53" customFormat="1" ht="26.25">
      <c r="A37" s="48" t="s">
        <v>43</v>
      </c>
      <c r="B37" s="51"/>
      <c r="C37" s="51"/>
      <c r="D37" s="51"/>
      <c r="E37" s="51"/>
      <c r="F37" s="214"/>
    </row>
    <row r="38" spans="1:6" s="53" customFormat="1" ht="26.25">
      <c r="A38" s="58" t="s">
        <v>44</v>
      </c>
      <c r="B38" s="59">
        <v>0</v>
      </c>
      <c r="C38" s="59">
        <v>0</v>
      </c>
      <c r="D38" s="59">
        <v>0</v>
      </c>
      <c r="E38" s="59">
        <v>0</v>
      </c>
      <c r="F38" s="52">
        <v>0</v>
      </c>
    </row>
    <row r="39" spans="1:6" s="53" customFormat="1" ht="26.25">
      <c r="A39" s="69" t="s">
        <v>45</v>
      </c>
      <c r="B39" s="59">
        <v>0</v>
      </c>
      <c r="C39" s="59">
        <v>0</v>
      </c>
      <c r="D39" s="59">
        <v>0</v>
      </c>
      <c r="E39" s="68">
        <v>0</v>
      </c>
      <c r="F39" s="52">
        <v>0</v>
      </c>
    </row>
    <row r="40" spans="1:6" s="53" customFormat="1" ht="26.25">
      <c r="A40" s="69" t="s">
        <v>46</v>
      </c>
      <c r="B40" s="59">
        <v>0</v>
      </c>
      <c r="C40" s="59">
        <v>0</v>
      </c>
      <c r="D40" s="59">
        <v>0</v>
      </c>
      <c r="E40" s="68">
        <v>0</v>
      </c>
      <c r="F40" s="52">
        <v>0</v>
      </c>
    </row>
    <row r="41" spans="1:6" s="53" customFormat="1" ht="26.25">
      <c r="A41" s="69" t="s">
        <v>47</v>
      </c>
      <c r="B41" s="59">
        <v>0</v>
      </c>
      <c r="C41" s="59">
        <v>0</v>
      </c>
      <c r="D41" s="59">
        <v>0</v>
      </c>
      <c r="E41" s="68">
        <v>0</v>
      </c>
      <c r="F41" s="52">
        <v>0</v>
      </c>
    </row>
    <row r="42" spans="1:6" s="53" customFormat="1" ht="26.25">
      <c r="A42" s="60" t="s">
        <v>48</v>
      </c>
      <c r="B42" s="59">
        <v>0</v>
      </c>
      <c r="C42" s="59">
        <v>0</v>
      </c>
      <c r="D42" s="59">
        <v>0</v>
      </c>
      <c r="E42" s="68">
        <v>0</v>
      </c>
      <c r="F42" s="52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53" customFormat="1" ht="26.25">
      <c r="A44" s="49" t="s">
        <v>50</v>
      </c>
      <c r="B44" s="51"/>
      <c r="C44" s="51"/>
      <c r="D44" s="51"/>
      <c r="E44" s="51"/>
      <c r="F44" s="214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53" customFormat="1" ht="26.25">
      <c r="A46" s="49" t="s">
        <v>50</v>
      </c>
      <c r="B46" s="51"/>
      <c r="C46" s="51"/>
      <c r="D46" s="51"/>
      <c r="E46" s="51"/>
      <c r="F46" s="214"/>
    </row>
    <row r="47" spans="1:6" s="53" customFormat="1" ht="26.25">
      <c r="A47" s="58" t="s">
        <v>52</v>
      </c>
      <c r="B47" s="59">
        <v>1682936</v>
      </c>
      <c r="C47" s="59">
        <v>0</v>
      </c>
      <c r="D47" s="59">
        <v>0</v>
      </c>
      <c r="E47" s="59">
        <v>0</v>
      </c>
      <c r="F47" s="52">
        <v>0</v>
      </c>
    </row>
    <row r="48" spans="1:6" s="53" customFormat="1" ht="26.25">
      <c r="A48" s="49" t="s">
        <v>50</v>
      </c>
      <c r="B48" s="51"/>
      <c r="C48" s="51"/>
      <c r="D48" s="51"/>
      <c r="E48" s="51"/>
      <c r="F48" s="214"/>
    </row>
    <row r="49" spans="1:7" s="53" customFormat="1" ht="26.25">
      <c r="A49" s="48" t="s">
        <v>53</v>
      </c>
      <c r="B49" s="57">
        <v>48569591</v>
      </c>
      <c r="C49" s="57">
        <v>56788645</v>
      </c>
      <c r="D49" s="57">
        <v>54678415</v>
      </c>
      <c r="E49" s="57">
        <v>-2110230</v>
      </c>
      <c r="F49" s="52">
        <v>-0.03715936522169177</v>
      </c>
      <c r="G49" s="53" t="s">
        <v>50</v>
      </c>
    </row>
    <row r="50" spans="1:7" s="53" customFormat="1" ht="26.25">
      <c r="A50" s="49" t="s">
        <v>50</v>
      </c>
      <c r="B50" s="51"/>
      <c r="C50" s="51"/>
      <c r="D50" s="51"/>
      <c r="E50" s="51"/>
      <c r="F50" s="214"/>
      <c r="G50" s="53" t="s">
        <v>50</v>
      </c>
    </row>
    <row r="51" spans="1:7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  <c r="G51" s="53" t="s">
        <v>50</v>
      </c>
    </row>
    <row r="52" spans="1:7" s="53" customFormat="1" ht="26.25">
      <c r="A52" s="48"/>
      <c r="B52" s="57"/>
      <c r="C52" s="57"/>
      <c r="D52" s="57"/>
      <c r="E52" s="57"/>
      <c r="F52" s="219"/>
      <c r="G52" s="53" t="s">
        <v>50</v>
      </c>
    </row>
    <row r="53" spans="1:7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  <c r="G53" s="53" t="s">
        <v>50</v>
      </c>
    </row>
    <row r="54" spans="1:6" s="53" customFormat="1" ht="26.25">
      <c r="A54" s="49"/>
      <c r="B54" s="51"/>
      <c r="C54" s="51"/>
      <c r="D54" s="51"/>
      <c r="E54" s="51"/>
      <c r="F54" s="214"/>
    </row>
    <row r="55" spans="1:6" s="53" customFormat="1" ht="26.25">
      <c r="A55" s="63" t="s">
        <v>56</v>
      </c>
      <c r="B55" s="57">
        <v>79449043</v>
      </c>
      <c r="C55" s="57">
        <v>86038780</v>
      </c>
      <c r="D55" s="57">
        <v>81533700</v>
      </c>
      <c r="E55" s="57">
        <v>-4505080</v>
      </c>
      <c r="F55" s="52">
        <v>-0.05236103998685244</v>
      </c>
    </row>
    <row r="56" spans="1:6" s="53" customFormat="1" ht="26.25">
      <c r="A56" s="66"/>
      <c r="B56" s="51"/>
      <c r="C56" s="51"/>
      <c r="D56" s="51"/>
      <c r="E56" s="51"/>
      <c r="F56" s="214" t="s">
        <v>50</v>
      </c>
    </row>
    <row r="57" spans="1:6" s="53" customFormat="1" ht="26.25">
      <c r="A57" s="63"/>
      <c r="B57" s="57"/>
      <c r="C57" s="57"/>
      <c r="D57" s="57"/>
      <c r="E57" s="57"/>
      <c r="F57" s="215" t="s">
        <v>50</v>
      </c>
    </row>
    <row r="58" spans="1:6" s="53" customFormat="1" ht="26.25">
      <c r="A58" s="63" t="s">
        <v>57</v>
      </c>
      <c r="B58" s="57"/>
      <c r="C58" s="57"/>
      <c r="D58" s="57"/>
      <c r="E58" s="57"/>
      <c r="F58" s="215"/>
    </row>
    <row r="59" spans="1:6" s="53" customFormat="1" ht="26.25">
      <c r="A59" s="48" t="s">
        <v>58</v>
      </c>
      <c r="B59" s="57">
        <v>40700078</v>
      </c>
      <c r="C59" s="57">
        <v>41956868</v>
      </c>
      <c r="D59" s="57">
        <v>39000954</v>
      </c>
      <c r="E59" s="57">
        <v>-2955914</v>
      </c>
      <c r="F59" s="52">
        <v>-0.07045125484580975</v>
      </c>
    </row>
    <row r="60" spans="1:6" s="53" customFormat="1" ht="26.25">
      <c r="A60" s="49" t="s">
        <v>59</v>
      </c>
      <c r="B60" s="51">
        <v>0</v>
      </c>
      <c r="C60" s="51">
        <v>0</v>
      </c>
      <c r="D60" s="51">
        <v>0</v>
      </c>
      <c r="E60" s="51">
        <v>0</v>
      </c>
      <c r="F60" s="52">
        <v>0</v>
      </c>
    </row>
    <row r="61" spans="1:6" s="53" customFormat="1" ht="26.25">
      <c r="A61" s="49" t="s">
        <v>60</v>
      </c>
      <c r="B61" s="51">
        <v>0</v>
      </c>
      <c r="C61" s="51">
        <v>0</v>
      </c>
      <c r="D61" s="51">
        <v>0</v>
      </c>
      <c r="E61" s="51">
        <v>0</v>
      </c>
      <c r="F61" s="52">
        <v>0</v>
      </c>
    </row>
    <row r="62" spans="1:6" s="53" customFormat="1" ht="26.25">
      <c r="A62" s="49" t="s">
        <v>61</v>
      </c>
      <c r="B62" s="51">
        <v>9383539</v>
      </c>
      <c r="C62" s="51">
        <v>10510237</v>
      </c>
      <c r="D62" s="51">
        <v>10692344</v>
      </c>
      <c r="E62" s="51">
        <v>182107</v>
      </c>
      <c r="F62" s="52">
        <v>0.017326631169211505</v>
      </c>
    </row>
    <row r="63" spans="1:6" s="53" customFormat="1" ht="26.25">
      <c r="A63" s="49" t="s">
        <v>62</v>
      </c>
      <c r="B63" s="51">
        <v>5242444</v>
      </c>
      <c r="C63" s="51">
        <v>6174122</v>
      </c>
      <c r="D63" s="51">
        <v>5525122</v>
      </c>
      <c r="E63" s="51">
        <v>-649000</v>
      </c>
      <c r="F63" s="52">
        <v>-0.10511616064599955</v>
      </c>
    </row>
    <row r="64" spans="1:6" s="53" customFormat="1" ht="26.25">
      <c r="A64" s="49" t="s">
        <v>63</v>
      </c>
      <c r="B64" s="51">
        <v>11645547</v>
      </c>
      <c r="C64" s="51">
        <v>13620583</v>
      </c>
      <c r="D64" s="51">
        <v>13175148</v>
      </c>
      <c r="E64" s="51">
        <v>-445435</v>
      </c>
      <c r="F64" s="52">
        <v>-0.03270307886233651</v>
      </c>
    </row>
    <row r="65" spans="1:6" s="53" customFormat="1" ht="26.25">
      <c r="A65" s="49" t="s">
        <v>64</v>
      </c>
      <c r="B65" s="51">
        <v>1041689</v>
      </c>
      <c r="C65" s="51">
        <v>1400000</v>
      </c>
      <c r="D65" s="51">
        <v>1500000</v>
      </c>
      <c r="E65" s="51">
        <v>100000</v>
      </c>
      <c r="F65" s="52">
        <v>0.07142857142857142</v>
      </c>
    </row>
    <row r="66" spans="1:6" s="53" customFormat="1" ht="26.25">
      <c r="A66" s="49" t="s">
        <v>65</v>
      </c>
      <c r="B66" s="51">
        <v>8731944</v>
      </c>
      <c r="C66" s="51">
        <v>9883459</v>
      </c>
      <c r="D66" s="51">
        <v>9211834</v>
      </c>
      <c r="E66" s="51">
        <v>-671625</v>
      </c>
      <c r="F66" s="52">
        <v>-0.06795444793164013</v>
      </c>
    </row>
    <row r="67" spans="1:6" s="53" customFormat="1" ht="26.25">
      <c r="A67" s="66" t="s">
        <v>66</v>
      </c>
      <c r="B67" s="51">
        <v>76745241</v>
      </c>
      <c r="C67" s="51">
        <v>83545269</v>
      </c>
      <c r="D67" s="51">
        <v>79105402</v>
      </c>
      <c r="E67" s="51">
        <v>-4439867</v>
      </c>
      <c r="F67" s="52">
        <v>-0.05314324860214407</v>
      </c>
    </row>
    <row r="68" spans="1:6" s="53" customFormat="1" ht="26.25">
      <c r="A68" s="49" t="s">
        <v>67</v>
      </c>
      <c r="B68" s="51">
        <v>0</v>
      </c>
      <c r="C68" s="51">
        <v>0</v>
      </c>
      <c r="D68" s="51">
        <v>0</v>
      </c>
      <c r="E68" s="51">
        <v>0</v>
      </c>
      <c r="F68" s="52">
        <v>0</v>
      </c>
    </row>
    <row r="69" spans="1:6" s="53" customFormat="1" ht="26.25">
      <c r="A69" s="49" t="s">
        <v>68</v>
      </c>
      <c r="B69" s="51">
        <v>1560914</v>
      </c>
      <c r="C69" s="51">
        <v>1440045</v>
      </c>
      <c r="D69" s="51">
        <v>1485401</v>
      </c>
      <c r="E69" s="51">
        <v>45356</v>
      </c>
      <c r="F69" s="52">
        <v>0.031496237964785824</v>
      </c>
    </row>
    <row r="70" spans="1:6" s="53" customFormat="1" ht="26.25">
      <c r="A70" s="49" t="s">
        <v>69</v>
      </c>
      <c r="B70" s="51">
        <v>789432</v>
      </c>
      <c r="C70" s="51">
        <v>700000</v>
      </c>
      <c r="D70" s="51">
        <v>589432</v>
      </c>
      <c r="E70" s="51">
        <v>-110568</v>
      </c>
      <c r="F70" s="52">
        <v>-0.1579542857142857</v>
      </c>
    </row>
    <row r="71" spans="1:6" s="53" customFormat="1" ht="26.25">
      <c r="A71" s="49" t="s">
        <v>70</v>
      </c>
      <c r="B71" s="51">
        <v>353457</v>
      </c>
      <c r="C71" s="51">
        <v>353457</v>
      </c>
      <c r="D71" s="51">
        <v>353457</v>
      </c>
      <c r="E71" s="51">
        <v>0</v>
      </c>
      <c r="F71" s="52">
        <v>0</v>
      </c>
    </row>
    <row r="72" spans="1:6" s="53" customFormat="1" ht="26.25">
      <c r="A72" s="67" t="s">
        <v>71</v>
      </c>
      <c r="B72" s="68">
        <v>79449043</v>
      </c>
      <c r="C72" s="68">
        <v>86038780</v>
      </c>
      <c r="D72" s="68">
        <v>81533700</v>
      </c>
      <c r="E72" s="68">
        <v>-4505080</v>
      </c>
      <c r="F72" s="52">
        <v>-0.05236103998685244</v>
      </c>
    </row>
    <row r="73" spans="1:6" s="53" customFormat="1" ht="26.25">
      <c r="A73" s="63"/>
      <c r="B73" s="57"/>
      <c r="C73" s="57"/>
      <c r="D73" s="57"/>
      <c r="E73" s="57"/>
      <c r="F73" s="215"/>
    </row>
    <row r="74" spans="1:6" s="53" customFormat="1" ht="26.25">
      <c r="A74" s="63" t="s">
        <v>72</v>
      </c>
      <c r="B74" s="57"/>
      <c r="C74" s="57"/>
      <c r="D74" s="57"/>
      <c r="E74" s="57"/>
      <c r="F74" s="215"/>
    </row>
    <row r="75" spans="1:6" s="53" customFormat="1" ht="26.25">
      <c r="A75" s="48" t="s">
        <v>73</v>
      </c>
      <c r="B75" s="59">
        <v>47779843</v>
      </c>
      <c r="C75" s="59">
        <v>48375230</v>
      </c>
      <c r="D75" s="59">
        <v>44175263</v>
      </c>
      <c r="E75" s="57">
        <v>-4199967</v>
      </c>
      <c r="F75" s="52">
        <v>-0.08682061046531458</v>
      </c>
    </row>
    <row r="76" spans="1:6" s="53" customFormat="1" ht="26.25">
      <c r="A76" s="49" t="s">
        <v>74</v>
      </c>
      <c r="B76" s="68">
        <v>0</v>
      </c>
      <c r="C76" s="59">
        <v>0</v>
      </c>
      <c r="D76" s="59">
        <v>0</v>
      </c>
      <c r="E76" s="51">
        <v>0</v>
      </c>
      <c r="F76" s="52">
        <v>0</v>
      </c>
    </row>
    <row r="77" spans="1:6" s="53" customFormat="1" ht="26.25">
      <c r="A77" s="49" t="s">
        <v>75</v>
      </c>
      <c r="B77" s="57">
        <v>18012629</v>
      </c>
      <c r="C77" s="59">
        <v>18646928</v>
      </c>
      <c r="D77" s="59">
        <v>18365326</v>
      </c>
      <c r="E77" s="51">
        <v>-281602</v>
      </c>
      <c r="F77" s="52">
        <v>-0.015101790493318792</v>
      </c>
    </row>
    <row r="78" spans="1:6" s="53" customFormat="1" ht="26.25">
      <c r="A78" s="66" t="s">
        <v>76</v>
      </c>
      <c r="B78" s="68">
        <v>65792472</v>
      </c>
      <c r="C78" s="68">
        <v>67022158</v>
      </c>
      <c r="D78" s="68">
        <v>62540589</v>
      </c>
      <c r="E78" s="51">
        <v>-4481569</v>
      </c>
      <c r="F78" s="52">
        <v>-0.06686697554560986</v>
      </c>
    </row>
    <row r="79" spans="1:6" s="53" customFormat="1" ht="26.25">
      <c r="A79" s="49" t="s">
        <v>77</v>
      </c>
      <c r="B79" s="68">
        <v>67602</v>
      </c>
      <c r="C79" s="68">
        <v>291811</v>
      </c>
      <c r="D79" s="68">
        <v>291651</v>
      </c>
      <c r="E79" s="51">
        <v>-160</v>
      </c>
      <c r="F79" s="52">
        <v>-0.0005483000983513302</v>
      </c>
    </row>
    <row r="80" spans="1:6" s="53" customFormat="1" ht="26.25">
      <c r="A80" s="49" t="s">
        <v>78</v>
      </c>
      <c r="B80" s="59">
        <v>8290918</v>
      </c>
      <c r="C80" s="59">
        <v>10633696</v>
      </c>
      <c r="D80" s="59">
        <v>9966857</v>
      </c>
      <c r="E80" s="51">
        <v>-666839</v>
      </c>
      <c r="F80" s="52">
        <v>-0.06270999283786183</v>
      </c>
    </row>
    <row r="81" spans="1:6" s="53" customFormat="1" ht="26.25">
      <c r="A81" s="49" t="s">
        <v>79</v>
      </c>
      <c r="B81" s="57">
        <v>564014</v>
      </c>
      <c r="C81" s="57">
        <v>1321226</v>
      </c>
      <c r="D81" s="57">
        <v>1294028</v>
      </c>
      <c r="E81" s="51">
        <v>-27198</v>
      </c>
      <c r="F81" s="52">
        <v>-0.02058542596043372</v>
      </c>
    </row>
    <row r="82" spans="1:6" s="53" customFormat="1" ht="26.25">
      <c r="A82" s="49" t="s">
        <v>80</v>
      </c>
      <c r="B82" s="68">
        <v>8922534</v>
      </c>
      <c r="C82" s="68">
        <v>12246733</v>
      </c>
      <c r="D82" s="68">
        <v>11552536</v>
      </c>
      <c r="E82" s="51">
        <v>-694197</v>
      </c>
      <c r="F82" s="52">
        <v>-0.056684260202292315</v>
      </c>
    </row>
    <row r="83" spans="1:6" s="53" customFormat="1" ht="26.25">
      <c r="A83" s="49" t="s">
        <v>81</v>
      </c>
      <c r="B83" s="57">
        <v>1702564</v>
      </c>
      <c r="C83" s="57">
        <v>2895943</v>
      </c>
      <c r="D83" s="57">
        <v>2204198</v>
      </c>
      <c r="E83" s="51">
        <v>-691745</v>
      </c>
      <c r="F83" s="52">
        <v>-0.2388669252122711</v>
      </c>
    </row>
    <row r="84" spans="1:6" s="53" customFormat="1" ht="26.25">
      <c r="A84" s="49" t="s">
        <v>82</v>
      </c>
      <c r="B84" s="51">
        <v>2614093</v>
      </c>
      <c r="C84" s="51">
        <v>2591457</v>
      </c>
      <c r="D84" s="51">
        <v>3810889</v>
      </c>
      <c r="E84" s="51">
        <v>1219432</v>
      </c>
      <c r="F84" s="52">
        <v>0.4705584541823383</v>
      </c>
    </row>
    <row r="85" spans="1:6" s="53" customFormat="1" ht="26.25">
      <c r="A85" s="49" t="s">
        <v>83</v>
      </c>
      <c r="B85" s="51">
        <v>0</v>
      </c>
      <c r="C85" s="51">
        <v>0</v>
      </c>
      <c r="D85" s="51">
        <v>0</v>
      </c>
      <c r="E85" s="51">
        <v>0</v>
      </c>
      <c r="F85" s="52">
        <v>0</v>
      </c>
    </row>
    <row r="86" spans="1:6" s="53" customFormat="1" ht="26.25">
      <c r="A86" s="49" t="s">
        <v>84</v>
      </c>
      <c r="B86" s="51">
        <v>0</v>
      </c>
      <c r="C86" s="51">
        <v>0</v>
      </c>
      <c r="D86" s="51">
        <v>0</v>
      </c>
      <c r="E86" s="51">
        <v>0</v>
      </c>
      <c r="F86" s="52">
        <v>0</v>
      </c>
    </row>
    <row r="87" spans="1:6" s="53" customFormat="1" ht="26.25">
      <c r="A87" s="49" t="s">
        <v>85</v>
      </c>
      <c r="B87" s="51">
        <v>4316657</v>
      </c>
      <c r="C87" s="51">
        <v>5487400</v>
      </c>
      <c r="D87" s="51">
        <v>6015087</v>
      </c>
      <c r="E87" s="51">
        <v>527687</v>
      </c>
      <c r="F87" s="52">
        <v>0.09616339249917993</v>
      </c>
    </row>
    <row r="88" spans="1:6" s="53" customFormat="1" ht="26.25">
      <c r="A88" s="49" t="s">
        <v>86</v>
      </c>
      <c r="B88" s="51">
        <v>194041</v>
      </c>
      <c r="C88" s="51">
        <v>601680</v>
      </c>
      <c r="D88" s="51">
        <v>594680</v>
      </c>
      <c r="E88" s="51">
        <v>-7000</v>
      </c>
      <c r="F88" s="52">
        <v>-0.011634091211275096</v>
      </c>
    </row>
    <row r="89" spans="1:6" s="53" customFormat="1" ht="26.25">
      <c r="A89" s="49" t="s">
        <v>87</v>
      </c>
      <c r="B89" s="51">
        <v>104021</v>
      </c>
      <c r="C89" s="51">
        <v>150000</v>
      </c>
      <c r="D89" s="51">
        <v>350000</v>
      </c>
      <c r="E89" s="51">
        <v>200000</v>
      </c>
      <c r="F89" s="52">
        <v>1.3333333333333333</v>
      </c>
    </row>
    <row r="90" spans="1:6" s="53" customFormat="1" ht="26.25">
      <c r="A90" s="69" t="s">
        <v>88</v>
      </c>
      <c r="B90" s="51">
        <v>119319</v>
      </c>
      <c r="C90" s="51">
        <v>530800</v>
      </c>
      <c r="D90" s="51">
        <v>480800</v>
      </c>
      <c r="E90" s="51">
        <v>-50000</v>
      </c>
      <c r="F90" s="52">
        <v>-0.09419743782969103</v>
      </c>
    </row>
    <row r="91" spans="1:6" s="53" customFormat="1" ht="26.25">
      <c r="A91" s="69" t="s">
        <v>89</v>
      </c>
      <c r="B91" s="68">
        <v>417381</v>
      </c>
      <c r="C91" s="68">
        <v>1282480</v>
      </c>
      <c r="D91" s="68">
        <v>1425480</v>
      </c>
      <c r="E91" s="68">
        <v>143000</v>
      </c>
      <c r="F91" s="52">
        <v>0.11150271349260807</v>
      </c>
    </row>
    <row r="92" spans="1:6" s="53" customFormat="1" ht="26.25">
      <c r="A92" s="69" t="s">
        <v>90</v>
      </c>
      <c r="B92" s="51">
        <v>0</v>
      </c>
      <c r="C92" s="51">
        <v>0</v>
      </c>
      <c r="D92" s="68">
        <v>0</v>
      </c>
      <c r="E92" s="51">
        <v>0</v>
      </c>
      <c r="F92" s="52">
        <v>0</v>
      </c>
    </row>
    <row r="93" spans="1:6" s="53" customFormat="1" ht="27" thickBot="1">
      <c r="A93" s="70" t="s">
        <v>71</v>
      </c>
      <c r="B93" s="71">
        <v>79449043</v>
      </c>
      <c r="C93" s="71">
        <v>86038780</v>
      </c>
      <c r="D93" s="72">
        <v>81533700</v>
      </c>
      <c r="E93" s="71">
        <v>-4505080</v>
      </c>
      <c r="F93" s="73">
        <v>-0.05236103998685244</v>
      </c>
    </row>
    <row r="94" spans="1:8" s="224" customFormat="1" ht="31.5">
      <c r="A94" s="220"/>
      <c r="B94" s="221"/>
      <c r="C94" s="221"/>
      <c r="D94" s="221"/>
      <c r="E94" s="221"/>
      <c r="F94" s="222" t="s">
        <v>50</v>
      </c>
      <c r="G94" s="223"/>
      <c r="H94" s="223"/>
    </row>
    <row r="95" spans="1:8" s="224" customFormat="1" ht="31.5">
      <c r="A95" s="225" t="s">
        <v>91</v>
      </c>
      <c r="B95" s="226"/>
      <c r="C95" s="226"/>
      <c r="D95" s="226"/>
      <c r="E95" s="226"/>
      <c r="F95" s="227"/>
      <c r="G95" s="223"/>
      <c r="H95" s="223"/>
    </row>
    <row r="96" spans="1:8" s="224" customFormat="1" ht="31.5">
      <c r="A96" s="225" t="s">
        <v>92</v>
      </c>
      <c r="B96" s="226"/>
      <c r="C96" s="226"/>
      <c r="D96" s="226"/>
      <c r="E96" s="226" t="s">
        <v>50</v>
      </c>
      <c r="F96" s="227"/>
      <c r="G96" s="223"/>
      <c r="H96" s="223"/>
    </row>
    <row r="97" spans="1:6" ht="15.75">
      <c r="A97" s="228" t="s">
        <v>50</v>
      </c>
      <c r="B97" s="229"/>
      <c r="C97" s="229"/>
      <c r="D97" s="229"/>
      <c r="E97" s="229"/>
      <c r="F97" s="230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137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6029607</v>
      </c>
      <c r="C8" s="40">
        <v>6029607</v>
      </c>
      <c r="D8" s="40">
        <v>3314381</v>
      </c>
      <c r="E8" s="40">
        <v>-2715226</v>
      </c>
      <c r="F8" s="41">
        <v>-0.450315584415369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266931</v>
      </c>
      <c r="C10" s="43">
        <v>278320</v>
      </c>
      <c r="D10" s="43">
        <v>2649908</v>
      </c>
      <c r="E10" s="43">
        <v>2371588</v>
      </c>
      <c r="F10" s="41">
        <v>8.521083644725495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266931</v>
      </c>
      <c r="C12" s="45">
        <v>278320</v>
      </c>
      <c r="D12" s="45">
        <v>266759</v>
      </c>
      <c r="E12" s="43">
        <v>-11561</v>
      </c>
      <c r="F12" s="41">
        <v>-0.04153851681517678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2383149</v>
      </c>
      <c r="E30" s="43">
        <v>2383149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6296538</v>
      </c>
      <c r="C36" s="51">
        <v>6307927</v>
      </c>
      <c r="D36" s="51">
        <v>5964289</v>
      </c>
      <c r="E36" s="51">
        <v>-343638</v>
      </c>
      <c r="F36" s="52">
        <v>-0.05447716817268177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675560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2861774</v>
      </c>
      <c r="C49" s="57">
        <v>3622580</v>
      </c>
      <c r="D49" s="57">
        <v>3622581</v>
      </c>
      <c r="E49" s="57">
        <v>1</v>
      </c>
      <c r="F49" s="52">
        <v>2.760463537037139E-07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9833872</v>
      </c>
      <c r="C55" s="57">
        <v>9930507</v>
      </c>
      <c r="D55" s="57">
        <v>9586870</v>
      </c>
      <c r="E55" s="57">
        <v>-343637</v>
      </c>
      <c r="F55" s="52">
        <v>-0.03460417479188122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5440063</v>
      </c>
      <c r="C59" s="36">
        <v>5452470</v>
      </c>
      <c r="D59" s="36">
        <v>5269103</v>
      </c>
      <c r="E59" s="36">
        <v>-183367</v>
      </c>
      <c r="F59" s="41">
        <v>-0.033630079578613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0</v>
      </c>
      <c r="C62" s="45">
        <v>0</v>
      </c>
      <c r="D62" s="45">
        <v>0</v>
      </c>
      <c r="E62" s="45">
        <v>0</v>
      </c>
      <c r="F62" s="41">
        <v>0</v>
      </c>
    </row>
    <row r="63" spans="1:6" s="30" customFormat="1" ht="26.25">
      <c r="A63" s="46" t="s">
        <v>62</v>
      </c>
      <c r="B63" s="45">
        <v>823308</v>
      </c>
      <c r="C63" s="45">
        <v>906554</v>
      </c>
      <c r="D63" s="45">
        <v>786489</v>
      </c>
      <c r="E63" s="45">
        <v>-120065</v>
      </c>
      <c r="F63" s="41">
        <v>-0.13244109010604993</v>
      </c>
    </row>
    <row r="64" spans="1:6" s="30" customFormat="1" ht="26.25">
      <c r="A64" s="46" t="s">
        <v>63</v>
      </c>
      <c r="B64" s="45">
        <v>2282754</v>
      </c>
      <c r="C64" s="45">
        <v>2302887</v>
      </c>
      <c r="D64" s="45">
        <v>1690878</v>
      </c>
      <c r="E64" s="45">
        <v>-612009</v>
      </c>
      <c r="F64" s="41">
        <v>-0.26575728639746543</v>
      </c>
    </row>
    <row r="65" spans="1:6" s="30" customFormat="1" ht="26.25">
      <c r="A65" s="46" t="s">
        <v>64</v>
      </c>
      <c r="B65" s="45">
        <v>5000</v>
      </c>
      <c r="C65" s="45">
        <v>0</v>
      </c>
      <c r="D65" s="45">
        <v>0</v>
      </c>
      <c r="E65" s="45">
        <v>0</v>
      </c>
      <c r="F65" s="41">
        <v>0</v>
      </c>
    </row>
    <row r="66" spans="1:6" s="30" customFormat="1" ht="26.25">
      <c r="A66" s="46" t="s">
        <v>65</v>
      </c>
      <c r="B66" s="45">
        <v>1106277</v>
      </c>
      <c r="C66" s="45">
        <v>1091927</v>
      </c>
      <c r="D66" s="45">
        <v>1599261</v>
      </c>
      <c r="E66" s="45">
        <v>507334</v>
      </c>
      <c r="F66" s="41">
        <v>0.4646226350296311</v>
      </c>
    </row>
    <row r="67" spans="1:6" s="53" customFormat="1" ht="26.25">
      <c r="A67" s="66" t="s">
        <v>66</v>
      </c>
      <c r="B67" s="51">
        <v>9657402</v>
      </c>
      <c r="C67" s="51">
        <v>9753838</v>
      </c>
      <c r="D67" s="51">
        <v>9345731</v>
      </c>
      <c r="E67" s="51">
        <v>-408107</v>
      </c>
      <c r="F67" s="52">
        <v>-0.041840658005597386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176470</v>
      </c>
      <c r="C69" s="45">
        <v>176669</v>
      </c>
      <c r="D69" s="45">
        <v>241139</v>
      </c>
      <c r="E69" s="45">
        <v>64470</v>
      </c>
      <c r="F69" s="41">
        <v>0.3649197086076222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9833872</v>
      </c>
      <c r="C72" s="68">
        <v>9930507</v>
      </c>
      <c r="D72" s="68">
        <v>9586870</v>
      </c>
      <c r="E72" s="68">
        <v>-343637</v>
      </c>
      <c r="F72" s="52">
        <v>-0.03460417479188122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5399233</v>
      </c>
      <c r="C75" s="40">
        <v>5439834</v>
      </c>
      <c r="D75" s="40">
        <v>5161338</v>
      </c>
      <c r="E75" s="36">
        <v>-278496</v>
      </c>
      <c r="F75" s="41">
        <v>-0.051195679868172445</v>
      </c>
    </row>
    <row r="76" spans="1:6" s="30" customFormat="1" ht="26.25">
      <c r="A76" s="46" t="s">
        <v>74</v>
      </c>
      <c r="B76" s="43">
        <v>124985</v>
      </c>
      <c r="C76" s="40">
        <v>123974</v>
      </c>
      <c r="D76" s="40">
        <v>124985</v>
      </c>
      <c r="E76" s="45">
        <v>1011</v>
      </c>
      <c r="F76" s="41">
        <v>0.008154935712326778</v>
      </c>
    </row>
    <row r="77" spans="1:6" s="30" customFormat="1" ht="26.25">
      <c r="A77" s="46" t="s">
        <v>75</v>
      </c>
      <c r="B77" s="36">
        <v>2657952</v>
      </c>
      <c r="C77" s="40">
        <v>2710893</v>
      </c>
      <c r="D77" s="40">
        <v>2749396</v>
      </c>
      <c r="E77" s="45">
        <v>38503</v>
      </c>
      <c r="F77" s="41">
        <v>0.014203068878041295</v>
      </c>
    </row>
    <row r="78" spans="1:6" s="53" customFormat="1" ht="26.25">
      <c r="A78" s="66" t="s">
        <v>76</v>
      </c>
      <c r="B78" s="68">
        <v>8182170</v>
      </c>
      <c r="C78" s="68">
        <v>8274701</v>
      </c>
      <c r="D78" s="68">
        <v>8035719</v>
      </c>
      <c r="E78" s="51">
        <v>-238982</v>
      </c>
      <c r="F78" s="52">
        <v>-0.028881043556739996</v>
      </c>
    </row>
    <row r="79" spans="1:6" s="30" customFormat="1" ht="26.25">
      <c r="A79" s="46" t="s">
        <v>77</v>
      </c>
      <c r="B79" s="43">
        <v>20304</v>
      </c>
      <c r="C79" s="43">
        <v>61605</v>
      </c>
      <c r="D79" s="43">
        <v>500</v>
      </c>
      <c r="E79" s="45">
        <v>-61105</v>
      </c>
      <c r="F79" s="41">
        <v>-0.9918837756675595</v>
      </c>
    </row>
    <row r="80" spans="1:6" s="30" customFormat="1" ht="26.25">
      <c r="A80" s="46" t="s">
        <v>78</v>
      </c>
      <c r="B80" s="40">
        <v>942590</v>
      </c>
      <c r="C80" s="40">
        <v>895124</v>
      </c>
      <c r="D80" s="40">
        <v>695224</v>
      </c>
      <c r="E80" s="45">
        <v>-199900</v>
      </c>
      <c r="F80" s="41">
        <v>-0.2233210147420916</v>
      </c>
    </row>
    <row r="81" spans="1:6" s="30" customFormat="1" ht="26.25">
      <c r="A81" s="46" t="s">
        <v>79</v>
      </c>
      <c r="B81" s="36">
        <v>228485</v>
      </c>
      <c r="C81" s="36">
        <v>241595</v>
      </c>
      <c r="D81" s="36">
        <v>569865</v>
      </c>
      <c r="E81" s="45">
        <v>328270</v>
      </c>
      <c r="F81" s="41">
        <v>1.3587615637740846</v>
      </c>
    </row>
    <row r="82" spans="1:6" s="53" customFormat="1" ht="26.25">
      <c r="A82" s="49" t="s">
        <v>80</v>
      </c>
      <c r="B82" s="68">
        <v>1191379</v>
      </c>
      <c r="C82" s="68">
        <v>1198324</v>
      </c>
      <c r="D82" s="68">
        <v>1265589</v>
      </c>
      <c r="E82" s="51">
        <v>67265</v>
      </c>
      <c r="F82" s="52">
        <v>0.05613256514932522</v>
      </c>
    </row>
    <row r="83" spans="1:6" s="30" customFormat="1" ht="26.25">
      <c r="A83" s="46" t="s">
        <v>81</v>
      </c>
      <c r="B83" s="36">
        <v>38882</v>
      </c>
      <c r="C83" s="36">
        <v>7142</v>
      </c>
      <c r="D83" s="36">
        <v>0</v>
      </c>
      <c r="E83" s="45">
        <v>-7142</v>
      </c>
      <c r="F83" s="41">
        <v>-1</v>
      </c>
    </row>
    <row r="84" spans="1:6" s="30" customFormat="1" ht="26.25">
      <c r="A84" s="46" t="s">
        <v>82</v>
      </c>
      <c r="B84" s="45">
        <v>63787</v>
      </c>
      <c r="C84" s="45">
        <v>44021</v>
      </c>
      <c r="D84" s="45">
        <v>0</v>
      </c>
      <c r="E84" s="45">
        <v>-44021</v>
      </c>
      <c r="F84" s="41">
        <v>-1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344027</v>
      </c>
      <c r="C86" s="45">
        <v>349878</v>
      </c>
      <c r="D86" s="45">
        <v>241139</v>
      </c>
      <c r="E86" s="45">
        <v>-108739</v>
      </c>
      <c r="F86" s="41">
        <v>-0.3107911900719679</v>
      </c>
    </row>
    <row r="87" spans="1:6" s="53" customFormat="1" ht="26.25">
      <c r="A87" s="49" t="s">
        <v>85</v>
      </c>
      <c r="B87" s="51">
        <v>446696</v>
      </c>
      <c r="C87" s="51">
        <v>401041</v>
      </c>
      <c r="D87" s="51">
        <v>241139</v>
      </c>
      <c r="E87" s="51">
        <v>-159902</v>
      </c>
      <c r="F87" s="52">
        <v>-0.39871733812752314</v>
      </c>
    </row>
    <row r="88" spans="1:6" s="30" customFormat="1" ht="26.25">
      <c r="A88" s="46" t="s">
        <v>86</v>
      </c>
      <c r="B88" s="45">
        <v>13627</v>
      </c>
      <c r="C88" s="45">
        <v>56441</v>
      </c>
      <c r="D88" s="45">
        <v>44423</v>
      </c>
      <c r="E88" s="45">
        <v>-12018</v>
      </c>
      <c r="F88" s="41">
        <v>-0.21293031661380912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13627</v>
      </c>
      <c r="C91" s="68">
        <v>56441</v>
      </c>
      <c r="D91" s="68">
        <v>44423</v>
      </c>
      <c r="E91" s="68">
        <v>-12018</v>
      </c>
      <c r="F91" s="52">
        <v>-0.21293031661380912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9833872</v>
      </c>
      <c r="C93" s="71">
        <v>9930507</v>
      </c>
      <c r="D93" s="72">
        <v>9586870</v>
      </c>
      <c r="E93" s="71">
        <v>-343637</v>
      </c>
      <c r="F93" s="73">
        <v>-0.03460417479188122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139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2839737</v>
      </c>
      <c r="C8" s="40">
        <v>2839737</v>
      </c>
      <c r="D8" s="40">
        <v>1525077</v>
      </c>
      <c r="E8" s="40">
        <v>-1314660</v>
      </c>
      <c r="F8" s="41">
        <v>-0.46295132260487504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129147</v>
      </c>
      <c r="C10" s="43">
        <v>134657</v>
      </c>
      <c r="D10" s="43">
        <v>1225645</v>
      </c>
      <c r="E10" s="43">
        <v>1090988</v>
      </c>
      <c r="F10" s="41">
        <v>8.101977617205195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129147</v>
      </c>
      <c r="C12" s="45">
        <v>134657</v>
      </c>
      <c r="D12" s="45">
        <v>129064</v>
      </c>
      <c r="E12" s="43">
        <v>-5593</v>
      </c>
      <c r="F12" s="41">
        <v>-0.041535159702057824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1096581</v>
      </c>
      <c r="E30" s="43">
        <v>1096581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2968884</v>
      </c>
      <c r="C36" s="51">
        <v>2974394</v>
      </c>
      <c r="D36" s="51">
        <v>2750722</v>
      </c>
      <c r="E36" s="51">
        <v>-223672</v>
      </c>
      <c r="F36" s="52">
        <v>-0.07519918343030546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5270138</v>
      </c>
      <c r="C49" s="57">
        <v>5270138</v>
      </c>
      <c r="D49" s="57">
        <v>5270138</v>
      </c>
      <c r="E49" s="57">
        <v>0</v>
      </c>
      <c r="F49" s="52"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8239022</v>
      </c>
      <c r="C55" s="57">
        <v>8244532</v>
      </c>
      <c r="D55" s="57">
        <v>8020860</v>
      </c>
      <c r="E55" s="57">
        <v>-223672</v>
      </c>
      <c r="F55" s="52">
        <v>-0.02712973883781396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7" s="30" customFormat="1" ht="26.25">
      <c r="A59" s="44" t="s">
        <v>58</v>
      </c>
      <c r="B59" s="36">
        <v>4270191</v>
      </c>
      <c r="C59" s="36">
        <v>4270197</v>
      </c>
      <c r="D59" s="36">
        <v>4410240</v>
      </c>
      <c r="E59" s="36">
        <v>140043</v>
      </c>
      <c r="F59" s="41">
        <v>0.03279544245850952</v>
      </c>
      <c r="G59" s="234">
        <v>0.5182885784259346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677251</v>
      </c>
      <c r="C62" s="45">
        <v>677251</v>
      </c>
      <c r="D62" s="45">
        <v>631726</v>
      </c>
      <c r="E62" s="45">
        <v>-45525</v>
      </c>
      <c r="F62" s="41">
        <v>-0.0672202772679553</v>
      </c>
    </row>
    <row r="63" spans="1:6" s="30" customFormat="1" ht="26.25">
      <c r="A63" s="46" t="s">
        <v>62</v>
      </c>
      <c r="B63" s="45">
        <v>543350</v>
      </c>
      <c r="C63" s="45">
        <v>543350</v>
      </c>
      <c r="D63" s="45">
        <v>526518</v>
      </c>
      <c r="E63" s="45">
        <v>-16832</v>
      </c>
      <c r="F63" s="41">
        <v>-0.030978190853041317</v>
      </c>
    </row>
    <row r="64" spans="1:6" s="30" customFormat="1" ht="26.25">
      <c r="A64" s="46" t="s">
        <v>63</v>
      </c>
      <c r="B64" s="45">
        <v>1724363</v>
      </c>
      <c r="C64" s="45">
        <v>1724360</v>
      </c>
      <c r="D64" s="45">
        <v>1749553</v>
      </c>
      <c r="E64" s="45">
        <v>25193</v>
      </c>
      <c r="F64" s="41">
        <v>0.014610058224500684</v>
      </c>
    </row>
    <row r="65" spans="1:6" s="30" customFormat="1" ht="26.25">
      <c r="A65" s="46" t="s">
        <v>64</v>
      </c>
      <c r="B65" s="45">
        <v>383619</v>
      </c>
      <c r="C65" s="45">
        <v>383619</v>
      </c>
      <c r="D65" s="45">
        <v>56119</v>
      </c>
      <c r="E65" s="45">
        <v>-327500</v>
      </c>
      <c r="F65" s="41">
        <v>-0.853711625336597</v>
      </c>
    </row>
    <row r="66" spans="1:6" s="30" customFormat="1" ht="26.25">
      <c r="A66" s="46" t="s">
        <v>65</v>
      </c>
      <c r="B66" s="45">
        <v>369925</v>
      </c>
      <c r="C66" s="45">
        <v>375432</v>
      </c>
      <c r="D66" s="45">
        <v>366427</v>
      </c>
      <c r="E66" s="45">
        <v>-9005</v>
      </c>
      <c r="F66" s="41">
        <v>-0.02398570180485414</v>
      </c>
    </row>
    <row r="67" spans="1:6" s="53" customFormat="1" ht="26.25">
      <c r="A67" s="66" t="s">
        <v>66</v>
      </c>
      <c r="B67" s="51">
        <v>7968699</v>
      </c>
      <c r="C67" s="51">
        <v>7974209</v>
      </c>
      <c r="D67" s="51">
        <v>7740583</v>
      </c>
      <c r="E67" s="51">
        <v>-233626</v>
      </c>
      <c r="F67" s="52">
        <v>-0.02929770212945259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270323</v>
      </c>
      <c r="C69" s="45">
        <v>270323</v>
      </c>
      <c r="D69" s="45">
        <v>280277</v>
      </c>
      <c r="E69" s="45">
        <v>9954</v>
      </c>
      <c r="F69" s="41">
        <v>0.03682261590763642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8239022</v>
      </c>
      <c r="C72" s="68">
        <v>8244532</v>
      </c>
      <c r="D72" s="68">
        <v>8020860</v>
      </c>
      <c r="E72" s="68">
        <v>-223672</v>
      </c>
      <c r="F72" s="52">
        <v>-0.02712973883781396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4867607</v>
      </c>
      <c r="C75" s="40">
        <v>4867613</v>
      </c>
      <c r="D75" s="40">
        <v>4885375</v>
      </c>
      <c r="E75" s="36">
        <v>17762</v>
      </c>
      <c r="F75" s="41">
        <v>0.003649016468646953</v>
      </c>
    </row>
    <row r="76" spans="1:6" s="30" customFormat="1" ht="26.25">
      <c r="A76" s="46" t="s">
        <v>74</v>
      </c>
      <c r="B76" s="43">
        <v>0</v>
      </c>
      <c r="C76" s="40">
        <v>0</v>
      </c>
      <c r="D76" s="40">
        <v>0</v>
      </c>
      <c r="E76" s="45">
        <v>0</v>
      </c>
      <c r="F76" s="41">
        <v>0</v>
      </c>
    </row>
    <row r="77" spans="1:6" s="30" customFormat="1" ht="26.25">
      <c r="A77" s="46" t="s">
        <v>75</v>
      </c>
      <c r="B77" s="36">
        <v>1828027</v>
      </c>
      <c r="C77" s="40">
        <v>1828027</v>
      </c>
      <c r="D77" s="40">
        <v>1891485</v>
      </c>
      <c r="E77" s="45">
        <v>63458</v>
      </c>
      <c r="F77" s="41">
        <v>0.03471392928003798</v>
      </c>
    </row>
    <row r="78" spans="1:6" s="53" customFormat="1" ht="26.25">
      <c r="A78" s="66" t="s">
        <v>76</v>
      </c>
      <c r="B78" s="68">
        <v>6695634</v>
      </c>
      <c r="C78" s="68">
        <v>6695640</v>
      </c>
      <c r="D78" s="68">
        <v>6776860</v>
      </c>
      <c r="E78" s="51">
        <v>81220</v>
      </c>
      <c r="F78" s="52">
        <v>0.01213028179531755</v>
      </c>
    </row>
    <row r="79" spans="1:6" s="30" customFormat="1" ht="26.25">
      <c r="A79" s="46" t="s">
        <v>77</v>
      </c>
      <c r="B79" s="43">
        <v>9358</v>
      </c>
      <c r="C79" s="43">
        <v>9358</v>
      </c>
      <c r="D79" s="43">
        <v>16430</v>
      </c>
      <c r="E79" s="45">
        <v>7072</v>
      </c>
      <c r="F79" s="41">
        <v>0.7557170335541783</v>
      </c>
    </row>
    <row r="80" spans="1:6" s="30" customFormat="1" ht="26.25">
      <c r="A80" s="46" t="s">
        <v>78</v>
      </c>
      <c r="B80" s="40">
        <v>674200</v>
      </c>
      <c r="C80" s="40">
        <v>679707</v>
      </c>
      <c r="D80" s="40">
        <v>645050</v>
      </c>
      <c r="E80" s="45">
        <v>-34657</v>
      </c>
      <c r="F80" s="41">
        <v>-0.05098814636306526</v>
      </c>
    </row>
    <row r="81" spans="1:6" s="30" customFormat="1" ht="26.25">
      <c r="A81" s="46" t="s">
        <v>79</v>
      </c>
      <c r="B81" s="36">
        <v>93234</v>
      </c>
      <c r="C81" s="36">
        <v>93234</v>
      </c>
      <c r="D81" s="36">
        <v>94054</v>
      </c>
      <c r="E81" s="45">
        <v>820</v>
      </c>
      <c r="F81" s="41">
        <v>0.008795074758135445</v>
      </c>
    </row>
    <row r="82" spans="1:6" s="53" customFormat="1" ht="26.25">
      <c r="A82" s="49" t="s">
        <v>80</v>
      </c>
      <c r="B82" s="68">
        <v>776792</v>
      </c>
      <c r="C82" s="68">
        <v>782299</v>
      </c>
      <c r="D82" s="68">
        <v>755534</v>
      </c>
      <c r="E82" s="51">
        <v>-26765</v>
      </c>
      <c r="F82" s="52">
        <v>-0.034213261169961866</v>
      </c>
    </row>
    <row r="83" spans="1:6" s="30" customFormat="1" ht="26.25">
      <c r="A83" s="46" t="s">
        <v>81</v>
      </c>
      <c r="B83" s="36">
        <v>64816</v>
      </c>
      <c r="C83" s="36">
        <v>64816</v>
      </c>
      <c r="D83" s="36">
        <v>25570</v>
      </c>
      <c r="E83" s="45">
        <v>-39246</v>
      </c>
      <c r="F83" s="41">
        <v>-0.6054986423105406</v>
      </c>
    </row>
    <row r="84" spans="1:6" s="30" customFormat="1" ht="26.25">
      <c r="A84" s="46" t="s">
        <v>82</v>
      </c>
      <c r="B84" s="45">
        <v>469317</v>
      </c>
      <c r="C84" s="45">
        <v>469314</v>
      </c>
      <c r="D84" s="45">
        <v>176418</v>
      </c>
      <c r="E84" s="45">
        <v>-292896</v>
      </c>
      <c r="F84" s="41">
        <v>-0.6240938902312737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198277</v>
      </c>
      <c r="C86" s="45">
        <v>198277</v>
      </c>
      <c r="D86" s="45">
        <v>215978</v>
      </c>
      <c r="E86" s="45">
        <v>17701</v>
      </c>
      <c r="F86" s="41">
        <v>0.08927409633996883</v>
      </c>
    </row>
    <row r="87" spans="1:6" s="53" customFormat="1" ht="26.25">
      <c r="A87" s="49" t="s">
        <v>85</v>
      </c>
      <c r="B87" s="51">
        <v>732410</v>
      </c>
      <c r="C87" s="51">
        <v>732407</v>
      </c>
      <c r="D87" s="51">
        <v>417966</v>
      </c>
      <c r="E87" s="51">
        <v>-314441</v>
      </c>
      <c r="F87" s="52">
        <v>-0.42932549798131364</v>
      </c>
    </row>
    <row r="88" spans="1:6" s="30" customFormat="1" ht="26.25">
      <c r="A88" s="46" t="s">
        <v>86</v>
      </c>
      <c r="B88" s="45">
        <v>17796</v>
      </c>
      <c r="C88" s="45">
        <v>17796</v>
      </c>
      <c r="D88" s="45">
        <v>70500</v>
      </c>
      <c r="E88" s="45">
        <v>52704</v>
      </c>
      <c r="F88" s="41">
        <v>2.961564396493594</v>
      </c>
    </row>
    <row r="89" spans="1:6" s="30" customFormat="1" ht="26.25">
      <c r="A89" s="46" t="s">
        <v>87</v>
      </c>
      <c r="B89" s="45">
        <v>16390</v>
      </c>
      <c r="C89" s="45">
        <v>16390</v>
      </c>
      <c r="D89" s="45">
        <v>0</v>
      </c>
      <c r="E89" s="45">
        <v>-16390</v>
      </c>
      <c r="F89" s="41">
        <v>-1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34186</v>
      </c>
      <c r="C91" s="68">
        <v>34186</v>
      </c>
      <c r="D91" s="68">
        <v>70500</v>
      </c>
      <c r="E91" s="68">
        <v>36314</v>
      </c>
      <c r="F91" s="52">
        <v>1.0622477037383724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8239022</v>
      </c>
      <c r="C93" s="71">
        <v>8244532</v>
      </c>
      <c r="D93" s="72">
        <v>8020860</v>
      </c>
      <c r="E93" s="71">
        <v>-223672</v>
      </c>
      <c r="F93" s="73">
        <v>-0.02712973883781396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6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142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8048802</v>
      </c>
      <c r="C8" s="40">
        <v>8048802</v>
      </c>
      <c r="D8" s="40">
        <v>4609197</v>
      </c>
      <c r="E8" s="40">
        <v>-3439605</v>
      </c>
      <c r="F8" s="41">
        <v>-0.4273437214631445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397297</v>
      </c>
      <c r="C10" s="43">
        <v>414247</v>
      </c>
      <c r="D10" s="43">
        <v>3711205</v>
      </c>
      <c r="E10" s="43">
        <v>3296958</v>
      </c>
      <c r="F10" s="41">
        <v>7.958918229944937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397297</v>
      </c>
      <c r="C12" s="45">
        <v>414247</v>
      </c>
      <c r="D12" s="45">
        <v>397041</v>
      </c>
      <c r="E12" s="43">
        <v>-17206</v>
      </c>
      <c r="F12" s="41">
        <v>-0.04153560556865831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3314164</v>
      </c>
      <c r="E30" s="43">
        <v>3314164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8446099</v>
      </c>
      <c r="C36" s="51">
        <v>8463049</v>
      </c>
      <c r="D36" s="51">
        <v>8320402</v>
      </c>
      <c r="E36" s="51">
        <v>-142647</v>
      </c>
      <c r="F36" s="52">
        <v>-0.016855272845519388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9507431</v>
      </c>
      <c r="C49" s="57">
        <v>9507432</v>
      </c>
      <c r="D49" s="57">
        <v>9507432</v>
      </c>
      <c r="E49" s="57">
        <v>0</v>
      </c>
      <c r="F49" s="52"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17953530</v>
      </c>
      <c r="C55" s="57">
        <v>17970481</v>
      </c>
      <c r="D55" s="57">
        <v>17827834</v>
      </c>
      <c r="E55" s="57">
        <v>-142647</v>
      </c>
      <c r="F55" s="52">
        <v>-0.007937850967929016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8165155</v>
      </c>
      <c r="C59" s="36">
        <v>8165155</v>
      </c>
      <c r="D59" s="36">
        <v>7961465</v>
      </c>
      <c r="E59" s="36">
        <v>-203690</v>
      </c>
      <c r="F59" s="41">
        <v>-0.02494625025489412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782007</v>
      </c>
      <c r="C62" s="45">
        <v>782007</v>
      </c>
      <c r="D62" s="45">
        <v>831132</v>
      </c>
      <c r="E62" s="45">
        <v>49125</v>
      </c>
      <c r="F62" s="41">
        <v>0.06281913077504421</v>
      </c>
    </row>
    <row r="63" spans="1:6" s="30" customFormat="1" ht="26.25">
      <c r="A63" s="46" t="s">
        <v>62</v>
      </c>
      <c r="B63" s="45">
        <v>1692013</v>
      </c>
      <c r="C63" s="45">
        <v>1692013</v>
      </c>
      <c r="D63" s="45">
        <v>1673428</v>
      </c>
      <c r="E63" s="45">
        <v>-18585</v>
      </c>
      <c r="F63" s="41">
        <v>-0.010983958161077959</v>
      </c>
    </row>
    <row r="64" spans="1:6" s="30" customFormat="1" ht="26.25">
      <c r="A64" s="46" t="s">
        <v>63</v>
      </c>
      <c r="B64" s="45">
        <v>4784458</v>
      </c>
      <c r="C64" s="45">
        <v>4784458</v>
      </c>
      <c r="D64" s="45">
        <v>4961150</v>
      </c>
      <c r="E64" s="45">
        <v>176692</v>
      </c>
      <c r="F64" s="41">
        <v>0.03693041092637871</v>
      </c>
    </row>
    <row r="65" spans="1:6" s="30" customFormat="1" ht="26.25">
      <c r="A65" s="46" t="s">
        <v>64</v>
      </c>
      <c r="B65" s="45">
        <v>3177</v>
      </c>
      <c r="C65" s="45">
        <v>3177</v>
      </c>
      <c r="D65" s="45">
        <v>0</v>
      </c>
      <c r="E65" s="45">
        <v>-3177</v>
      </c>
      <c r="F65" s="41">
        <v>-1</v>
      </c>
    </row>
    <row r="66" spans="1:6" s="30" customFormat="1" ht="26.25">
      <c r="A66" s="46" t="s">
        <v>65</v>
      </c>
      <c r="B66" s="45">
        <v>2008106</v>
      </c>
      <c r="C66" s="45">
        <v>2025057</v>
      </c>
      <c r="D66" s="45">
        <v>1922560</v>
      </c>
      <c r="E66" s="45">
        <v>-102497</v>
      </c>
      <c r="F66" s="41">
        <v>-0.050614377768131956</v>
      </c>
    </row>
    <row r="67" spans="1:6" s="53" customFormat="1" ht="26.25">
      <c r="A67" s="66" t="s">
        <v>66</v>
      </c>
      <c r="B67" s="51">
        <v>17434916</v>
      </c>
      <c r="C67" s="51">
        <v>17451867</v>
      </c>
      <c r="D67" s="51">
        <v>17349735</v>
      </c>
      <c r="E67" s="51">
        <v>-102132</v>
      </c>
      <c r="F67" s="52">
        <v>-0.005852210539995521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501124</v>
      </c>
      <c r="C69" s="45">
        <v>501124</v>
      </c>
      <c r="D69" s="45">
        <v>478099</v>
      </c>
      <c r="E69" s="45">
        <v>-23025</v>
      </c>
      <c r="F69" s="41">
        <v>-0.045946711791891824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17490</v>
      </c>
      <c r="C71" s="45">
        <v>17490</v>
      </c>
      <c r="D71" s="45">
        <v>0</v>
      </c>
      <c r="E71" s="45">
        <v>-17490</v>
      </c>
      <c r="F71" s="41">
        <v>-1</v>
      </c>
    </row>
    <row r="72" spans="1:6" s="53" customFormat="1" ht="26.25">
      <c r="A72" s="67" t="s">
        <v>71</v>
      </c>
      <c r="B72" s="68">
        <v>17953530</v>
      </c>
      <c r="C72" s="68">
        <v>17970481</v>
      </c>
      <c r="D72" s="68">
        <v>17827834</v>
      </c>
      <c r="E72" s="68">
        <v>-142647</v>
      </c>
      <c r="F72" s="52">
        <v>-0.007937850967929016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10313550</v>
      </c>
      <c r="C75" s="40">
        <v>10313550</v>
      </c>
      <c r="D75" s="40">
        <v>10091078</v>
      </c>
      <c r="E75" s="36">
        <v>-222472</v>
      </c>
      <c r="F75" s="41">
        <v>-0.021570846119910215</v>
      </c>
    </row>
    <row r="76" spans="1:6" s="30" customFormat="1" ht="26.25">
      <c r="A76" s="46" t="s">
        <v>74</v>
      </c>
      <c r="B76" s="43">
        <v>0</v>
      </c>
      <c r="C76" s="40">
        <v>0</v>
      </c>
      <c r="D76" s="40">
        <v>40000</v>
      </c>
      <c r="E76" s="45">
        <v>40000</v>
      </c>
      <c r="F76" s="41">
        <v>1</v>
      </c>
    </row>
    <row r="77" spans="1:6" s="30" customFormat="1" ht="26.25">
      <c r="A77" s="46" t="s">
        <v>75</v>
      </c>
      <c r="B77" s="36">
        <v>4064969</v>
      </c>
      <c r="C77" s="40">
        <v>4064969</v>
      </c>
      <c r="D77" s="40">
        <v>4275647</v>
      </c>
      <c r="E77" s="45">
        <v>210678</v>
      </c>
      <c r="F77" s="41">
        <v>0.0518277015150669</v>
      </c>
    </row>
    <row r="78" spans="1:6" s="53" customFormat="1" ht="26.25">
      <c r="A78" s="66" t="s">
        <v>76</v>
      </c>
      <c r="B78" s="68">
        <v>14378519</v>
      </c>
      <c r="C78" s="68">
        <v>14378519</v>
      </c>
      <c r="D78" s="68">
        <v>14406725</v>
      </c>
      <c r="E78" s="51">
        <v>28206</v>
      </c>
      <c r="F78" s="52">
        <v>0.001961676303380063</v>
      </c>
    </row>
    <row r="79" spans="1:6" s="30" customFormat="1" ht="26.25">
      <c r="A79" s="46" t="s">
        <v>77</v>
      </c>
      <c r="B79" s="43">
        <v>46589</v>
      </c>
      <c r="C79" s="43">
        <v>46589</v>
      </c>
      <c r="D79" s="43">
        <v>61097</v>
      </c>
      <c r="E79" s="45">
        <v>14508</v>
      </c>
      <c r="F79" s="41">
        <v>0.3114039794801348</v>
      </c>
    </row>
    <row r="80" spans="1:6" s="30" customFormat="1" ht="26.25">
      <c r="A80" s="46" t="s">
        <v>78</v>
      </c>
      <c r="B80" s="40">
        <v>2040330</v>
      </c>
      <c r="C80" s="40">
        <v>2057281</v>
      </c>
      <c r="D80" s="40">
        <v>1911390</v>
      </c>
      <c r="E80" s="45">
        <v>-145891</v>
      </c>
      <c r="F80" s="41">
        <v>-0.07091447400719687</v>
      </c>
    </row>
    <row r="81" spans="1:6" s="30" customFormat="1" ht="26.25">
      <c r="A81" s="46" t="s">
        <v>79</v>
      </c>
      <c r="B81" s="36">
        <v>196290</v>
      </c>
      <c r="C81" s="36">
        <v>196290</v>
      </c>
      <c r="D81" s="36">
        <v>203295</v>
      </c>
      <c r="E81" s="45">
        <v>7005</v>
      </c>
      <c r="F81" s="41">
        <v>0.035686993733761274</v>
      </c>
    </row>
    <row r="82" spans="1:6" s="53" customFormat="1" ht="26.25">
      <c r="A82" s="49" t="s">
        <v>80</v>
      </c>
      <c r="B82" s="68">
        <v>2283209</v>
      </c>
      <c r="C82" s="68">
        <v>2300160</v>
      </c>
      <c r="D82" s="68">
        <v>2175782</v>
      </c>
      <c r="E82" s="51">
        <v>-124378</v>
      </c>
      <c r="F82" s="52">
        <v>-0.05407362966054535</v>
      </c>
    </row>
    <row r="83" spans="1:6" s="30" customFormat="1" ht="26.25">
      <c r="A83" s="46" t="s">
        <v>81</v>
      </c>
      <c r="B83" s="36">
        <v>145353</v>
      </c>
      <c r="C83" s="36">
        <v>145353</v>
      </c>
      <c r="D83" s="36">
        <v>108524</v>
      </c>
      <c r="E83" s="45">
        <v>-36829</v>
      </c>
      <c r="F83" s="41">
        <v>-0.25337626330381896</v>
      </c>
    </row>
    <row r="84" spans="1:6" s="30" customFormat="1" ht="26.25">
      <c r="A84" s="46" t="s">
        <v>82</v>
      </c>
      <c r="B84" s="45">
        <v>813484</v>
      </c>
      <c r="C84" s="45">
        <v>813484</v>
      </c>
      <c r="D84" s="45">
        <v>790777</v>
      </c>
      <c r="E84" s="45">
        <v>-22707</v>
      </c>
      <c r="F84" s="41">
        <v>-0.02791327180374783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185597</v>
      </c>
      <c r="C86" s="45">
        <v>185597</v>
      </c>
      <c r="D86" s="45">
        <v>220563</v>
      </c>
      <c r="E86" s="45">
        <v>34966</v>
      </c>
      <c r="F86" s="41">
        <v>0.18839744176899412</v>
      </c>
    </row>
    <row r="87" spans="1:6" s="53" customFormat="1" ht="26.25">
      <c r="A87" s="49" t="s">
        <v>85</v>
      </c>
      <c r="B87" s="51">
        <v>1144434</v>
      </c>
      <c r="C87" s="51">
        <v>1144434</v>
      </c>
      <c r="D87" s="51">
        <v>1119864</v>
      </c>
      <c r="E87" s="51">
        <v>-24570</v>
      </c>
      <c r="F87" s="52">
        <v>-0.021469127970682452</v>
      </c>
    </row>
    <row r="88" spans="1:6" s="30" customFormat="1" ht="26.25">
      <c r="A88" s="46" t="s">
        <v>86</v>
      </c>
      <c r="B88" s="45">
        <v>147368</v>
      </c>
      <c r="C88" s="45">
        <v>147368</v>
      </c>
      <c r="D88" s="45">
        <v>125463</v>
      </c>
      <c r="E88" s="45">
        <v>-21905</v>
      </c>
      <c r="F88" s="41">
        <v>-0.14864149611856034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147368</v>
      </c>
      <c r="C91" s="68">
        <v>147368</v>
      </c>
      <c r="D91" s="68">
        <v>125463</v>
      </c>
      <c r="E91" s="68">
        <v>-21905</v>
      </c>
      <c r="F91" s="52">
        <v>-0.14864149611856034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17953530</v>
      </c>
      <c r="C93" s="71">
        <v>17970481</v>
      </c>
      <c r="D93" s="72">
        <v>17827834</v>
      </c>
      <c r="E93" s="71">
        <v>-142647</v>
      </c>
      <c r="F93" s="73">
        <v>-0.007937850967929016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="70" zoomScaleNormal="70" zoomScalePageLayoutView="0" workbookViewId="0" topLeftCell="A4">
      <selection activeCell="C59" sqref="C59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6" s="4" customFormat="1" ht="46.5">
      <c r="A1" s="10" t="s">
        <v>0</v>
      </c>
      <c r="B1" s="11"/>
      <c r="C1" s="13" t="s">
        <v>1</v>
      </c>
      <c r="D1" s="1" t="s">
        <v>146</v>
      </c>
      <c r="E1" s="14"/>
      <c r="F1" s="128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4857791</v>
      </c>
      <c r="C8" s="40">
        <v>4857791</v>
      </c>
      <c r="D8" s="40">
        <v>2861414</v>
      </c>
      <c r="E8" s="40">
        <v>-1996377</v>
      </c>
      <c r="F8" s="41">
        <v>-0.4109639546040577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721112</v>
      </c>
      <c r="C10" s="43">
        <v>730545</v>
      </c>
      <c r="D10" s="43">
        <v>2278420</v>
      </c>
      <c r="E10" s="43">
        <v>1547875</v>
      </c>
      <c r="F10" s="41">
        <v>2.118794872321349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221112</v>
      </c>
      <c r="C12" s="45">
        <v>230545</v>
      </c>
      <c r="D12" s="45">
        <v>220969</v>
      </c>
      <c r="E12" s="43">
        <v>-9576</v>
      </c>
      <c r="F12" s="41">
        <v>-0.04153635949597692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500000</v>
      </c>
      <c r="C30" s="45">
        <v>500000</v>
      </c>
      <c r="D30" s="45">
        <v>2057451</v>
      </c>
      <c r="E30" s="43">
        <v>1557451</v>
      </c>
      <c r="F30" s="41">
        <v>3.114902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5578903</v>
      </c>
      <c r="C36" s="51">
        <v>5588336</v>
      </c>
      <c r="D36" s="51">
        <v>5139834</v>
      </c>
      <c r="E36" s="51">
        <v>-448502</v>
      </c>
      <c r="F36" s="52">
        <v>-0.08025680631944822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4100199</v>
      </c>
      <c r="C49" s="57">
        <v>4611135</v>
      </c>
      <c r="D49" s="57">
        <v>4611135</v>
      </c>
      <c r="E49" s="57">
        <v>0</v>
      </c>
      <c r="F49" s="52"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9679102</v>
      </c>
      <c r="C55" s="57">
        <v>10199471</v>
      </c>
      <c r="D55" s="57">
        <v>9750969</v>
      </c>
      <c r="E55" s="57">
        <v>-448502</v>
      </c>
      <c r="F55" s="52">
        <v>-0.04397306487758042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4575071</v>
      </c>
      <c r="C59" s="36">
        <v>4976290</v>
      </c>
      <c r="D59" s="36">
        <v>4671813</v>
      </c>
      <c r="E59" s="36">
        <v>-304477</v>
      </c>
      <c r="F59" s="41">
        <v>-0.061185541839402446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486077</v>
      </c>
      <c r="C62" s="45">
        <v>553077</v>
      </c>
      <c r="D62" s="45">
        <v>621738</v>
      </c>
      <c r="E62" s="45">
        <v>68661</v>
      </c>
      <c r="F62" s="41">
        <v>0.12414365450018713</v>
      </c>
    </row>
    <row r="63" spans="1:6" s="30" customFormat="1" ht="26.25">
      <c r="A63" s="46" t="s">
        <v>62</v>
      </c>
      <c r="B63" s="45">
        <v>573540</v>
      </c>
      <c r="C63" s="45">
        <v>621525</v>
      </c>
      <c r="D63" s="45">
        <v>832349</v>
      </c>
      <c r="E63" s="45">
        <v>210824</v>
      </c>
      <c r="F63" s="41">
        <v>0.3392043763324082</v>
      </c>
    </row>
    <row r="64" spans="1:6" s="30" customFormat="1" ht="26.25">
      <c r="A64" s="46" t="s">
        <v>63</v>
      </c>
      <c r="B64" s="45">
        <v>2341094</v>
      </c>
      <c r="C64" s="45">
        <v>2345259</v>
      </c>
      <c r="D64" s="45">
        <v>2372302</v>
      </c>
      <c r="E64" s="45">
        <v>27043</v>
      </c>
      <c r="F64" s="41">
        <v>0.011530922597461517</v>
      </c>
    </row>
    <row r="65" spans="1:6" s="30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30" customFormat="1" ht="26.25">
      <c r="A66" s="46" t="s">
        <v>65</v>
      </c>
      <c r="B66" s="45">
        <v>944401</v>
      </c>
      <c r="C66" s="45">
        <v>944401</v>
      </c>
      <c r="D66" s="45">
        <v>924108</v>
      </c>
      <c r="E66" s="45">
        <v>-20293</v>
      </c>
      <c r="F66" s="41">
        <v>-0.02148769431629149</v>
      </c>
    </row>
    <row r="67" spans="1:6" s="53" customFormat="1" ht="26.25">
      <c r="A67" s="66" t="s">
        <v>66</v>
      </c>
      <c r="B67" s="51">
        <v>8920183</v>
      </c>
      <c r="C67" s="51">
        <v>9440552</v>
      </c>
      <c r="D67" s="51">
        <v>9422310</v>
      </c>
      <c r="E67" s="51">
        <v>-18242</v>
      </c>
      <c r="F67" s="52">
        <v>-0.0019323022636811916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258919</v>
      </c>
      <c r="C69" s="45">
        <v>258919</v>
      </c>
      <c r="D69" s="45">
        <v>328659</v>
      </c>
      <c r="E69" s="45">
        <v>69740</v>
      </c>
      <c r="F69" s="41">
        <v>0.2693506463411337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500000</v>
      </c>
      <c r="C71" s="45">
        <v>500000</v>
      </c>
      <c r="D71" s="45">
        <v>0</v>
      </c>
      <c r="E71" s="45">
        <v>-500000</v>
      </c>
      <c r="F71" s="41">
        <v>-1</v>
      </c>
    </row>
    <row r="72" spans="1:6" s="53" customFormat="1" ht="26.25">
      <c r="A72" s="67" t="s">
        <v>71</v>
      </c>
      <c r="B72" s="68">
        <v>9679102</v>
      </c>
      <c r="C72" s="68">
        <v>10199471</v>
      </c>
      <c r="D72" s="68">
        <v>9750969</v>
      </c>
      <c r="E72" s="68">
        <v>-448502</v>
      </c>
      <c r="F72" s="52">
        <v>-0.04397306487758042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5107257</v>
      </c>
      <c r="C75" s="40">
        <v>5603806</v>
      </c>
      <c r="D75" s="40">
        <v>5483404</v>
      </c>
      <c r="E75" s="36">
        <v>-120402</v>
      </c>
      <c r="F75" s="41">
        <v>-0.021485754503278665</v>
      </c>
    </row>
    <row r="76" spans="1:6" s="30" customFormat="1" ht="26.25">
      <c r="A76" s="46" t="s">
        <v>74</v>
      </c>
      <c r="B76" s="43">
        <v>0</v>
      </c>
      <c r="C76" s="40">
        <v>0</v>
      </c>
      <c r="D76" s="40">
        <v>0</v>
      </c>
      <c r="E76" s="45">
        <v>0</v>
      </c>
      <c r="F76" s="41">
        <v>0</v>
      </c>
    </row>
    <row r="77" spans="1:6" s="30" customFormat="1" ht="26.25">
      <c r="A77" s="46" t="s">
        <v>75</v>
      </c>
      <c r="B77" s="36">
        <v>2107072</v>
      </c>
      <c r="C77" s="40">
        <v>2126433</v>
      </c>
      <c r="D77" s="40">
        <v>2324698</v>
      </c>
      <c r="E77" s="45">
        <v>198265</v>
      </c>
      <c r="F77" s="41">
        <v>0.09323830094811358</v>
      </c>
    </row>
    <row r="78" spans="1:6" s="53" customFormat="1" ht="26.25">
      <c r="A78" s="66" t="s">
        <v>76</v>
      </c>
      <c r="B78" s="68">
        <v>7214329</v>
      </c>
      <c r="C78" s="68">
        <v>7730239</v>
      </c>
      <c r="D78" s="68">
        <v>7808102</v>
      </c>
      <c r="E78" s="51">
        <v>77863</v>
      </c>
      <c r="F78" s="52">
        <v>0.010072521690467785</v>
      </c>
    </row>
    <row r="79" spans="1:6" s="30" customFormat="1" ht="26.25">
      <c r="A79" s="46" t="s">
        <v>77</v>
      </c>
      <c r="B79" s="43">
        <v>48616</v>
      </c>
      <c r="C79" s="43">
        <v>48616</v>
      </c>
      <c r="D79" s="43">
        <v>51643</v>
      </c>
      <c r="E79" s="45">
        <v>3027</v>
      </c>
      <c r="F79" s="41">
        <v>0.06226345236136251</v>
      </c>
    </row>
    <row r="80" spans="1:6" s="30" customFormat="1" ht="26.25">
      <c r="A80" s="46" t="s">
        <v>78</v>
      </c>
      <c r="B80" s="40">
        <v>1293715</v>
      </c>
      <c r="C80" s="40">
        <v>1297880</v>
      </c>
      <c r="D80" s="40">
        <v>1345416</v>
      </c>
      <c r="E80" s="45">
        <v>47536</v>
      </c>
      <c r="F80" s="41">
        <v>0.03662588220790828</v>
      </c>
    </row>
    <row r="81" spans="1:6" s="30" customFormat="1" ht="26.25">
      <c r="A81" s="46" t="s">
        <v>79</v>
      </c>
      <c r="B81" s="36">
        <v>392471</v>
      </c>
      <c r="C81" s="36">
        <v>392765</v>
      </c>
      <c r="D81" s="36">
        <v>390284</v>
      </c>
      <c r="E81" s="45">
        <v>-2481</v>
      </c>
      <c r="F81" s="41">
        <v>-0.0063167542932796965</v>
      </c>
    </row>
    <row r="82" spans="1:6" s="53" customFormat="1" ht="26.25">
      <c r="A82" s="49" t="s">
        <v>80</v>
      </c>
      <c r="B82" s="68">
        <v>1734802</v>
      </c>
      <c r="C82" s="68">
        <v>1739261</v>
      </c>
      <c r="D82" s="68">
        <v>1787343</v>
      </c>
      <c r="E82" s="51">
        <v>48082</v>
      </c>
      <c r="F82" s="52">
        <v>0.027645074546028457</v>
      </c>
    </row>
    <row r="83" spans="1:6" s="30" customFormat="1" ht="26.25">
      <c r="A83" s="46" t="s">
        <v>81</v>
      </c>
      <c r="B83" s="36">
        <v>75752</v>
      </c>
      <c r="C83" s="36">
        <v>75752</v>
      </c>
      <c r="D83" s="36">
        <v>20137</v>
      </c>
      <c r="E83" s="45">
        <v>-55615</v>
      </c>
      <c r="F83" s="41">
        <v>-0.7341720350617805</v>
      </c>
    </row>
    <row r="84" spans="1:6" s="30" customFormat="1" ht="26.25">
      <c r="A84" s="46" t="s">
        <v>82</v>
      </c>
      <c r="B84" s="45">
        <v>500000</v>
      </c>
      <c r="C84" s="45">
        <v>500000</v>
      </c>
      <c r="D84" s="45">
        <v>0</v>
      </c>
      <c r="E84" s="45">
        <v>-500000</v>
      </c>
      <c r="F84" s="41">
        <v>-1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105953</v>
      </c>
      <c r="C86" s="45">
        <v>105953</v>
      </c>
      <c r="D86" s="45">
        <v>104370</v>
      </c>
      <c r="E86" s="45">
        <v>-1583</v>
      </c>
      <c r="F86" s="41">
        <v>-0.014940586863986862</v>
      </c>
    </row>
    <row r="87" spans="1:6" s="53" customFormat="1" ht="26.25">
      <c r="A87" s="49" t="s">
        <v>85</v>
      </c>
      <c r="B87" s="51">
        <v>681705</v>
      </c>
      <c r="C87" s="51">
        <v>681705</v>
      </c>
      <c r="D87" s="51">
        <v>124507</v>
      </c>
      <c r="E87" s="51">
        <v>-557198</v>
      </c>
      <c r="F87" s="52">
        <v>-0.8173594149962227</v>
      </c>
    </row>
    <row r="88" spans="1:6" s="30" customFormat="1" ht="26.25">
      <c r="A88" s="46" t="s">
        <v>86</v>
      </c>
      <c r="B88" s="45">
        <v>46267</v>
      </c>
      <c r="C88" s="45">
        <v>46267</v>
      </c>
      <c r="D88" s="45">
        <v>29017</v>
      </c>
      <c r="E88" s="45">
        <v>-17250</v>
      </c>
      <c r="F88" s="41">
        <v>-0.37283593057686903</v>
      </c>
    </row>
    <row r="89" spans="1:6" s="30" customFormat="1" ht="26.25">
      <c r="A89" s="46" t="s">
        <v>87</v>
      </c>
      <c r="B89" s="45">
        <v>1999</v>
      </c>
      <c r="C89" s="45">
        <v>1999</v>
      </c>
      <c r="D89" s="45">
        <v>2000</v>
      </c>
      <c r="E89" s="45">
        <v>1</v>
      </c>
      <c r="F89" s="41">
        <v>0.0005002501250625312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48266</v>
      </c>
      <c r="C91" s="68">
        <v>48266</v>
      </c>
      <c r="D91" s="68">
        <v>31017</v>
      </c>
      <c r="E91" s="68">
        <v>-17249</v>
      </c>
      <c r="F91" s="52">
        <v>-0.3573737206315004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9679102</v>
      </c>
      <c r="C93" s="71">
        <v>10199471</v>
      </c>
      <c r="D93" s="72">
        <v>9750969</v>
      </c>
      <c r="E93" s="71">
        <v>-448502</v>
      </c>
      <c r="F93" s="73">
        <v>-0.04397306487758042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30">
      <c r="A97" s="298" t="s">
        <v>144</v>
      </c>
      <c r="B97" s="6"/>
      <c r="C97" s="6"/>
      <c r="D97" s="6"/>
      <c r="E97" s="6"/>
      <c r="F97" s="8"/>
    </row>
    <row r="98" ht="30">
      <c r="A98" s="299" t="s">
        <v>145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50" zoomScaleNormal="5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136" customWidth="1"/>
    <col min="2" max="2" width="32.7109375" style="137" customWidth="1"/>
    <col min="3" max="5" width="32.8515625" style="137" customWidth="1"/>
    <col min="6" max="6" width="32.421875" style="138" customWidth="1"/>
    <col min="7" max="7" width="4.00390625" style="136" customWidth="1"/>
    <col min="8" max="8" width="25.140625" style="136" customWidth="1"/>
    <col min="9" max="16384" width="9.140625" style="136" customWidth="1"/>
  </cols>
  <sheetData>
    <row r="1" spans="1:8" s="129" customFormat="1" ht="46.5">
      <c r="A1" s="10" t="s">
        <v>0</v>
      </c>
      <c r="B1" s="11"/>
      <c r="C1" s="11"/>
      <c r="D1" s="130"/>
      <c r="E1" s="13" t="s">
        <v>1</v>
      </c>
      <c r="F1" s="1" t="s">
        <v>147</v>
      </c>
      <c r="G1" s="139"/>
      <c r="H1" s="130"/>
    </row>
    <row r="2" spans="1:8" s="129" customFormat="1" ht="46.5">
      <c r="A2" s="10" t="s">
        <v>3</v>
      </c>
      <c r="B2" s="11"/>
      <c r="C2" s="11"/>
      <c r="D2" s="11"/>
      <c r="E2" s="11"/>
      <c r="F2" s="15"/>
      <c r="G2" s="130"/>
      <c r="H2" s="130"/>
    </row>
    <row r="3" spans="1:8" s="129" customFormat="1" ht="47.25" thickBot="1">
      <c r="A3" s="16" t="s">
        <v>4</v>
      </c>
      <c r="B3" s="17"/>
      <c r="C3" s="17"/>
      <c r="D3" s="17"/>
      <c r="E3" s="17"/>
      <c r="F3" s="18"/>
      <c r="G3" s="130"/>
      <c r="H3" s="130"/>
    </row>
    <row r="4" spans="1:6" s="131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132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131" customFormat="1" ht="26.25">
      <c r="A6" s="35" t="s">
        <v>14</v>
      </c>
      <c r="B6" s="36"/>
      <c r="C6" s="36"/>
      <c r="D6" s="36"/>
      <c r="E6" s="36"/>
      <c r="F6" s="37"/>
    </row>
    <row r="7" spans="1:6" s="131" customFormat="1" ht="26.25">
      <c r="A7" s="35" t="s">
        <v>15</v>
      </c>
      <c r="B7" s="36"/>
      <c r="C7" s="36"/>
      <c r="D7" s="36"/>
      <c r="E7" s="36"/>
      <c r="F7" s="38"/>
    </row>
    <row r="8" spans="1:6" s="131" customFormat="1" ht="26.25">
      <c r="A8" s="39" t="s">
        <v>16</v>
      </c>
      <c r="B8" s="40">
        <v>3174591</v>
      </c>
      <c r="C8" s="40">
        <v>3174591</v>
      </c>
      <c r="D8" s="40">
        <v>1774986</v>
      </c>
      <c r="E8" s="40">
        <v>-1399605</v>
      </c>
      <c r="F8" s="41">
        <v>-0.4408772657643142</v>
      </c>
    </row>
    <row r="9" spans="1:6" s="131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131" customFormat="1" ht="26.25">
      <c r="A10" s="42" t="s">
        <v>18</v>
      </c>
      <c r="B10" s="43">
        <v>144202</v>
      </c>
      <c r="C10" s="43">
        <v>150354</v>
      </c>
      <c r="D10" s="43">
        <v>1420383</v>
      </c>
      <c r="E10" s="43">
        <v>1270029</v>
      </c>
      <c r="F10" s="41">
        <v>8.446925256394907</v>
      </c>
    </row>
    <row r="11" spans="1:6" s="131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131" customFormat="1" ht="26.25">
      <c r="A12" s="46" t="s">
        <v>20</v>
      </c>
      <c r="B12" s="45">
        <v>144202</v>
      </c>
      <c r="C12" s="45">
        <v>150354</v>
      </c>
      <c r="D12" s="45">
        <v>144109</v>
      </c>
      <c r="E12" s="43">
        <v>-6245</v>
      </c>
      <c r="F12" s="41">
        <v>-0.041535310001729255</v>
      </c>
    </row>
    <row r="13" spans="1:6" s="131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131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131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131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131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131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131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131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131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131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131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131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131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131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131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131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131" customFormat="1" ht="26.25">
      <c r="A30" s="47" t="s">
        <v>36</v>
      </c>
      <c r="B30" s="45">
        <v>0</v>
      </c>
      <c r="C30" s="45">
        <v>0</v>
      </c>
      <c r="D30" s="45">
        <v>1276274</v>
      </c>
      <c r="E30" s="43">
        <v>1276274</v>
      </c>
      <c r="F30" s="41">
        <v>1</v>
      </c>
    </row>
    <row r="31" spans="1:6" s="131" customFormat="1" ht="26.25">
      <c r="A31" s="48" t="s">
        <v>37</v>
      </c>
      <c r="B31" s="45"/>
      <c r="C31" s="45"/>
      <c r="D31" s="45"/>
      <c r="E31" s="45"/>
      <c r="F31" s="37"/>
    </row>
    <row r="32" spans="1:6" s="131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131" customFormat="1" ht="26.25">
      <c r="A33" s="49" t="s">
        <v>39</v>
      </c>
      <c r="B33" s="45"/>
      <c r="C33" s="45"/>
      <c r="D33" s="45"/>
      <c r="E33" s="45"/>
      <c r="F33" s="37"/>
    </row>
    <row r="34" spans="1:6" s="131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131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133" customFormat="1" ht="26.25">
      <c r="A36" s="50" t="s">
        <v>42</v>
      </c>
      <c r="B36" s="51">
        <v>3318793</v>
      </c>
      <c r="C36" s="51">
        <v>3324945</v>
      </c>
      <c r="D36" s="51">
        <v>3195369</v>
      </c>
      <c r="E36" s="51">
        <v>-129576</v>
      </c>
      <c r="F36" s="52">
        <v>-0.038970870194845325</v>
      </c>
    </row>
    <row r="37" spans="1:6" s="131" customFormat="1" ht="26.25">
      <c r="A37" s="48" t="s">
        <v>43</v>
      </c>
      <c r="B37" s="45"/>
      <c r="C37" s="45"/>
      <c r="D37" s="45"/>
      <c r="E37" s="45"/>
      <c r="F37" s="37"/>
    </row>
    <row r="38" spans="1:6" s="131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131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131" customFormat="1" ht="26.25">
      <c r="A40" s="55" t="s">
        <v>46</v>
      </c>
      <c r="B40" s="40">
        <v>35499</v>
      </c>
      <c r="C40" s="40">
        <v>0</v>
      </c>
      <c r="D40" s="40">
        <v>0</v>
      </c>
      <c r="E40" s="43">
        <v>0</v>
      </c>
      <c r="F40" s="41">
        <v>0</v>
      </c>
    </row>
    <row r="41" spans="1:6" s="131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131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133" customFormat="1" ht="26.25">
      <c r="A43" s="48" t="s">
        <v>49</v>
      </c>
      <c r="B43" s="57">
        <v>35499</v>
      </c>
      <c r="C43" s="57">
        <v>0</v>
      </c>
      <c r="D43" s="57">
        <v>0</v>
      </c>
      <c r="E43" s="57">
        <v>0</v>
      </c>
      <c r="F43" s="52">
        <v>0</v>
      </c>
      <c r="L43" s="133" t="s">
        <v>50</v>
      </c>
    </row>
    <row r="44" spans="1:6" s="131" customFormat="1" ht="26.25">
      <c r="A44" s="46" t="s">
        <v>50</v>
      </c>
      <c r="B44" s="45"/>
      <c r="C44" s="45"/>
      <c r="D44" s="45"/>
      <c r="E44" s="45"/>
      <c r="F44" s="37"/>
    </row>
    <row r="45" spans="1:6" s="13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131" customFormat="1" ht="26.25">
      <c r="A46" s="46" t="s">
        <v>50</v>
      </c>
      <c r="B46" s="45"/>
      <c r="C46" s="45"/>
      <c r="D46" s="45"/>
      <c r="E46" s="45"/>
      <c r="F46" s="37"/>
    </row>
    <row r="47" spans="1:6" s="13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131" customFormat="1" ht="26.25">
      <c r="A48" s="46" t="s">
        <v>50</v>
      </c>
      <c r="B48" s="45"/>
      <c r="C48" s="45"/>
      <c r="D48" s="45"/>
      <c r="E48" s="45"/>
      <c r="F48" s="37"/>
    </row>
    <row r="49" spans="1:6" s="133" customFormat="1" ht="26.25">
      <c r="A49" s="48" t="s">
        <v>53</v>
      </c>
      <c r="B49" s="57">
        <v>3982654</v>
      </c>
      <c r="C49" s="57">
        <v>4241631</v>
      </c>
      <c r="D49" s="57">
        <v>4241631</v>
      </c>
      <c r="E49" s="57">
        <v>0</v>
      </c>
      <c r="F49" s="52">
        <v>0</v>
      </c>
    </row>
    <row r="50" spans="1:6" s="131" customFormat="1" ht="26.25">
      <c r="A50" s="46" t="s">
        <v>50</v>
      </c>
      <c r="B50" s="45"/>
      <c r="C50" s="45"/>
      <c r="D50" s="45"/>
      <c r="E50" s="45"/>
      <c r="F50" s="37"/>
    </row>
    <row r="51" spans="1:6" s="13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131" customFormat="1" ht="26.25">
      <c r="A52" s="48"/>
      <c r="B52" s="36"/>
      <c r="C52" s="36"/>
      <c r="D52" s="36"/>
      <c r="E52" s="36"/>
      <c r="F52" s="62"/>
    </row>
    <row r="53" spans="1:6" s="13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131" customFormat="1" ht="26.25">
      <c r="A54" s="46"/>
      <c r="B54" s="45"/>
      <c r="C54" s="45"/>
      <c r="D54" s="45"/>
      <c r="E54" s="45"/>
      <c r="F54" s="37"/>
    </row>
    <row r="55" spans="1:6" s="133" customFormat="1" ht="26.25">
      <c r="A55" s="63" t="s">
        <v>56</v>
      </c>
      <c r="B55" s="57">
        <v>7265948</v>
      </c>
      <c r="C55" s="57">
        <v>7566576</v>
      </c>
      <c r="D55" s="57">
        <v>7437000</v>
      </c>
      <c r="E55" s="57">
        <v>-129576</v>
      </c>
      <c r="F55" s="52">
        <v>-0.017124786693479322</v>
      </c>
    </row>
    <row r="56" spans="1:6" s="131" customFormat="1" ht="26.25">
      <c r="A56" s="64"/>
      <c r="B56" s="45"/>
      <c r="C56" s="45"/>
      <c r="D56" s="45"/>
      <c r="E56" s="45"/>
      <c r="F56" s="37" t="s">
        <v>50</v>
      </c>
    </row>
    <row r="57" spans="1:6" s="131" customFormat="1" ht="26.25">
      <c r="A57" s="65"/>
      <c r="B57" s="36"/>
      <c r="C57" s="36"/>
      <c r="D57" s="36"/>
      <c r="E57" s="36"/>
      <c r="F57" s="38" t="s">
        <v>50</v>
      </c>
    </row>
    <row r="58" spans="1:6" s="131" customFormat="1" ht="26.25">
      <c r="A58" s="63" t="s">
        <v>57</v>
      </c>
      <c r="B58" s="36"/>
      <c r="C58" s="36"/>
      <c r="D58" s="36"/>
      <c r="E58" s="36"/>
      <c r="F58" s="38"/>
    </row>
    <row r="59" spans="1:6" s="131" customFormat="1" ht="26.25">
      <c r="A59" s="44" t="s">
        <v>58</v>
      </c>
      <c r="B59" s="36">
        <v>2435612.48</v>
      </c>
      <c r="C59" s="36">
        <v>2590847</v>
      </c>
      <c r="D59" s="36">
        <v>2925850</v>
      </c>
      <c r="E59" s="36">
        <v>335003</v>
      </c>
      <c r="F59" s="41">
        <v>0.1293025022318956</v>
      </c>
    </row>
    <row r="60" spans="1:6" s="131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131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131" customFormat="1" ht="26.25">
      <c r="A62" s="46" t="s">
        <v>61</v>
      </c>
      <c r="B62" s="45">
        <v>679835</v>
      </c>
      <c r="C62" s="45">
        <v>657913</v>
      </c>
      <c r="D62" s="45">
        <v>547435</v>
      </c>
      <c r="E62" s="45">
        <v>-110478</v>
      </c>
      <c r="F62" s="41">
        <v>-0.16792189848809796</v>
      </c>
    </row>
    <row r="63" spans="1:6" s="131" customFormat="1" ht="26.25">
      <c r="A63" s="46" t="s">
        <v>62</v>
      </c>
      <c r="B63" s="45">
        <v>661671</v>
      </c>
      <c r="C63" s="45">
        <v>688792</v>
      </c>
      <c r="D63" s="45">
        <v>524603</v>
      </c>
      <c r="E63" s="45">
        <v>-164189</v>
      </c>
      <c r="F63" s="41">
        <v>-0.23837239689194997</v>
      </c>
    </row>
    <row r="64" spans="1:6" s="131" customFormat="1" ht="26.25">
      <c r="A64" s="46" t="s">
        <v>63</v>
      </c>
      <c r="B64" s="45">
        <v>2004119</v>
      </c>
      <c r="C64" s="45">
        <v>2049388</v>
      </c>
      <c r="D64" s="45">
        <v>1899476</v>
      </c>
      <c r="E64" s="45">
        <v>-149912</v>
      </c>
      <c r="F64" s="41">
        <v>-0.07314964272260792</v>
      </c>
    </row>
    <row r="65" spans="1:6" s="131" customFormat="1" ht="26.25">
      <c r="A65" s="46" t="s">
        <v>64</v>
      </c>
      <c r="B65" s="45">
        <v>0</v>
      </c>
      <c r="C65" s="45">
        <v>0</v>
      </c>
      <c r="D65" s="45">
        <v>30000</v>
      </c>
      <c r="E65" s="45">
        <v>30000</v>
      </c>
      <c r="F65" s="41">
        <v>1</v>
      </c>
    </row>
    <row r="66" spans="1:6" s="131" customFormat="1" ht="26.25">
      <c r="A66" s="46" t="s">
        <v>65</v>
      </c>
      <c r="B66" s="45">
        <v>1406749</v>
      </c>
      <c r="C66" s="45">
        <v>1501674</v>
      </c>
      <c r="D66" s="45">
        <v>1200736</v>
      </c>
      <c r="E66" s="45">
        <v>-300938</v>
      </c>
      <c r="F66" s="41">
        <v>-0.2004016850528144</v>
      </c>
    </row>
    <row r="67" spans="1:6" s="133" customFormat="1" ht="26.25">
      <c r="A67" s="66" t="s">
        <v>66</v>
      </c>
      <c r="B67" s="51">
        <v>7187986.48</v>
      </c>
      <c r="C67" s="51">
        <v>7488614</v>
      </c>
      <c r="D67" s="51">
        <v>7128100</v>
      </c>
      <c r="E67" s="51">
        <v>-360514</v>
      </c>
      <c r="F67" s="52">
        <v>-0.04814161872944713</v>
      </c>
    </row>
    <row r="68" spans="1:6" s="131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131" customFormat="1" ht="26.25">
      <c r="A69" s="46" t="s">
        <v>68</v>
      </c>
      <c r="B69" s="45">
        <v>77962</v>
      </c>
      <c r="C69" s="45">
        <v>77962</v>
      </c>
      <c r="D69" s="45">
        <v>308900</v>
      </c>
      <c r="E69" s="45">
        <v>230938</v>
      </c>
      <c r="F69" s="41">
        <v>2.9621867063441165</v>
      </c>
    </row>
    <row r="70" spans="1:6" s="131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131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133" customFormat="1" ht="26.25">
      <c r="A72" s="67" t="s">
        <v>71</v>
      </c>
      <c r="B72" s="68">
        <v>7265948.48</v>
      </c>
      <c r="C72" s="68">
        <v>7566576</v>
      </c>
      <c r="D72" s="68">
        <v>7437000</v>
      </c>
      <c r="E72" s="68">
        <v>-129576</v>
      </c>
      <c r="F72" s="52">
        <v>-0.017124786693479322</v>
      </c>
    </row>
    <row r="73" spans="1:6" s="131" customFormat="1" ht="26.25">
      <c r="A73" s="65"/>
      <c r="B73" s="36"/>
      <c r="C73" s="36"/>
      <c r="D73" s="36"/>
      <c r="E73" s="36"/>
      <c r="F73" s="38"/>
    </row>
    <row r="74" spans="1:6" s="131" customFormat="1" ht="26.25">
      <c r="A74" s="63" t="s">
        <v>72</v>
      </c>
      <c r="B74" s="36"/>
      <c r="C74" s="36"/>
      <c r="D74" s="36"/>
      <c r="E74" s="36"/>
      <c r="F74" s="38"/>
    </row>
    <row r="75" spans="1:6" s="131" customFormat="1" ht="26.25">
      <c r="A75" s="44" t="s">
        <v>73</v>
      </c>
      <c r="B75" s="40">
        <v>4467855.9</v>
      </c>
      <c r="C75" s="40">
        <v>4537517</v>
      </c>
      <c r="D75" s="40">
        <v>4400725</v>
      </c>
      <c r="E75" s="36">
        <v>-136792</v>
      </c>
      <c r="F75" s="41">
        <v>-0.03014688429817453</v>
      </c>
    </row>
    <row r="76" spans="1:6" s="131" customFormat="1" ht="26.25">
      <c r="A76" s="46" t="s">
        <v>74</v>
      </c>
      <c r="B76" s="43">
        <v>0</v>
      </c>
      <c r="C76" s="40">
        <v>0</v>
      </c>
      <c r="D76" s="40">
        <v>0</v>
      </c>
      <c r="E76" s="45">
        <v>0</v>
      </c>
      <c r="F76" s="41">
        <v>0</v>
      </c>
    </row>
    <row r="77" spans="1:6" s="131" customFormat="1" ht="26.25">
      <c r="A77" s="46" t="s">
        <v>75</v>
      </c>
      <c r="B77" s="36">
        <v>1648857.58</v>
      </c>
      <c r="C77" s="40">
        <v>1726174</v>
      </c>
      <c r="D77" s="40">
        <v>1793770</v>
      </c>
      <c r="E77" s="45">
        <v>67596</v>
      </c>
      <c r="F77" s="41">
        <v>0.03915943583902897</v>
      </c>
    </row>
    <row r="78" spans="1:6" s="133" customFormat="1" ht="26.25">
      <c r="A78" s="66" t="s">
        <v>76</v>
      </c>
      <c r="B78" s="68">
        <v>6116713.48</v>
      </c>
      <c r="C78" s="68">
        <v>6263691</v>
      </c>
      <c r="D78" s="68">
        <v>6194495</v>
      </c>
      <c r="E78" s="51">
        <v>-69196</v>
      </c>
      <c r="F78" s="52">
        <v>-0.011047160532024968</v>
      </c>
    </row>
    <row r="79" spans="1:6" s="131" customFormat="1" ht="26.25">
      <c r="A79" s="46" t="s">
        <v>77</v>
      </c>
      <c r="B79" s="43">
        <v>9060</v>
      </c>
      <c r="C79" s="43">
        <v>13325</v>
      </c>
      <c r="D79" s="43">
        <v>15626</v>
      </c>
      <c r="E79" s="45">
        <v>2301</v>
      </c>
      <c r="F79" s="41">
        <v>0.17268292682926828</v>
      </c>
    </row>
    <row r="80" spans="1:6" s="131" customFormat="1" ht="26.25">
      <c r="A80" s="46" t="s">
        <v>78</v>
      </c>
      <c r="B80" s="40">
        <v>820336</v>
      </c>
      <c r="C80" s="40">
        <v>899275</v>
      </c>
      <c r="D80" s="40">
        <v>856762</v>
      </c>
      <c r="E80" s="45">
        <v>-42513</v>
      </c>
      <c r="F80" s="41">
        <v>-0.04727474910344444</v>
      </c>
    </row>
    <row r="81" spans="1:6" s="131" customFormat="1" ht="26.25">
      <c r="A81" s="46" t="s">
        <v>79</v>
      </c>
      <c r="B81" s="36">
        <v>62570</v>
      </c>
      <c r="C81" s="36">
        <v>129490</v>
      </c>
      <c r="D81" s="36">
        <v>99049</v>
      </c>
      <c r="E81" s="45">
        <v>-30441</v>
      </c>
      <c r="F81" s="41">
        <v>-0.23508379025407367</v>
      </c>
    </row>
    <row r="82" spans="1:6" s="133" customFormat="1" ht="26.25">
      <c r="A82" s="49" t="s">
        <v>80</v>
      </c>
      <c r="B82" s="68">
        <v>891966</v>
      </c>
      <c r="C82" s="68">
        <v>1042090</v>
      </c>
      <c r="D82" s="68">
        <v>971437</v>
      </c>
      <c r="E82" s="51">
        <v>-70653</v>
      </c>
      <c r="F82" s="52">
        <v>-0.06779932635376983</v>
      </c>
    </row>
    <row r="83" spans="1:6" s="131" customFormat="1" ht="26.25">
      <c r="A83" s="46" t="s">
        <v>81</v>
      </c>
      <c r="B83" s="36">
        <v>82820</v>
      </c>
      <c r="C83" s="36">
        <v>74243</v>
      </c>
      <c r="D83" s="36">
        <v>79406</v>
      </c>
      <c r="E83" s="45">
        <v>5163</v>
      </c>
      <c r="F83" s="41">
        <v>0.06954190967498619</v>
      </c>
    </row>
    <row r="84" spans="1:6" s="131" customFormat="1" ht="26.25">
      <c r="A84" s="46" t="s">
        <v>82</v>
      </c>
      <c r="B84" s="45">
        <v>37601</v>
      </c>
      <c r="C84" s="45">
        <v>20075</v>
      </c>
      <c r="D84" s="45">
        <v>38600</v>
      </c>
      <c r="E84" s="45">
        <v>18525</v>
      </c>
      <c r="F84" s="41">
        <v>0.9227895392278954</v>
      </c>
    </row>
    <row r="85" spans="1:6" s="131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131" customFormat="1" ht="26.25">
      <c r="A86" s="46" t="s">
        <v>84</v>
      </c>
      <c r="B86" s="45">
        <v>77962</v>
      </c>
      <c r="C86" s="45">
        <v>77962</v>
      </c>
      <c r="D86" s="45">
        <v>77962</v>
      </c>
      <c r="E86" s="45">
        <v>0</v>
      </c>
      <c r="F86" s="41">
        <v>0</v>
      </c>
    </row>
    <row r="87" spans="1:6" s="133" customFormat="1" ht="26.25">
      <c r="A87" s="49" t="s">
        <v>85</v>
      </c>
      <c r="B87" s="51">
        <v>198383</v>
      </c>
      <c r="C87" s="51">
        <v>172280</v>
      </c>
      <c r="D87" s="51">
        <v>195968</v>
      </c>
      <c r="E87" s="51">
        <v>23688</v>
      </c>
      <c r="F87" s="52">
        <v>0.13749709774785232</v>
      </c>
    </row>
    <row r="88" spans="1:6" s="131" customFormat="1" ht="26.25">
      <c r="A88" s="46" t="s">
        <v>86</v>
      </c>
      <c r="B88" s="45">
        <v>36077</v>
      </c>
      <c r="C88" s="45">
        <v>53015</v>
      </c>
      <c r="D88" s="45">
        <v>38700</v>
      </c>
      <c r="E88" s="45">
        <v>-14315</v>
      </c>
      <c r="F88" s="41">
        <v>-0.2700179194567575</v>
      </c>
    </row>
    <row r="89" spans="1:6" s="131" customFormat="1" ht="26.25">
      <c r="A89" s="46" t="s">
        <v>87</v>
      </c>
      <c r="B89" s="45">
        <v>22809</v>
      </c>
      <c r="C89" s="45">
        <v>35500</v>
      </c>
      <c r="D89" s="45">
        <v>36400</v>
      </c>
      <c r="E89" s="45">
        <v>900</v>
      </c>
      <c r="F89" s="41">
        <v>0.02535211267605634</v>
      </c>
    </row>
    <row r="90" spans="1:6" s="131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133" customFormat="1" ht="26.25">
      <c r="A91" s="69" t="s">
        <v>89</v>
      </c>
      <c r="B91" s="68">
        <v>58886</v>
      </c>
      <c r="C91" s="68">
        <v>88515</v>
      </c>
      <c r="D91" s="68">
        <v>75100</v>
      </c>
      <c r="E91" s="68">
        <v>-13415</v>
      </c>
      <c r="F91" s="52">
        <v>-0.15155623340676722</v>
      </c>
    </row>
    <row r="92" spans="1:6" s="131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133" customFormat="1" ht="27" thickBot="1">
      <c r="A93" s="70" t="s">
        <v>71</v>
      </c>
      <c r="B93" s="71">
        <v>7265948.48</v>
      </c>
      <c r="C93" s="71">
        <v>7566576</v>
      </c>
      <c r="D93" s="72">
        <v>7437000</v>
      </c>
      <c r="E93" s="71">
        <v>-129576</v>
      </c>
      <c r="F93" s="73">
        <v>-0.017124786693479322</v>
      </c>
    </row>
    <row r="94" spans="1:8" s="135" customFormat="1" ht="31.5">
      <c r="A94" s="19"/>
      <c r="B94" s="20"/>
      <c r="C94" s="20"/>
      <c r="D94" s="20"/>
      <c r="E94" s="20"/>
      <c r="F94" s="21" t="s">
        <v>50</v>
      </c>
      <c r="G94" s="134"/>
      <c r="H94" s="134"/>
    </row>
    <row r="95" spans="1:8" s="135" customFormat="1" ht="31.5">
      <c r="A95" s="23" t="s">
        <v>91</v>
      </c>
      <c r="B95" s="24"/>
      <c r="C95" s="24"/>
      <c r="D95" s="24"/>
      <c r="E95" s="24"/>
      <c r="F95" s="25"/>
      <c r="G95" s="134"/>
      <c r="H95" s="134"/>
    </row>
    <row r="96" spans="1:8" s="135" customFormat="1" ht="31.5">
      <c r="A96" s="23" t="s">
        <v>92</v>
      </c>
      <c r="B96" s="24"/>
      <c r="C96" s="24"/>
      <c r="D96" s="24"/>
      <c r="E96" s="24"/>
      <c r="F96" s="25"/>
      <c r="G96" s="134"/>
      <c r="H96" s="134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70" zoomScaleNormal="70" zoomScalePageLayoutView="0" workbookViewId="0" topLeftCell="A76">
      <selection activeCell="H24" sqref="H24"/>
    </sheetView>
  </sheetViews>
  <sheetFormatPr defaultColWidth="9.140625" defaultRowHeight="15"/>
  <cols>
    <col min="1" max="1" width="121.140625" style="314" customWidth="1"/>
    <col min="2" max="2" width="32.7109375" style="317" customWidth="1"/>
    <col min="3" max="5" width="32.8515625" style="317" customWidth="1"/>
    <col min="6" max="6" width="25.57421875" style="318" customWidth="1"/>
    <col min="7" max="7" width="30.28125" style="314" customWidth="1"/>
    <col min="8" max="8" width="25.140625" style="314" customWidth="1"/>
    <col min="9" max="16384" width="9.140625" style="314" customWidth="1"/>
  </cols>
  <sheetData>
    <row r="1" spans="1:8" s="315" customFormat="1" ht="46.5">
      <c r="A1" s="10" t="s">
        <v>0</v>
      </c>
      <c r="B1" s="11"/>
      <c r="C1" s="11"/>
      <c r="D1" s="320"/>
      <c r="E1" s="13" t="s">
        <v>1</v>
      </c>
      <c r="F1" s="1" t="s">
        <v>0</v>
      </c>
      <c r="G1" s="321"/>
      <c r="H1" s="320"/>
    </row>
    <row r="2" spans="1:8" s="315" customFormat="1" ht="46.5">
      <c r="A2" s="10" t="s">
        <v>3</v>
      </c>
      <c r="B2" s="11"/>
      <c r="C2" s="11"/>
      <c r="D2" s="11"/>
      <c r="E2" s="11"/>
      <c r="F2" s="15"/>
      <c r="G2" s="320"/>
      <c r="H2" s="320"/>
    </row>
    <row r="3" spans="1:8" s="315" customFormat="1" ht="47.25" thickBot="1">
      <c r="A3" s="16" t="s">
        <v>4</v>
      </c>
      <c r="B3" s="17"/>
      <c r="C3" s="17"/>
      <c r="D3" s="17"/>
      <c r="E3" s="17"/>
      <c r="F3" s="18"/>
      <c r="G3" s="320"/>
      <c r="H3" s="320"/>
    </row>
    <row r="4" spans="1:6" s="323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2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23" customFormat="1" ht="26.25">
      <c r="A6" s="35" t="s">
        <v>14</v>
      </c>
      <c r="B6" s="36"/>
      <c r="C6" s="36"/>
      <c r="D6" s="36"/>
      <c r="E6" s="36"/>
      <c r="F6" s="37"/>
    </row>
    <row r="7" spans="1:6" s="323" customFormat="1" ht="26.25">
      <c r="A7" s="35" t="s">
        <v>15</v>
      </c>
      <c r="B7" s="36"/>
      <c r="C7" s="36"/>
      <c r="D7" s="36"/>
      <c r="E7" s="36"/>
      <c r="F7" s="38"/>
    </row>
    <row r="8" spans="1:6" s="323" customFormat="1" ht="26.25">
      <c r="A8" s="39" t="s">
        <v>16</v>
      </c>
      <c r="B8" s="40">
        <v>14188979</v>
      </c>
      <c r="C8" s="40">
        <v>14291547</v>
      </c>
      <c r="D8" s="40">
        <v>8229791</v>
      </c>
      <c r="E8" s="40">
        <v>-6061756</v>
      </c>
      <c r="F8" s="41">
        <v>-0.42414974390106264</v>
      </c>
    </row>
    <row r="9" spans="1:6" s="323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23" customFormat="1" ht="26.25">
      <c r="A10" s="42" t="s">
        <v>18</v>
      </c>
      <c r="B10" s="43">
        <v>29539701</v>
      </c>
      <c r="C10" s="43">
        <v>31130000</v>
      </c>
      <c r="D10" s="43">
        <v>33547489</v>
      </c>
      <c r="E10" s="43">
        <v>2417489</v>
      </c>
      <c r="F10" s="41">
        <v>0.0776578541599743</v>
      </c>
    </row>
    <row r="11" spans="1:6" s="323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23" customFormat="1" ht="26.25">
      <c r="A12" s="46" t="s">
        <v>20</v>
      </c>
      <c r="B12" s="45">
        <v>0</v>
      </c>
      <c r="C12" s="45">
        <v>0</v>
      </c>
      <c r="D12" s="45">
        <v>0</v>
      </c>
      <c r="E12" s="43">
        <v>0</v>
      </c>
      <c r="F12" s="41">
        <v>0</v>
      </c>
    </row>
    <row r="13" spans="1:6" s="323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23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23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23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23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23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23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14" s="323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  <c r="N20" s="323" t="s">
        <v>41</v>
      </c>
    </row>
    <row r="21" spans="1:6" s="323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23" customFormat="1" ht="26.25">
      <c r="A22" s="46" t="s">
        <v>30</v>
      </c>
      <c r="B22" s="45">
        <v>29331589</v>
      </c>
      <c r="C22" s="45">
        <v>30530000</v>
      </c>
      <c r="D22" s="45">
        <v>27230000</v>
      </c>
      <c r="E22" s="43">
        <v>-3300000</v>
      </c>
      <c r="F22" s="41">
        <v>-0.10809040288241074</v>
      </c>
    </row>
    <row r="23" spans="1:6" s="323" customFormat="1" ht="26.25">
      <c r="A23" s="47" t="s">
        <v>31</v>
      </c>
      <c r="B23" s="45">
        <v>8112</v>
      </c>
      <c r="C23" s="45">
        <v>400000</v>
      </c>
      <c r="D23" s="45">
        <v>200000</v>
      </c>
      <c r="E23" s="43">
        <v>-200000</v>
      </c>
      <c r="F23" s="41">
        <v>-0.5</v>
      </c>
    </row>
    <row r="24" spans="1:6" s="323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23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23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23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23" customFormat="1" ht="26.25">
      <c r="A28" s="47" t="s">
        <v>93</v>
      </c>
      <c r="B28" s="45">
        <v>200000</v>
      </c>
      <c r="C28" s="45">
        <v>200000</v>
      </c>
      <c r="D28" s="45">
        <v>200000</v>
      </c>
      <c r="E28" s="43">
        <v>0</v>
      </c>
      <c r="F28" s="41">
        <v>0</v>
      </c>
    </row>
    <row r="29" spans="1:6" s="323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23" customFormat="1" ht="26.25">
      <c r="A30" s="47" t="s">
        <v>36</v>
      </c>
      <c r="B30" s="45">
        <v>0</v>
      </c>
      <c r="C30" s="45">
        <v>0</v>
      </c>
      <c r="D30" s="45">
        <v>5917489</v>
      </c>
      <c r="E30" s="43">
        <v>5917489</v>
      </c>
      <c r="F30" s="41">
        <v>1</v>
      </c>
    </row>
    <row r="31" spans="1:6" s="323" customFormat="1" ht="26.25">
      <c r="A31" s="48" t="s">
        <v>37</v>
      </c>
      <c r="B31" s="45"/>
      <c r="C31" s="45"/>
      <c r="D31" s="45"/>
      <c r="E31" s="45"/>
      <c r="F31" s="37"/>
    </row>
    <row r="32" spans="1:6" s="323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23" customFormat="1" ht="26.25">
      <c r="A33" s="49" t="s">
        <v>39</v>
      </c>
      <c r="B33" s="45"/>
      <c r="C33" s="45"/>
      <c r="D33" s="45"/>
      <c r="E33" s="45"/>
      <c r="F33" s="37"/>
    </row>
    <row r="34" spans="1:6" s="323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23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325" customFormat="1" ht="26.25">
      <c r="A36" s="50" t="s">
        <v>42</v>
      </c>
      <c r="B36" s="51">
        <v>43728680</v>
      </c>
      <c r="C36" s="51">
        <v>45421547</v>
      </c>
      <c r="D36" s="51">
        <v>41777280</v>
      </c>
      <c r="E36" s="51">
        <v>-3644267</v>
      </c>
      <c r="F36" s="52">
        <v>-0.08023211979107625</v>
      </c>
    </row>
    <row r="37" spans="1:6" s="323" customFormat="1" ht="26.25">
      <c r="A37" s="48" t="s">
        <v>43</v>
      </c>
      <c r="B37" s="45"/>
      <c r="C37" s="45"/>
      <c r="D37" s="45"/>
      <c r="E37" s="45"/>
      <c r="F37" s="37"/>
    </row>
    <row r="38" spans="1:6" s="323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23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23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23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23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325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325" t="s">
        <v>50</v>
      </c>
    </row>
    <row r="44" spans="1:6" s="323" customFormat="1" ht="26.25">
      <c r="A44" s="46" t="s">
        <v>50</v>
      </c>
      <c r="B44" s="45"/>
      <c r="C44" s="45"/>
      <c r="D44" s="45"/>
      <c r="E44" s="45"/>
      <c r="F44" s="37"/>
    </row>
    <row r="45" spans="1:6" s="325" customFormat="1" ht="26.25">
      <c r="A45" s="58" t="s">
        <v>51</v>
      </c>
      <c r="B45" s="59">
        <v>752002</v>
      </c>
      <c r="C45" s="59">
        <v>4040108</v>
      </c>
      <c r="D45" s="59">
        <v>4040108</v>
      </c>
      <c r="E45" s="59">
        <v>0</v>
      </c>
      <c r="F45" s="52">
        <v>0</v>
      </c>
    </row>
    <row r="46" spans="1:6" s="323" customFormat="1" ht="26.25">
      <c r="A46" s="46" t="s">
        <v>50</v>
      </c>
      <c r="B46" s="45"/>
      <c r="C46" s="45"/>
      <c r="D46" s="45"/>
      <c r="E46" s="45"/>
      <c r="F46" s="37"/>
    </row>
    <row r="47" spans="1:6" s="325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23" customFormat="1" ht="26.25">
      <c r="A48" s="46" t="s">
        <v>50</v>
      </c>
      <c r="B48" s="45"/>
      <c r="C48" s="45"/>
      <c r="D48" s="45"/>
      <c r="E48" s="45"/>
      <c r="F48" s="37"/>
    </row>
    <row r="49" spans="1:6" s="325" customFormat="1" ht="26.25">
      <c r="A49" s="48" t="s">
        <v>53</v>
      </c>
      <c r="B49" s="57">
        <v>647595.79</v>
      </c>
      <c r="C49" s="57">
        <v>1426044</v>
      </c>
      <c r="D49" s="57">
        <v>1426044</v>
      </c>
      <c r="E49" s="57">
        <v>0</v>
      </c>
      <c r="F49" s="52">
        <v>0</v>
      </c>
    </row>
    <row r="50" spans="1:6" s="323" customFormat="1" ht="26.25">
      <c r="A50" s="46" t="s">
        <v>50</v>
      </c>
      <c r="B50" s="45"/>
      <c r="C50" s="45"/>
      <c r="D50" s="45"/>
      <c r="E50" s="45"/>
      <c r="F50" s="37"/>
    </row>
    <row r="51" spans="1:6" s="325" customFormat="1" ht="26.25">
      <c r="A51" s="60" t="s">
        <v>54</v>
      </c>
      <c r="B51" s="61">
        <v>7610883.2</v>
      </c>
      <c r="C51" s="61">
        <v>15563873</v>
      </c>
      <c r="D51" s="61">
        <v>13363873</v>
      </c>
      <c r="E51" s="61">
        <v>-2200000</v>
      </c>
      <c r="F51" s="52">
        <v>-0.14135299099395118</v>
      </c>
    </row>
    <row r="52" spans="1:6" s="323" customFormat="1" ht="26.25">
      <c r="A52" s="48"/>
      <c r="B52" s="36"/>
      <c r="C52" s="36"/>
      <c r="D52" s="36"/>
      <c r="E52" s="36"/>
      <c r="F52" s="62"/>
    </row>
    <row r="53" spans="1:6" s="325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23" customFormat="1" ht="26.25">
      <c r="A54" s="46"/>
      <c r="B54" s="45"/>
      <c r="C54" s="45"/>
      <c r="D54" s="45"/>
      <c r="E54" s="45"/>
      <c r="F54" s="37"/>
    </row>
    <row r="55" spans="1:6" s="325" customFormat="1" ht="26.25">
      <c r="A55" s="63" t="s">
        <v>56</v>
      </c>
      <c r="B55" s="57">
        <v>52739160.99</v>
      </c>
      <c r="C55" s="57">
        <v>66451572</v>
      </c>
      <c r="D55" s="57">
        <v>60607305</v>
      </c>
      <c r="E55" s="57">
        <v>-5844267</v>
      </c>
      <c r="F55" s="52">
        <v>-0.08794776141638906</v>
      </c>
    </row>
    <row r="56" spans="1:6" s="323" customFormat="1" ht="26.25">
      <c r="A56" s="64"/>
      <c r="B56" s="45"/>
      <c r="C56" s="45"/>
      <c r="D56" s="45"/>
      <c r="E56" s="45"/>
      <c r="F56" s="37" t="s">
        <v>50</v>
      </c>
    </row>
    <row r="57" spans="1:6" s="323" customFormat="1" ht="26.25">
      <c r="A57" s="65"/>
      <c r="B57" s="36"/>
      <c r="C57" s="36"/>
      <c r="D57" s="36"/>
      <c r="E57" s="36"/>
      <c r="F57" s="38" t="s">
        <v>50</v>
      </c>
    </row>
    <row r="58" spans="1:6" s="323" customFormat="1" ht="26.25">
      <c r="A58" s="63" t="s">
        <v>57</v>
      </c>
      <c r="B58" s="36"/>
      <c r="C58" s="36"/>
      <c r="D58" s="36"/>
      <c r="E58" s="36"/>
      <c r="F58" s="38"/>
    </row>
    <row r="59" spans="1:6" s="323" customFormat="1" ht="26.25">
      <c r="A59" s="44" t="s">
        <v>58</v>
      </c>
      <c r="B59" s="36">
        <v>0</v>
      </c>
      <c r="C59" s="36">
        <v>0</v>
      </c>
      <c r="D59" s="36">
        <v>0</v>
      </c>
      <c r="E59" s="36">
        <v>0</v>
      </c>
      <c r="F59" s="41">
        <v>0</v>
      </c>
    </row>
    <row r="60" spans="1:6" s="323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23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23" customFormat="1" ht="26.25">
      <c r="A62" s="46" t="s">
        <v>61</v>
      </c>
      <c r="B62" s="45">
        <v>0</v>
      </c>
      <c r="C62" s="45">
        <v>0</v>
      </c>
      <c r="D62" s="45">
        <v>0</v>
      </c>
      <c r="E62" s="45">
        <v>0</v>
      </c>
      <c r="F62" s="41">
        <v>0</v>
      </c>
    </row>
    <row r="63" spans="1:6" s="323" customFormat="1" ht="26.25">
      <c r="A63" s="46" t="s">
        <v>62</v>
      </c>
      <c r="B63" s="45">
        <v>0</v>
      </c>
      <c r="C63" s="45">
        <v>0</v>
      </c>
      <c r="D63" s="45">
        <v>0</v>
      </c>
      <c r="E63" s="45">
        <v>0</v>
      </c>
      <c r="F63" s="41">
        <v>0</v>
      </c>
    </row>
    <row r="64" spans="1:6" s="323" customFormat="1" ht="26.25">
      <c r="A64" s="46" t="s">
        <v>63</v>
      </c>
      <c r="B64" s="45">
        <v>52739161</v>
      </c>
      <c r="C64" s="45">
        <v>66451572</v>
      </c>
      <c r="D64" s="45">
        <v>60607305</v>
      </c>
      <c r="E64" s="45">
        <v>-5844267</v>
      </c>
      <c r="F64" s="41">
        <v>-0.08794776141638906</v>
      </c>
    </row>
    <row r="65" spans="1:6" s="323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323" customFormat="1" ht="26.25">
      <c r="A66" s="46" t="s">
        <v>65</v>
      </c>
      <c r="B66" s="45">
        <v>0</v>
      </c>
      <c r="C66" s="45">
        <v>0</v>
      </c>
      <c r="D66" s="45">
        <v>0</v>
      </c>
      <c r="E66" s="45">
        <v>0</v>
      </c>
      <c r="F66" s="41">
        <v>0</v>
      </c>
    </row>
    <row r="67" spans="1:6" s="325" customFormat="1" ht="26.25">
      <c r="A67" s="66" t="s">
        <v>66</v>
      </c>
      <c r="B67" s="51">
        <v>52739161</v>
      </c>
      <c r="C67" s="51">
        <v>66451572</v>
      </c>
      <c r="D67" s="51">
        <v>60607305</v>
      </c>
      <c r="E67" s="51">
        <v>-5844267</v>
      </c>
      <c r="F67" s="52">
        <v>-0.08794776141638906</v>
      </c>
    </row>
    <row r="68" spans="1:6" s="323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23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23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23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325" customFormat="1" ht="26.25">
      <c r="A72" s="67" t="s">
        <v>71</v>
      </c>
      <c r="B72" s="68">
        <v>52739161</v>
      </c>
      <c r="C72" s="68">
        <v>66451572</v>
      </c>
      <c r="D72" s="68">
        <v>60607305</v>
      </c>
      <c r="E72" s="68">
        <v>-5844267</v>
      </c>
      <c r="F72" s="52">
        <v>-0.08794776141638906</v>
      </c>
    </row>
    <row r="73" spans="1:6" s="323" customFormat="1" ht="26.25">
      <c r="A73" s="65"/>
      <c r="B73" s="36"/>
      <c r="C73" s="36"/>
      <c r="D73" s="36"/>
      <c r="E73" s="36"/>
      <c r="F73" s="38"/>
    </row>
    <row r="74" spans="1:6" s="323" customFormat="1" ht="26.25">
      <c r="A74" s="63" t="s">
        <v>72</v>
      </c>
      <c r="B74" s="36"/>
      <c r="C74" s="36"/>
      <c r="D74" s="36"/>
      <c r="E74" s="36"/>
      <c r="F74" s="38"/>
    </row>
    <row r="75" spans="1:6" s="323" customFormat="1" ht="26.25">
      <c r="A75" s="44" t="s">
        <v>73</v>
      </c>
      <c r="B75" s="40">
        <v>4284790</v>
      </c>
      <c r="C75" s="40">
        <v>4957856</v>
      </c>
      <c r="D75" s="40">
        <v>3486996</v>
      </c>
      <c r="E75" s="36">
        <v>-1470860</v>
      </c>
      <c r="F75" s="41">
        <v>-0.2966725939599698</v>
      </c>
    </row>
    <row r="76" spans="1:6" s="323" customFormat="1" ht="26.25">
      <c r="A76" s="46" t="s">
        <v>74</v>
      </c>
      <c r="B76" s="43">
        <v>123060</v>
      </c>
      <c r="C76" s="40">
        <v>150377</v>
      </c>
      <c r="D76" s="40">
        <v>139000</v>
      </c>
      <c r="E76" s="45">
        <v>-11377</v>
      </c>
      <c r="F76" s="41">
        <v>-0.07565651662155781</v>
      </c>
    </row>
    <row r="77" spans="1:6" s="323" customFormat="1" ht="26.25">
      <c r="A77" s="46" t="s">
        <v>75</v>
      </c>
      <c r="B77" s="36">
        <v>1652936</v>
      </c>
      <c r="C77" s="40">
        <v>1832115</v>
      </c>
      <c r="D77" s="40">
        <v>1539012</v>
      </c>
      <c r="E77" s="45">
        <v>-293103</v>
      </c>
      <c r="F77" s="41">
        <v>-0.15998067806878935</v>
      </c>
    </row>
    <row r="78" spans="1:6" s="325" customFormat="1" ht="26.25">
      <c r="A78" s="66" t="s">
        <v>76</v>
      </c>
      <c r="B78" s="68">
        <v>6060786</v>
      </c>
      <c r="C78" s="68">
        <v>6940348</v>
      </c>
      <c r="D78" s="68">
        <v>5165008</v>
      </c>
      <c r="E78" s="51">
        <v>-1775340</v>
      </c>
      <c r="F78" s="52">
        <v>-0.2557998532638421</v>
      </c>
    </row>
    <row r="79" spans="1:6" s="323" customFormat="1" ht="26.25">
      <c r="A79" s="46" t="s">
        <v>77</v>
      </c>
      <c r="B79" s="43">
        <v>52908</v>
      </c>
      <c r="C79" s="43">
        <v>63500</v>
      </c>
      <c r="D79" s="43">
        <v>90000</v>
      </c>
      <c r="E79" s="45">
        <v>26500</v>
      </c>
      <c r="F79" s="41">
        <v>0.41732283464566927</v>
      </c>
    </row>
    <row r="80" spans="1:6" s="323" customFormat="1" ht="26.25">
      <c r="A80" s="46" t="s">
        <v>78</v>
      </c>
      <c r="B80" s="40">
        <v>2195581</v>
      </c>
      <c r="C80" s="40">
        <v>2306611</v>
      </c>
      <c r="D80" s="40">
        <v>1456033</v>
      </c>
      <c r="E80" s="45">
        <v>-850578</v>
      </c>
      <c r="F80" s="41">
        <v>-0.36875658704480296</v>
      </c>
    </row>
    <row r="81" spans="1:6" s="323" customFormat="1" ht="26.25">
      <c r="A81" s="46" t="s">
        <v>79</v>
      </c>
      <c r="B81" s="36">
        <v>56504</v>
      </c>
      <c r="C81" s="36">
        <v>76712</v>
      </c>
      <c r="D81" s="36">
        <v>85550</v>
      </c>
      <c r="E81" s="45">
        <v>8838</v>
      </c>
      <c r="F81" s="41">
        <v>0.1152101366148712</v>
      </c>
    </row>
    <row r="82" spans="1:6" s="325" customFormat="1" ht="26.25">
      <c r="A82" s="49" t="s">
        <v>80</v>
      </c>
      <c r="B82" s="68">
        <v>2304993</v>
      </c>
      <c r="C82" s="68">
        <v>2446823</v>
      </c>
      <c r="D82" s="68">
        <v>1631583</v>
      </c>
      <c r="E82" s="51">
        <v>-815240</v>
      </c>
      <c r="F82" s="52">
        <v>-0.333183070455035</v>
      </c>
    </row>
    <row r="83" spans="1:6" s="323" customFormat="1" ht="26.25">
      <c r="A83" s="46" t="s">
        <v>81</v>
      </c>
      <c r="B83" s="36">
        <v>309885</v>
      </c>
      <c r="C83" s="36">
        <v>357746</v>
      </c>
      <c r="D83" s="36">
        <v>675000</v>
      </c>
      <c r="E83" s="45">
        <v>317254</v>
      </c>
      <c r="F83" s="41">
        <v>0.8868135492779794</v>
      </c>
    </row>
    <row r="84" spans="1:6" s="323" customFormat="1" ht="26.25">
      <c r="A84" s="46" t="s">
        <v>82</v>
      </c>
      <c r="B84" s="45">
        <v>42086934</v>
      </c>
      <c r="C84" s="45">
        <v>54437340</v>
      </c>
      <c r="D84" s="45">
        <v>51397691</v>
      </c>
      <c r="E84" s="45">
        <v>-3039649</v>
      </c>
      <c r="F84" s="41">
        <v>-0.05583757398873641</v>
      </c>
    </row>
    <row r="85" spans="1:6" s="323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23" customFormat="1" ht="26.25">
      <c r="A86" s="46" t="s">
        <v>84</v>
      </c>
      <c r="B86" s="45">
        <v>1788027</v>
      </c>
      <c r="C86" s="45">
        <v>2016315</v>
      </c>
      <c r="D86" s="45">
        <v>1643239</v>
      </c>
      <c r="E86" s="45">
        <v>-373076</v>
      </c>
      <c r="F86" s="41">
        <v>-0.1850286289592648</v>
      </c>
    </row>
    <row r="87" spans="1:6" s="325" customFormat="1" ht="26.25">
      <c r="A87" s="49" t="s">
        <v>85</v>
      </c>
      <c r="B87" s="51">
        <v>44184846</v>
      </c>
      <c r="C87" s="51">
        <v>56811401</v>
      </c>
      <c r="D87" s="51">
        <v>53715930</v>
      </c>
      <c r="E87" s="51">
        <v>-3095471</v>
      </c>
      <c r="F87" s="52">
        <v>-0.054486792184547606</v>
      </c>
    </row>
    <row r="88" spans="1:6" s="323" customFormat="1" ht="26.25">
      <c r="A88" s="46" t="s">
        <v>86</v>
      </c>
      <c r="B88" s="45">
        <v>188536</v>
      </c>
      <c r="C88" s="45">
        <v>253000</v>
      </c>
      <c r="D88" s="45">
        <v>94784</v>
      </c>
      <c r="E88" s="45">
        <v>-158216</v>
      </c>
      <c r="F88" s="41">
        <v>-0.6253596837944664</v>
      </c>
    </row>
    <row r="89" spans="1:6" s="323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23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325" customFormat="1" ht="26.25">
      <c r="A91" s="69" t="s">
        <v>89</v>
      </c>
      <c r="B91" s="68">
        <v>188536</v>
      </c>
      <c r="C91" s="68">
        <v>253000</v>
      </c>
      <c r="D91" s="68">
        <v>94784</v>
      </c>
      <c r="E91" s="68">
        <v>-158216</v>
      </c>
      <c r="F91" s="52">
        <v>-0.6253596837944664</v>
      </c>
    </row>
    <row r="92" spans="1:6" s="323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325" customFormat="1" ht="27" thickBot="1">
      <c r="A93" s="70" t="s">
        <v>71</v>
      </c>
      <c r="B93" s="71">
        <v>52739161</v>
      </c>
      <c r="C93" s="71">
        <v>66451572</v>
      </c>
      <c r="D93" s="72">
        <v>60607305</v>
      </c>
      <c r="E93" s="71">
        <v>-5844267</v>
      </c>
      <c r="F93" s="73">
        <v>-0.08794776141638906</v>
      </c>
    </row>
    <row r="94" spans="1:8" s="316" customFormat="1" ht="31.5">
      <c r="A94" s="19"/>
      <c r="B94" s="20"/>
      <c r="C94" s="20"/>
      <c r="D94" s="20"/>
      <c r="E94" s="20"/>
      <c r="F94" s="21" t="s">
        <v>50</v>
      </c>
      <c r="G94" s="322"/>
      <c r="H94" s="322"/>
    </row>
    <row r="95" spans="1:8" s="316" customFormat="1" ht="31.5">
      <c r="A95" s="23" t="s">
        <v>121</v>
      </c>
      <c r="B95" s="24"/>
      <c r="C95" s="24"/>
      <c r="D95" s="24"/>
      <c r="E95" s="24"/>
      <c r="F95" s="25"/>
      <c r="G95" s="322"/>
      <c r="H95" s="322"/>
    </row>
    <row r="96" spans="1:8" s="316" customFormat="1" ht="31.5">
      <c r="A96" s="23" t="s">
        <v>92</v>
      </c>
      <c r="B96" s="24"/>
      <c r="C96" s="24"/>
      <c r="D96" s="24"/>
      <c r="E96" s="24"/>
      <c r="F96" s="25"/>
      <c r="G96" s="322"/>
      <c r="H96" s="3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3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75">
      <c r="A1" s="10" t="s">
        <v>0</v>
      </c>
      <c r="B1" s="11"/>
      <c r="C1" s="11"/>
      <c r="D1" s="12"/>
      <c r="E1" s="13" t="s">
        <v>1</v>
      </c>
      <c r="F1" s="1" t="s">
        <v>148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3155711</v>
      </c>
      <c r="C8" s="40">
        <v>3155711</v>
      </c>
      <c r="D8" s="40">
        <v>1706431</v>
      </c>
      <c r="E8" s="40">
        <v>-1449280</v>
      </c>
      <c r="F8" s="41">
        <v>-0.45925625001782483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131238</v>
      </c>
      <c r="C10" s="43">
        <v>136837</v>
      </c>
      <c r="D10" s="43">
        <v>1358134</v>
      </c>
      <c r="E10" s="43">
        <v>1221297</v>
      </c>
      <c r="F10" s="41">
        <v>8.925195670761562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131238</v>
      </c>
      <c r="C12" s="45">
        <v>136837</v>
      </c>
      <c r="D12" s="45">
        <v>131154</v>
      </c>
      <c r="E12" s="43">
        <v>-5683</v>
      </c>
      <c r="F12" s="41">
        <v>-0.04153116481653354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1226980</v>
      </c>
      <c r="E30" s="43">
        <v>1226980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3286949</v>
      </c>
      <c r="C36" s="51">
        <v>3292548</v>
      </c>
      <c r="D36" s="51">
        <v>3064565</v>
      </c>
      <c r="E36" s="51">
        <v>-227983</v>
      </c>
      <c r="F36" s="52">
        <v>-0.06924211886964138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307">
        <v>4885686</v>
      </c>
      <c r="C49" s="307">
        <v>4885686</v>
      </c>
      <c r="D49" s="57">
        <v>4885686</v>
      </c>
      <c r="E49" s="57">
        <v>0</v>
      </c>
      <c r="F49" s="52"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8172635</v>
      </c>
      <c r="C55" s="307">
        <v>8178234</v>
      </c>
      <c r="D55" s="57">
        <v>7950251</v>
      </c>
      <c r="E55" s="57">
        <v>-227983</v>
      </c>
      <c r="F55" s="52">
        <v>-0.02787680078608658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3127394</v>
      </c>
      <c r="C59" s="36">
        <v>3127394</v>
      </c>
      <c r="D59" s="36">
        <v>3128864</v>
      </c>
      <c r="E59" s="36">
        <v>1470</v>
      </c>
      <c r="F59" s="41">
        <v>0.0004700399118243496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646024</v>
      </c>
      <c r="C62" s="45">
        <v>646024</v>
      </c>
      <c r="D62" s="45">
        <v>646024</v>
      </c>
      <c r="E62" s="45">
        <v>0</v>
      </c>
      <c r="F62" s="41">
        <v>0</v>
      </c>
    </row>
    <row r="63" spans="1:6" s="30" customFormat="1" ht="26.25">
      <c r="A63" s="46" t="s">
        <v>62</v>
      </c>
      <c r="B63" s="45">
        <v>946024</v>
      </c>
      <c r="C63" s="45">
        <v>946024</v>
      </c>
      <c r="D63" s="45">
        <v>946023</v>
      </c>
      <c r="E63" s="45">
        <v>-1</v>
      </c>
      <c r="F63" s="41">
        <v>-1.0570556349521788E-06</v>
      </c>
    </row>
    <row r="64" spans="1:6" s="30" customFormat="1" ht="26.25">
      <c r="A64" s="46" t="s">
        <v>63</v>
      </c>
      <c r="B64" s="45">
        <v>1890440</v>
      </c>
      <c r="C64" s="45">
        <v>1890440</v>
      </c>
      <c r="D64" s="45">
        <v>1702741</v>
      </c>
      <c r="E64" s="45">
        <v>-187699</v>
      </c>
      <c r="F64" s="41">
        <v>-0.09928852542265293</v>
      </c>
    </row>
    <row r="65" spans="1:6" s="30" customFormat="1" ht="26.25">
      <c r="A65" s="46" t="s">
        <v>64</v>
      </c>
      <c r="B65" s="45">
        <v>769471</v>
      </c>
      <c r="C65" s="45">
        <v>769471</v>
      </c>
      <c r="D65" s="45">
        <v>769461</v>
      </c>
      <c r="E65" s="45">
        <v>-10</v>
      </c>
      <c r="F65" s="41">
        <v>-1.2995941367510927E-05</v>
      </c>
    </row>
    <row r="66" spans="1:6" s="30" customFormat="1" ht="26.25">
      <c r="A66" s="46" t="s">
        <v>65</v>
      </c>
      <c r="B66" s="45">
        <v>698353</v>
      </c>
      <c r="C66" s="45">
        <v>703952</v>
      </c>
      <c r="D66" s="45">
        <v>627938</v>
      </c>
      <c r="E66" s="45">
        <v>-76014</v>
      </c>
      <c r="F66" s="41">
        <v>-0.1079817942132418</v>
      </c>
    </row>
    <row r="67" spans="1:6" s="53" customFormat="1" ht="26.25">
      <c r="A67" s="66" t="s">
        <v>66</v>
      </c>
      <c r="B67" s="51">
        <v>8077706</v>
      </c>
      <c r="C67" s="51">
        <v>8083305</v>
      </c>
      <c r="D67" s="51">
        <v>7821051</v>
      </c>
      <c r="E67" s="51">
        <v>-262254</v>
      </c>
      <c r="F67" s="52">
        <v>-0.032443907535346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94929</v>
      </c>
      <c r="C69" s="45">
        <v>94929</v>
      </c>
      <c r="D69" s="45">
        <v>129200</v>
      </c>
      <c r="E69" s="45">
        <v>34271</v>
      </c>
      <c r="F69" s="41">
        <v>0.3610171812617851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8172635</v>
      </c>
      <c r="C72" s="308">
        <v>8178234</v>
      </c>
      <c r="D72" s="68">
        <v>7950251</v>
      </c>
      <c r="E72" s="68">
        <v>-227983</v>
      </c>
      <c r="F72" s="52">
        <v>-0.02787680078608658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8" s="30" customFormat="1" ht="26.25">
      <c r="A75" s="44" t="s">
        <v>73</v>
      </c>
      <c r="B75" s="40">
        <v>4393114</v>
      </c>
      <c r="C75" s="40">
        <v>4393114</v>
      </c>
      <c r="D75" s="40">
        <v>4393114</v>
      </c>
      <c r="E75" s="36">
        <v>0</v>
      </c>
      <c r="F75" s="41">
        <v>0</v>
      </c>
      <c r="H75" s="300"/>
    </row>
    <row r="76" spans="1:8" s="30" customFormat="1" ht="26.25">
      <c r="A76" s="46" t="s">
        <v>74</v>
      </c>
      <c r="B76" s="43">
        <v>0</v>
      </c>
      <c r="C76" s="40">
        <v>0</v>
      </c>
      <c r="D76" s="40">
        <v>0</v>
      </c>
      <c r="E76" s="45">
        <v>0</v>
      </c>
      <c r="F76" s="41">
        <v>0</v>
      </c>
      <c r="H76" s="300"/>
    </row>
    <row r="77" spans="1:8" s="30" customFormat="1" ht="26.25">
      <c r="A77" s="46" t="s">
        <v>75</v>
      </c>
      <c r="B77" s="36">
        <v>1590372</v>
      </c>
      <c r="C77" s="40">
        <v>1590372</v>
      </c>
      <c r="D77" s="40">
        <v>1590372</v>
      </c>
      <c r="E77" s="45">
        <v>0</v>
      </c>
      <c r="F77" s="41">
        <v>0</v>
      </c>
      <c r="H77" s="300"/>
    </row>
    <row r="78" spans="1:8" s="53" customFormat="1" ht="26.25">
      <c r="A78" s="66" t="s">
        <v>76</v>
      </c>
      <c r="B78" s="68">
        <v>5983486</v>
      </c>
      <c r="C78" s="68">
        <v>5983486</v>
      </c>
      <c r="D78" s="68">
        <v>5983486</v>
      </c>
      <c r="E78" s="51">
        <v>0</v>
      </c>
      <c r="F78" s="52">
        <v>0</v>
      </c>
      <c r="H78" s="300"/>
    </row>
    <row r="79" spans="1:8" s="30" customFormat="1" ht="26.25">
      <c r="A79" s="46" t="s">
        <v>77</v>
      </c>
      <c r="B79" s="43">
        <v>28833</v>
      </c>
      <c r="C79" s="43">
        <v>28833</v>
      </c>
      <c r="D79" s="43">
        <v>28834</v>
      </c>
      <c r="E79" s="45">
        <v>1</v>
      </c>
      <c r="F79" s="41">
        <v>3.468248187840322E-05</v>
      </c>
      <c r="H79" s="300"/>
    </row>
    <row r="80" spans="1:8" s="30" customFormat="1" ht="26.25">
      <c r="A80" s="46" t="s">
        <v>78</v>
      </c>
      <c r="B80" s="40">
        <v>1272205</v>
      </c>
      <c r="C80" s="40">
        <v>1272205</v>
      </c>
      <c r="D80" s="40">
        <v>1160489</v>
      </c>
      <c r="E80" s="45">
        <v>-111716</v>
      </c>
      <c r="F80" s="41">
        <v>-0.08781289179023821</v>
      </c>
      <c r="H80" s="300"/>
    </row>
    <row r="81" spans="1:8" s="30" customFormat="1" ht="26.25">
      <c r="A81" s="46" t="s">
        <v>79</v>
      </c>
      <c r="B81" s="36">
        <v>205523</v>
      </c>
      <c r="C81" s="36">
        <v>205523</v>
      </c>
      <c r="D81" s="36">
        <v>205523</v>
      </c>
      <c r="E81" s="45">
        <v>0</v>
      </c>
      <c r="F81" s="41">
        <v>0</v>
      </c>
      <c r="H81" s="300"/>
    </row>
    <row r="82" spans="1:8" s="53" customFormat="1" ht="26.25">
      <c r="A82" s="49" t="s">
        <v>80</v>
      </c>
      <c r="B82" s="68">
        <v>1506561</v>
      </c>
      <c r="C82" s="68">
        <v>1506561</v>
      </c>
      <c r="D82" s="68">
        <v>1394846</v>
      </c>
      <c r="E82" s="51">
        <v>-111715</v>
      </c>
      <c r="F82" s="52">
        <v>-0.07415232439974219</v>
      </c>
      <c r="H82" s="300"/>
    </row>
    <row r="83" spans="1:8" s="30" customFormat="1" ht="26.25">
      <c r="A83" s="46" t="s">
        <v>81</v>
      </c>
      <c r="B83" s="36">
        <v>49369</v>
      </c>
      <c r="C83" s="36">
        <v>49369</v>
      </c>
      <c r="D83" s="36">
        <v>49369</v>
      </c>
      <c r="E83" s="45">
        <v>0</v>
      </c>
      <c r="F83" s="41">
        <v>0</v>
      </c>
      <c r="H83" s="300"/>
    </row>
    <row r="84" spans="1:8" s="30" customFormat="1" ht="26.25">
      <c r="A84" s="46" t="s">
        <v>82</v>
      </c>
      <c r="B84" s="45">
        <v>538290</v>
      </c>
      <c r="C84" s="45">
        <v>543889</v>
      </c>
      <c r="D84" s="45">
        <v>393350</v>
      </c>
      <c r="E84" s="45">
        <v>-150539</v>
      </c>
      <c r="F84" s="41">
        <v>-0.2767825787982474</v>
      </c>
      <c r="H84" s="300"/>
    </row>
    <row r="85" spans="1:8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  <c r="H85" s="300"/>
    </row>
    <row r="86" spans="1:8" s="30" customFormat="1" ht="26.25">
      <c r="A86" s="46" t="s">
        <v>84</v>
      </c>
      <c r="B86" s="45">
        <v>94929</v>
      </c>
      <c r="C86" s="45">
        <v>94929</v>
      </c>
      <c r="D86" s="45">
        <v>129200</v>
      </c>
      <c r="E86" s="45">
        <v>34271</v>
      </c>
      <c r="F86" s="41">
        <v>0.3610171812617851</v>
      </c>
      <c r="H86" s="300"/>
    </row>
    <row r="87" spans="1:8" s="53" customFormat="1" ht="26.25">
      <c r="A87" s="49" t="s">
        <v>85</v>
      </c>
      <c r="B87" s="51">
        <v>682588</v>
      </c>
      <c r="C87" s="51">
        <v>688187</v>
      </c>
      <c r="D87" s="51">
        <v>571919</v>
      </c>
      <c r="E87" s="51">
        <v>-116268</v>
      </c>
      <c r="F87" s="52">
        <v>-0.1689482655150417</v>
      </c>
      <c r="H87" s="300"/>
    </row>
    <row r="88" spans="1:8" s="30" customFormat="1" ht="26.25">
      <c r="A88" s="46" t="s">
        <v>86</v>
      </c>
      <c r="B88" s="45">
        <v>0</v>
      </c>
      <c r="C88" s="45">
        <v>0</v>
      </c>
      <c r="D88" s="45">
        <v>0</v>
      </c>
      <c r="E88" s="45">
        <v>0</v>
      </c>
      <c r="F88" s="41">
        <v>0</v>
      </c>
      <c r="H88" s="300"/>
    </row>
    <row r="89" spans="1:8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  <c r="H89" s="300"/>
    </row>
    <row r="90" spans="1:8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  <c r="H90" s="300"/>
    </row>
    <row r="91" spans="1:8" s="53" customFormat="1" ht="26.25">
      <c r="A91" s="69" t="s">
        <v>89</v>
      </c>
      <c r="B91" s="68">
        <v>0</v>
      </c>
      <c r="C91" s="68">
        <v>0</v>
      </c>
      <c r="D91" s="68">
        <v>0</v>
      </c>
      <c r="E91" s="68">
        <v>0</v>
      </c>
      <c r="F91" s="52">
        <v>0</v>
      </c>
      <c r="H91" s="300"/>
    </row>
    <row r="92" spans="1:8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  <c r="G92" s="301"/>
      <c r="H92" s="300"/>
    </row>
    <row r="93" spans="1:6" s="53" customFormat="1" ht="27" thickBot="1">
      <c r="A93" s="70" t="s">
        <v>71</v>
      </c>
      <c r="B93" s="71">
        <v>8172635</v>
      </c>
      <c r="C93" s="302">
        <v>8178234</v>
      </c>
      <c r="D93" s="72">
        <v>7950251</v>
      </c>
      <c r="E93" s="71">
        <v>-227983</v>
      </c>
      <c r="F93" s="73">
        <v>-0.02787680078608658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>
        <v>0</v>
      </c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="60" zoomScaleNormal="60" zoomScalePageLayoutView="0" workbookViewId="0" topLeftCell="A36">
      <selection activeCell="F93" sqref="A1:F93"/>
    </sheetView>
  </sheetViews>
  <sheetFormatPr defaultColWidth="9.140625" defaultRowHeight="15"/>
  <cols>
    <col min="1" max="1" width="121.140625" style="3" customWidth="1"/>
    <col min="2" max="2" width="32.57421875" style="7" customWidth="1"/>
    <col min="3" max="5" width="32.8515625" style="7" customWidth="1"/>
    <col min="6" max="6" width="25.57421875" style="9" customWidth="1"/>
    <col min="7" max="7" width="30.42187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149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13760285</v>
      </c>
      <c r="C8" s="40">
        <v>13760285</v>
      </c>
      <c r="D8" s="40">
        <v>7305953</v>
      </c>
      <c r="E8" s="40">
        <v>-6454332</v>
      </c>
      <c r="F8" s="41">
        <v>-0.4690551104137741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643688</v>
      </c>
      <c r="C10" s="43">
        <v>671150</v>
      </c>
      <c r="D10" s="43">
        <v>5896494</v>
      </c>
      <c r="E10" s="43">
        <v>5225344</v>
      </c>
      <c r="F10" s="41">
        <v>7.785657453624376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643688</v>
      </c>
      <c r="C12" s="45">
        <v>671150</v>
      </c>
      <c r="D12" s="45">
        <v>643273</v>
      </c>
      <c r="E12" s="43">
        <v>-27877</v>
      </c>
      <c r="F12" s="41">
        <v>-0.04153616926171497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5253221</v>
      </c>
      <c r="E30" s="43">
        <v>5253221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14403973</v>
      </c>
      <c r="C36" s="51">
        <v>14431435</v>
      </c>
      <c r="D36" s="51">
        <v>13202447</v>
      </c>
      <c r="E36" s="51">
        <v>-1228988</v>
      </c>
      <c r="F36" s="52">
        <v>-0.08516048473350017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262520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262520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12784518</v>
      </c>
      <c r="C49" s="57">
        <v>13665719</v>
      </c>
      <c r="D49" s="57">
        <v>13665719</v>
      </c>
      <c r="E49" s="57">
        <v>0</v>
      </c>
      <c r="F49" s="52"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26925971</v>
      </c>
      <c r="C55" s="57">
        <v>28097154</v>
      </c>
      <c r="D55" s="57">
        <v>26868166</v>
      </c>
      <c r="E55" s="57">
        <v>-1228988</v>
      </c>
      <c r="F55" s="52">
        <v>-0.04374065786164677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11474756</v>
      </c>
      <c r="C59" s="36">
        <v>12861507</v>
      </c>
      <c r="D59" s="36">
        <v>11101563</v>
      </c>
      <c r="E59" s="36">
        <v>-1759944</v>
      </c>
      <c r="F59" s="41">
        <v>-0.13683808592570063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1691194</v>
      </c>
      <c r="C62" s="45">
        <v>1866418</v>
      </c>
      <c r="D62" s="45">
        <v>2285714</v>
      </c>
      <c r="E62" s="45">
        <v>419296</v>
      </c>
      <c r="F62" s="41">
        <v>0.22465278410302517</v>
      </c>
    </row>
    <row r="63" spans="1:6" s="30" customFormat="1" ht="26.25">
      <c r="A63" s="46" t="s">
        <v>62</v>
      </c>
      <c r="B63" s="45">
        <v>2666840</v>
      </c>
      <c r="C63" s="45">
        <v>2774813</v>
      </c>
      <c r="D63" s="45">
        <v>3073396</v>
      </c>
      <c r="E63" s="45">
        <v>298583</v>
      </c>
      <c r="F63" s="41">
        <v>0.10760472867901369</v>
      </c>
    </row>
    <row r="64" spans="1:6" s="30" customFormat="1" ht="26.25">
      <c r="A64" s="46" t="s">
        <v>63</v>
      </c>
      <c r="B64" s="45">
        <v>4514962</v>
      </c>
      <c r="C64" s="45">
        <v>5032580</v>
      </c>
      <c r="D64" s="45">
        <v>4696426</v>
      </c>
      <c r="E64" s="45">
        <v>-336154</v>
      </c>
      <c r="F64" s="41">
        <v>-0.06679556013019167</v>
      </c>
    </row>
    <row r="65" spans="1:6" s="30" customFormat="1" ht="26.25">
      <c r="A65" s="46" t="s">
        <v>64</v>
      </c>
      <c r="B65" s="45">
        <v>2317519</v>
      </c>
      <c r="C65" s="45">
        <v>500000</v>
      </c>
      <c r="D65" s="45">
        <v>1300000</v>
      </c>
      <c r="E65" s="45">
        <v>800000</v>
      </c>
      <c r="F65" s="41">
        <v>1.6</v>
      </c>
    </row>
    <row r="66" spans="1:6" s="30" customFormat="1" ht="26.25">
      <c r="A66" s="46" t="s">
        <v>65</v>
      </c>
      <c r="B66" s="45">
        <v>3480830</v>
      </c>
      <c r="C66" s="45">
        <v>4281964</v>
      </c>
      <c r="D66" s="45">
        <v>3674905</v>
      </c>
      <c r="E66" s="45">
        <v>-607059</v>
      </c>
      <c r="F66" s="41">
        <v>-0.14177115921572436</v>
      </c>
    </row>
    <row r="67" spans="1:6" s="53" customFormat="1" ht="26.25">
      <c r="A67" s="66" t="s">
        <v>66</v>
      </c>
      <c r="B67" s="51">
        <v>26146101</v>
      </c>
      <c r="C67" s="51">
        <v>27317282</v>
      </c>
      <c r="D67" s="51">
        <v>26132004</v>
      </c>
      <c r="E67" s="51">
        <v>-1185278</v>
      </c>
      <c r="F67" s="52">
        <v>-0.04338930937565458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779870</v>
      </c>
      <c r="C69" s="45">
        <v>779872</v>
      </c>
      <c r="D69" s="45">
        <v>736162</v>
      </c>
      <c r="E69" s="45">
        <v>-43710</v>
      </c>
      <c r="F69" s="41">
        <v>-0.05604765910303229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26925971</v>
      </c>
      <c r="C72" s="68">
        <v>28097154</v>
      </c>
      <c r="D72" s="68">
        <v>26868166</v>
      </c>
      <c r="E72" s="68">
        <v>-1228988</v>
      </c>
      <c r="F72" s="52">
        <v>-0.04374065786164677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11745032</v>
      </c>
      <c r="C75" s="40">
        <v>12437171</v>
      </c>
      <c r="D75" s="40">
        <v>12396811</v>
      </c>
      <c r="E75" s="36">
        <v>-40360</v>
      </c>
      <c r="F75" s="41">
        <v>-0.003245110966151386</v>
      </c>
    </row>
    <row r="76" spans="1:6" s="30" customFormat="1" ht="26.25">
      <c r="A76" s="46" t="s">
        <v>74</v>
      </c>
      <c r="B76" s="43">
        <v>864641</v>
      </c>
      <c r="C76" s="40">
        <v>864641</v>
      </c>
      <c r="D76" s="40">
        <v>501500</v>
      </c>
      <c r="E76" s="45">
        <v>-363141</v>
      </c>
      <c r="F76" s="41">
        <v>-0.419990493164215</v>
      </c>
    </row>
    <row r="77" spans="1:6" s="30" customFormat="1" ht="26.25">
      <c r="A77" s="46" t="s">
        <v>75</v>
      </c>
      <c r="B77" s="36">
        <v>5537226</v>
      </c>
      <c r="C77" s="40">
        <v>5771712</v>
      </c>
      <c r="D77" s="40">
        <v>6171978</v>
      </c>
      <c r="E77" s="45">
        <v>400266</v>
      </c>
      <c r="F77" s="41">
        <v>0.06934961411796015</v>
      </c>
    </row>
    <row r="78" spans="1:6" s="53" customFormat="1" ht="26.25">
      <c r="A78" s="66" t="s">
        <v>76</v>
      </c>
      <c r="B78" s="68">
        <v>18146899</v>
      </c>
      <c r="C78" s="68">
        <v>19073524</v>
      </c>
      <c r="D78" s="68">
        <v>19070289</v>
      </c>
      <c r="E78" s="51">
        <v>-3235</v>
      </c>
      <c r="F78" s="52">
        <v>-0.00016960683301103666</v>
      </c>
    </row>
    <row r="79" spans="1:6" s="30" customFormat="1" ht="26.25">
      <c r="A79" s="46" t="s">
        <v>77</v>
      </c>
      <c r="B79" s="43">
        <v>97923</v>
      </c>
      <c r="C79" s="43">
        <v>192125</v>
      </c>
      <c r="D79" s="43">
        <v>204500</v>
      </c>
      <c r="E79" s="45">
        <v>12375</v>
      </c>
      <c r="F79" s="41">
        <v>0.06441119063109954</v>
      </c>
    </row>
    <row r="80" spans="1:6" s="30" customFormat="1" ht="26.25">
      <c r="A80" s="46" t="s">
        <v>78</v>
      </c>
      <c r="B80" s="40">
        <v>3205288</v>
      </c>
      <c r="C80" s="40">
        <v>3951791</v>
      </c>
      <c r="D80" s="40">
        <v>3597524</v>
      </c>
      <c r="E80" s="45">
        <v>-354267</v>
      </c>
      <c r="F80" s="41">
        <v>-0.0896472004718873</v>
      </c>
    </row>
    <row r="81" spans="1:6" s="30" customFormat="1" ht="26.25">
      <c r="A81" s="46" t="s">
        <v>79</v>
      </c>
      <c r="B81" s="36">
        <v>533117</v>
      </c>
      <c r="C81" s="36">
        <v>901893</v>
      </c>
      <c r="D81" s="36">
        <v>749274</v>
      </c>
      <c r="E81" s="45">
        <v>-152619</v>
      </c>
      <c r="F81" s="41">
        <v>-0.16922073904554089</v>
      </c>
    </row>
    <row r="82" spans="1:6" s="53" customFormat="1" ht="26.25">
      <c r="A82" s="49" t="s">
        <v>80</v>
      </c>
      <c r="B82" s="68">
        <v>3836328</v>
      </c>
      <c r="C82" s="68">
        <v>5045809</v>
      </c>
      <c r="D82" s="68">
        <v>4551298</v>
      </c>
      <c r="E82" s="51">
        <v>-494511</v>
      </c>
      <c r="F82" s="52">
        <v>-0.0980043041660911</v>
      </c>
    </row>
    <row r="83" spans="1:6" s="30" customFormat="1" ht="26.25">
      <c r="A83" s="46" t="s">
        <v>81</v>
      </c>
      <c r="B83" s="36">
        <v>1105034</v>
      </c>
      <c r="C83" s="36">
        <v>1271446</v>
      </c>
      <c r="D83" s="36">
        <v>573868</v>
      </c>
      <c r="E83" s="45">
        <v>-697578</v>
      </c>
      <c r="F83" s="41">
        <v>-0.548649333121501</v>
      </c>
    </row>
    <row r="84" spans="1:6" s="30" customFormat="1" ht="26.25">
      <c r="A84" s="46" t="s">
        <v>82</v>
      </c>
      <c r="B84" s="45">
        <v>2614058</v>
      </c>
      <c r="C84" s="45">
        <v>1089647</v>
      </c>
      <c r="D84" s="45">
        <v>1591300</v>
      </c>
      <c r="E84" s="45">
        <v>501653</v>
      </c>
      <c r="F84" s="41">
        <v>0.46038120602360216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779870</v>
      </c>
      <c r="C86" s="45">
        <v>779872</v>
      </c>
      <c r="D86" s="45">
        <v>736162</v>
      </c>
      <c r="E86" s="45">
        <v>-43710</v>
      </c>
      <c r="F86" s="41">
        <v>-0.05604765910303229</v>
      </c>
    </row>
    <row r="87" spans="1:6" s="53" customFormat="1" ht="26.25">
      <c r="A87" s="49" t="s">
        <v>85</v>
      </c>
      <c r="B87" s="51">
        <v>4498962</v>
      </c>
      <c r="C87" s="51">
        <v>3140965</v>
      </c>
      <c r="D87" s="51">
        <v>2901330</v>
      </c>
      <c r="E87" s="51">
        <v>-239635</v>
      </c>
      <c r="F87" s="52">
        <v>-0.07629343211401592</v>
      </c>
    </row>
    <row r="88" spans="1:6" s="30" customFormat="1" ht="26.25">
      <c r="A88" s="46" t="s">
        <v>86</v>
      </c>
      <c r="B88" s="45">
        <v>417231</v>
      </c>
      <c r="C88" s="45">
        <v>793831</v>
      </c>
      <c r="D88" s="45">
        <v>345249</v>
      </c>
      <c r="E88" s="45">
        <v>-448582</v>
      </c>
      <c r="F88" s="41">
        <v>-0.5650850117972214</v>
      </c>
    </row>
    <row r="89" spans="1:6" s="30" customFormat="1" ht="26.25">
      <c r="A89" s="46" t="s">
        <v>87</v>
      </c>
      <c r="B89" s="45">
        <v>26551</v>
      </c>
      <c r="C89" s="45">
        <v>43025</v>
      </c>
      <c r="D89" s="45">
        <v>0</v>
      </c>
      <c r="E89" s="45">
        <v>-43025</v>
      </c>
      <c r="F89" s="41">
        <v>-1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443782</v>
      </c>
      <c r="C91" s="68">
        <v>836856</v>
      </c>
      <c r="D91" s="68">
        <v>345249</v>
      </c>
      <c r="E91" s="68">
        <v>-491607</v>
      </c>
      <c r="F91" s="52">
        <v>-0.5874451518540824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26925971</v>
      </c>
      <c r="C93" s="71">
        <v>28097154</v>
      </c>
      <c r="D93" s="72">
        <v>26868166</v>
      </c>
      <c r="E93" s="71">
        <v>-1228988</v>
      </c>
      <c r="F93" s="73">
        <v>-0.04374065786164677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  <row r="104" ht="21">
      <c r="B104" s="303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1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150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5475402</v>
      </c>
      <c r="C8" s="40">
        <v>5475402</v>
      </c>
      <c r="D8" s="40">
        <v>3105722</v>
      </c>
      <c r="E8" s="40">
        <v>-2369680</v>
      </c>
      <c r="F8" s="41">
        <v>-0.4327864876405422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630240</v>
      </c>
      <c r="C10" s="43">
        <v>640868</v>
      </c>
      <c r="D10" s="43">
        <v>2863892</v>
      </c>
      <c r="E10" s="43">
        <v>2223024</v>
      </c>
      <c r="F10" s="41">
        <v>3.4687704800364507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249121</v>
      </c>
      <c r="C12" s="45">
        <v>259749</v>
      </c>
      <c r="D12" s="45">
        <v>248960</v>
      </c>
      <c r="E12" s="43">
        <v>-10789</v>
      </c>
      <c r="F12" s="41">
        <v>-0.04153625230510993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134401</v>
      </c>
      <c r="C14" s="45">
        <v>134401</v>
      </c>
      <c r="D14" s="45">
        <v>139931</v>
      </c>
      <c r="E14" s="43">
        <v>5530</v>
      </c>
      <c r="F14" s="41">
        <v>0.041145527191017925</v>
      </c>
    </row>
    <row r="15" spans="1:6" s="30" customFormat="1" ht="26.25">
      <c r="A15" s="46" t="s">
        <v>23</v>
      </c>
      <c r="B15" s="45">
        <v>246718</v>
      </c>
      <c r="C15" s="45">
        <v>246718</v>
      </c>
      <c r="D15" s="45">
        <v>241884</v>
      </c>
      <c r="E15" s="43">
        <v>-4834</v>
      </c>
      <c r="F15" s="41">
        <v>-0.01959321978939518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2233117</v>
      </c>
      <c r="E30" s="43">
        <v>2233117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6105642</v>
      </c>
      <c r="C36" s="51">
        <v>6116270</v>
      </c>
      <c r="D36" s="51">
        <v>5969614</v>
      </c>
      <c r="E36" s="51">
        <v>-146656</v>
      </c>
      <c r="F36" s="52">
        <v>-0.02397801274306072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76986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6359159</v>
      </c>
      <c r="C49" s="57">
        <v>6425517</v>
      </c>
      <c r="D49" s="57">
        <v>6725517.295897995</v>
      </c>
      <c r="E49" s="57">
        <v>300000.2958979951</v>
      </c>
      <c r="F49" s="52">
        <v>0.04668889614609924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12541787</v>
      </c>
      <c r="C55" s="57">
        <v>12541787</v>
      </c>
      <c r="D55" s="57">
        <v>12695131.295897994</v>
      </c>
      <c r="E55" s="57">
        <v>153344.2958979942</v>
      </c>
      <c r="F55" s="52">
        <v>0.01222667040175329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6184483</v>
      </c>
      <c r="C59" s="36">
        <v>6184483</v>
      </c>
      <c r="D59" s="36">
        <v>5979665</v>
      </c>
      <c r="E59" s="36">
        <v>-204818</v>
      </c>
      <c r="F59" s="41">
        <v>-0.033118047215911176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804178</v>
      </c>
      <c r="C62" s="45">
        <v>804178</v>
      </c>
      <c r="D62" s="45">
        <v>804492</v>
      </c>
      <c r="E62" s="45">
        <v>314</v>
      </c>
      <c r="F62" s="41">
        <v>0.0003904608183760312</v>
      </c>
    </row>
    <row r="63" spans="1:6" s="30" customFormat="1" ht="26.25">
      <c r="A63" s="46" t="s">
        <v>62</v>
      </c>
      <c r="B63" s="45">
        <v>1127746</v>
      </c>
      <c r="C63" s="45">
        <v>1127746</v>
      </c>
      <c r="D63" s="45">
        <v>1106501</v>
      </c>
      <c r="E63" s="45">
        <v>-21245</v>
      </c>
      <c r="F63" s="41">
        <v>-0.01883846185222559</v>
      </c>
    </row>
    <row r="64" spans="1:6" s="30" customFormat="1" ht="26.25">
      <c r="A64" s="46" t="s">
        <v>63</v>
      </c>
      <c r="B64" s="45">
        <v>2689062</v>
      </c>
      <c r="C64" s="45">
        <v>2689062</v>
      </c>
      <c r="D64" s="45">
        <v>2952134</v>
      </c>
      <c r="E64" s="45">
        <v>263072</v>
      </c>
      <c r="F64" s="41">
        <v>0.09783039587781911</v>
      </c>
    </row>
    <row r="65" spans="1:6" s="30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30" customFormat="1" ht="26.25">
      <c r="A66" s="46" t="s">
        <v>65</v>
      </c>
      <c r="B66" s="45">
        <v>1261727</v>
      </c>
      <c r="C66" s="45">
        <v>1261727</v>
      </c>
      <c r="D66" s="45">
        <v>1323187</v>
      </c>
      <c r="E66" s="45">
        <v>61460</v>
      </c>
      <c r="F66" s="41">
        <v>0.048711012762665776</v>
      </c>
    </row>
    <row r="67" spans="1:6" s="53" customFormat="1" ht="26.25">
      <c r="A67" s="66" t="s">
        <v>66</v>
      </c>
      <c r="B67" s="51">
        <v>12067196</v>
      </c>
      <c r="C67" s="51">
        <v>12067196</v>
      </c>
      <c r="D67" s="51">
        <v>12165979</v>
      </c>
      <c r="E67" s="51">
        <v>98783</v>
      </c>
      <c r="F67" s="52">
        <v>0.008186077362131186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474591</v>
      </c>
      <c r="C69" s="45">
        <v>474591</v>
      </c>
      <c r="D69" s="45">
        <v>529152</v>
      </c>
      <c r="E69" s="45">
        <v>54561</v>
      </c>
      <c r="F69" s="41">
        <v>0.11496425343084887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12541787</v>
      </c>
      <c r="C72" s="68">
        <v>12541787</v>
      </c>
      <c r="D72" s="68">
        <v>12695131</v>
      </c>
      <c r="E72" s="68">
        <v>153344</v>
      </c>
      <c r="F72" s="52">
        <v>0.012226646808784106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7103946</v>
      </c>
      <c r="C75" s="40">
        <v>7103946</v>
      </c>
      <c r="D75" s="40">
        <v>7438653</v>
      </c>
      <c r="E75" s="36">
        <v>334707</v>
      </c>
      <c r="F75" s="41">
        <v>0.04711564530473627</v>
      </c>
    </row>
    <row r="76" spans="1:6" s="30" customFormat="1" ht="26.25">
      <c r="A76" s="46" t="s">
        <v>74</v>
      </c>
      <c r="B76" s="43">
        <v>0</v>
      </c>
      <c r="C76" s="40">
        <v>0</v>
      </c>
      <c r="D76" s="40">
        <v>0</v>
      </c>
      <c r="E76" s="45">
        <v>0</v>
      </c>
      <c r="F76" s="41">
        <v>0</v>
      </c>
    </row>
    <row r="77" spans="1:6" s="30" customFormat="1" ht="26.25">
      <c r="A77" s="46" t="s">
        <v>75</v>
      </c>
      <c r="B77" s="36">
        <v>2862283</v>
      </c>
      <c r="C77" s="40">
        <v>2862283</v>
      </c>
      <c r="D77" s="40">
        <v>3162757</v>
      </c>
      <c r="E77" s="45">
        <v>300474</v>
      </c>
      <c r="F77" s="41">
        <v>0.10497704105429127</v>
      </c>
    </row>
    <row r="78" spans="1:6" s="53" customFormat="1" ht="26.25">
      <c r="A78" s="66" t="s">
        <v>76</v>
      </c>
      <c r="B78" s="68">
        <v>9966229</v>
      </c>
      <c r="C78" s="68">
        <v>9966229</v>
      </c>
      <c r="D78" s="68">
        <v>10601410</v>
      </c>
      <c r="E78" s="51">
        <v>635181</v>
      </c>
      <c r="F78" s="52">
        <v>0.06373333384171687</v>
      </c>
    </row>
    <row r="79" spans="1:6" s="30" customFormat="1" ht="26.25">
      <c r="A79" s="46" t="s">
        <v>77</v>
      </c>
      <c r="B79" s="43">
        <v>61417</v>
      </c>
      <c r="C79" s="43">
        <v>61417</v>
      </c>
      <c r="D79" s="43">
        <v>28670</v>
      </c>
      <c r="E79" s="45">
        <v>-32747</v>
      </c>
      <c r="F79" s="41">
        <v>-0.5331911360046893</v>
      </c>
    </row>
    <row r="80" spans="1:6" s="30" customFormat="1" ht="26.25">
      <c r="A80" s="46" t="s">
        <v>78</v>
      </c>
      <c r="B80" s="40">
        <v>1013745</v>
      </c>
      <c r="C80" s="40">
        <v>1013745</v>
      </c>
      <c r="D80" s="40">
        <v>863553</v>
      </c>
      <c r="E80" s="45">
        <v>-150192</v>
      </c>
      <c r="F80" s="41">
        <v>-0.14815560126067207</v>
      </c>
    </row>
    <row r="81" spans="1:6" s="30" customFormat="1" ht="26.25">
      <c r="A81" s="46" t="s">
        <v>79</v>
      </c>
      <c r="B81" s="36">
        <v>356104</v>
      </c>
      <c r="C81" s="36">
        <v>356104</v>
      </c>
      <c r="D81" s="36">
        <v>323092</v>
      </c>
      <c r="E81" s="45">
        <v>-33012</v>
      </c>
      <c r="F81" s="41">
        <v>-0.09270325522880957</v>
      </c>
    </row>
    <row r="82" spans="1:6" s="53" customFormat="1" ht="26.25">
      <c r="A82" s="49" t="s">
        <v>80</v>
      </c>
      <c r="B82" s="68">
        <v>1431266</v>
      </c>
      <c r="C82" s="68">
        <v>1431266</v>
      </c>
      <c r="D82" s="68">
        <v>1215315</v>
      </c>
      <c r="E82" s="51">
        <v>-215951</v>
      </c>
      <c r="F82" s="52">
        <v>-0.15088110805398858</v>
      </c>
    </row>
    <row r="83" spans="1:6" s="30" customFormat="1" ht="26.25">
      <c r="A83" s="46" t="s">
        <v>81</v>
      </c>
      <c r="B83" s="36">
        <v>166276</v>
      </c>
      <c r="C83" s="36">
        <v>166276</v>
      </c>
      <c r="D83" s="36">
        <v>40030</v>
      </c>
      <c r="E83" s="45">
        <v>-126246</v>
      </c>
      <c r="F83" s="41">
        <v>-0.7592556953499001</v>
      </c>
    </row>
    <row r="84" spans="1:6" s="30" customFormat="1" ht="26.25">
      <c r="A84" s="46" t="s">
        <v>82</v>
      </c>
      <c r="B84" s="45">
        <v>7613</v>
      </c>
      <c r="C84" s="45">
        <v>7613</v>
      </c>
      <c r="D84" s="45">
        <v>1266</v>
      </c>
      <c r="E84" s="45">
        <v>-6347</v>
      </c>
      <c r="F84" s="41">
        <v>-0.8337055037435965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768933</v>
      </c>
      <c r="C86" s="45">
        <v>768933</v>
      </c>
      <c r="D86" s="45">
        <v>835000</v>
      </c>
      <c r="E86" s="45">
        <v>66067</v>
      </c>
      <c r="F86" s="41">
        <v>0.08592035977126745</v>
      </c>
    </row>
    <row r="87" spans="1:6" s="53" customFormat="1" ht="26.25">
      <c r="A87" s="49" t="s">
        <v>85</v>
      </c>
      <c r="B87" s="51">
        <v>942822</v>
      </c>
      <c r="C87" s="51">
        <v>942822</v>
      </c>
      <c r="D87" s="51">
        <v>876296</v>
      </c>
      <c r="E87" s="51">
        <v>-66526</v>
      </c>
      <c r="F87" s="52">
        <v>-0.07056050877047841</v>
      </c>
    </row>
    <row r="88" spans="1:6" s="30" customFormat="1" ht="26.25">
      <c r="A88" s="46" t="s">
        <v>86</v>
      </c>
      <c r="B88" s="45">
        <v>201470</v>
      </c>
      <c r="C88" s="45">
        <v>201470</v>
      </c>
      <c r="D88" s="45">
        <v>2110</v>
      </c>
      <c r="E88" s="45">
        <v>-199360</v>
      </c>
      <c r="F88" s="41">
        <v>-0.9895269767210999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201470</v>
      </c>
      <c r="C91" s="68">
        <v>201470</v>
      </c>
      <c r="D91" s="68">
        <v>2110</v>
      </c>
      <c r="E91" s="68">
        <v>-199360</v>
      </c>
      <c r="F91" s="52">
        <v>-0.9895269767210999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12541787</v>
      </c>
      <c r="C93" s="71">
        <v>12541787</v>
      </c>
      <c r="D93" s="72">
        <v>12695131</v>
      </c>
      <c r="E93" s="71">
        <v>153344</v>
      </c>
      <c r="F93" s="73">
        <v>0.012226646808784106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121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90" zoomScaleNormal="90" zoomScalePageLayoutView="0" workbookViewId="0" topLeftCell="A22">
      <selection activeCell="H35" sqref="H35"/>
    </sheetView>
  </sheetViews>
  <sheetFormatPr defaultColWidth="9.140625" defaultRowHeight="15"/>
  <cols>
    <col min="1" max="1" width="62.57421875" style="136" customWidth="1"/>
    <col min="2" max="5" width="22.7109375" style="137" customWidth="1"/>
    <col min="6" max="6" width="15.421875" style="138" customWidth="1"/>
    <col min="7" max="7" width="30.28125" style="136" customWidth="1"/>
    <col min="8" max="8" width="25.140625" style="136" customWidth="1"/>
    <col min="9" max="16384" width="9.140625" style="136" customWidth="1"/>
  </cols>
  <sheetData>
    <row r="1" spans="1:8" ht="15.75">
      <c r="A1" s="235" t="s">
        <v>0</v>
      </c>
      <c r="B1" s="236"/>
      <c r="C1" s="237" t="s">
        <v>1</v>
      </c>
      <c r="D1" s="291" t="s">
        <v>143</v>
      </c>
      <c r="E1" s="292"/>
      <c r="F1" s="292"/>
      <c r="G1" s="293"/>
      <c r="H1" s="294"/>
    </row>
    <row r="2" spans="1:8" ht="15.75">
      <c r="A2" s="235" t="s">
        <v>3</v>
      </c>
      <c r="B2" s="236"/>
      <c r="C2" s="136"/>
      <c r="D2" s="136"/>
      <c r="E2" s="236"/>
      <c r="F2" s="238"/>
      <c r="G2" s="294"/>
      <c r="H2" s="294"/>
    </row>
    <row r="3" spans="1:8" ht="16.5" thickBot="1">
      <c r="A3" s="239" t="s">
        <v>4</v>
      </c>
      <c r="B3" s="240"/>
      <c r="C3" s="240"/>
      <c r="D3" s="240"/>
      <c r="E3" s="240"/>
      <c r="F3" s="241"/>
      <c r="G3" s="294"/>
      <c r="H3" s="294"/>
    </row>
    <row r="4" spans="1:6" ht="16.5" thickTop="1">
      <c r="A4" s="242" t="s">
        <v>5</v>
      </c>
      <c r="B4" s="243" t="s">
        <v>6</v>
      </c>
      <c r="C4" s="244" t="s">
        <v>7</v>
      </c>
      <c r="D4" s="244" t="s">
        <v>7</v>
      </c>
      <c r="E4" s="244" t="s">
        <v>8</v>
      </c>
      <c r="F4" s="245" t="s">
        <v>9</v>
      </c>
    </row>
    <row r="5" spans="1:6" s="295" customFormat="1" ht="31.5">
      <c r="A5" s="246"/>
      <c r="B5" s="247" t="s">
        <v>10</v>
      </c>
      <c r="C5" s="247" t="s">
        <v>10</v>
      </c>
      <c r="D5" s="247" t="s">
        <v>11</v>
      </c>
      <c r="E5" s="247" t="s">
        <v>12</v>
      </c>
      <c r="F5" s="248" t="s">
        <v>13</v>
      </c>
    </row>
    <row r="6" spans="1:6" ht="15.75">
      <c r="A6" s="249" t="s">
        <v>14</v>
      </c>
      <c r="B6" s="250"/>
      <c r="C6" s="250"/>
      <c r="D6" s="250"/>
      <c r="E6" s="250"/>
      <c r="F6" s="251"/>
    </row>
    <row r="7" spans="1:6" ht="15.75">
      <c r="A7" s="249" t="s">
        <v>15</v>
      </c>
      <c r="B7" s="250"/>
      <c r="C7" s="250"/>
      <c r="D7" s="250"/>
      <c r="E7" s="250"/>
      <c r="F7" s="252"/>
    </row>
    <row r="8" spans="1:6" ht="15.75">
      <c r="A8" s="253" t="s">
        <v>16</v>
      </c>
      <c r="B8" s="254">
        <v>11323285</v>
      </c>
      <c r="C8" s="254">
        <v>11323285</v>
      </c>
      <c r="D8" s="254">
        <v>6363118</v>
      </c>
      <c r="E8" s="254">
        <v>-4960167</v>
      </c>
      <c r="F8" s="255">
        <v>-0.43805017713499217</v>
      </c>
    </row>
    <row r="9" spans="1:6" ht="15.75">
      <c r="A9" s="253" t="s">
        <v>17</v>
      </c>
      <c r="B9" s="254">
        <v>0</v>
      </c>
      <c r="C9" s="254">
        <v>0</v>
      </c>
      <c r="D9" s="254">
        <v>0</v>
      </c>
      <c r="E9" s="254">
        <v>0</v>
      </c>
      <c r="F9" s="255">
        <v>0</v>
      </c>
    </row>
    <row r="10" spans="1:6" ht="15.75">
      <c r="A10" s="256" t="s">
        <v>18</v>
      </c>
      <c r="B10" s="254">
        <v>523889</v>
      </c>
      <c r="C10" s="254">
        <v>546239</v>
      </c>
      <c r="D10" s="254">
        <v>5092369</v>
      </c>
      <c r="E10" s="257">
        <v>4546130</v>
      </c>
      <c r="F10" s="255">
        <v>8.322602377347645</v>
      </c>
    </row>
    <row r="11" spans="1:6" ht="15.75">
      <c r="A11" s="258" t="s">
        <v>19</v>
      </c>
      <c r="B11" s="254">
        <v>0</v>
      </c>
      <c r="C11" s="254">
        <v>0</v>
      </c>
      <c r="D11" s="254">
        <v>0</v>
      </c>
      <c r="E11" s="257">
        <v>0</v>
      </c>
      <c r="F11" s="255">
        <v>0</v>
      </c>
    </row>
    <row r="12" spans="1:6" ht="15.75">
      <c r="A12" s="260" t="s">
        <v>20</v>
      </c>
      <c r="B12" s="254">
        <v>523889</v>
      </c>
      <c r="C12" s="254">
        <v>546239</v>
      </c>
      <c r="D12" s="254">
        <v>517077</v>
      </c>
      <c r="E12" s="257">
        <v>-29162</v>
      </c>
      <c r="F12" s="255">
        <v>-0.053386887424735324</v>
      </c>
    </row>
    <row r="13" spans="1:6" ht="15.75">
      <c r="A13" s="260" t="s">
        <v>21</v>
      </c>
      <c r="B13" s="254">
        <v>0</v>
      </c>
      <c r="C13" s="254">
        <v>0</v>
      </c>
      <c r="D13" s="254">
        <v>0</v>
      </c>
      <c r="E13" s="257">
        <v>0</v>
      </c>
      <c r="F13" s="255">
        <v>0</v>
      </c>
    </row>
    <row r="14" spans="1:6" ht="15.75">
      <c r="A14" s="260" t="s">
        <v>22</v>
      </c>
      <c r="B14" s="254">
        <v>0</v>
      </c>
      <c r="C14" s="254">
        <v>0</v>
      </c>
      <c r="D14" s="254">
        <v>0</v>
      </c>
      <c r="E14" s="257">
        <v>0</v>
      </c>
      <c r="F14" s="255">
        <v>0</v>
      </c>
    </row>
    <row r="15" spans="1:6" ht="15.75">
      <c r="A15" s="260" t="s">
        <v>23</v>
      </c>
      <c r="B15" s="254">
        <v>0</v>
      </c>
      <c r="C15" s="254">
        <v>0</v>
      </c>
      <c r="D15" s="254">
        <v>0</v>
      </c>
      <c r="E15" s="257">
        <v>0</v>
      </c>
      <c r="F15" s="255">
        <v>0</v>
      </c>
    </row>
    <row r="16" spans="1:6" ht="15.75">
      <c r="A16" s="260" t="s">
        <v>24</v>
      </c>
      <c r="B16" s="254">
        <v>0</v>
      </c>
      <c r="C16" s="254">
        <v>0</v>
      </c>
      <c r="D16" s="254">
        <v>0</v>
      </c>
      <c r="E16" s="257">
        <v>0</v>
      </c>
      <c r="F16" s="255">
        <v>0</v>
      </c>
    </row>
    <row r="17" spans="1:6" ht="15.75">
      <c r="A17" s="260" t="s">
        <v>25</v>
      </c>
      <c r="B17" s="254">
        <v>0</v>
      </c>
      <c r="C17" s="254">
        <v>0</v>
      </c>
      <c r="D17" s="254">
        <v>0</v>
      </c>
      <c r="E17" s="257">
        <v>0</v>
      </c>
      <c r="F17" s="255">
        <v>0</v>
      </c>
    </row>
    <row r="18" spans="1:6" ht="15.75">
      <c r="A18" s="260" t="s">
        <v>26</v>
      </c>
      <c r="B18" s="254">
        <v>0</v>
      </c>
      <c r="C18" s="254">
        <v>0</v>
      </c>
      <c r="D18" s="254">
        <v>0</v>
      </c>
      <c r="E18" s="257">
        <v>0</v>
      </c>
      <c r="F18" s="255">
        <v>0</v>
      </c>
    </row>
    <row r="19" spans="1:6" ht="15.75">
      <c r="A19" s="260" t="s">
        <v>27</v>
      </c>
      <c r="B19" s="254">
        <v>0</v>
      </c>
      <c r="C19" s="254">
        <v>0</v>
      </c>
      <c r="D19" s="254">
        <v>0</v>
      </c>
      <c r="E19" s="257">
        <v>0</v>
      </c>
      <c r="F19" s="255">
        <v>0</v>
      </c>
    </row>
    <row r="20" spans="1:6" ht="15.75">
      <c r="A20" s="260" t="s">
        <v>28</v>
      </c>
      <c r="B20" s="254">
        <v>0</v>
      </c>
      <c r="C20" s="254">
        <v>0</v>
      </c>
      <c r="D20" s="254">
        <v>0</v>
      </c>
      <c r="E20" s="257">
        <v>0</v>
      </c>
      <c r="F20" s="255">
        <v>0</v>
      </c>
    </row>
    <row r="21" spans="1:6" ht="15.75">
      <c r="A21" s="260" t="s">
        <v>29</v>
      </c>
      <c r="B21" s="254">
        <v>0</v>
      </c>
      <c r="C21" s="254">
        <v>0</v>
      </c>
      <c r="D21" s="254">
        <v>0</v>
      </c>
      <c r="E21" s="257">
        <v>0</v>
      </c>
      <c r="F21" s="255">
        <v>0</v>
      </c>
    </row>
    <row r="22" spans="1:6" ht="15.75">
      <c r="A22" s="260" t="s">
        <v>30</v>
      </c>
      <c r="B22" s="254">
        <v>0</v>
      </c>
      <c r="C22" s="254">
        <v>0</v>
      </c>
      <c r="D22" s="254">
        <v>0</v>
      </c>
      <c r="E22" s="257">
        <v>0</v>
      </c>
      <c r="F22" s="255">
        <v>0</v>
      </c>
    </row>
    <row r="23" spans="1:6" ht="15.75">
      <c r="A23" s="261" t="s">
        <v>31</v>
      </c>
      <c r="B23" s="254">
        <v>0</v>
      </c>
      <c r="C23" s="254">
        <v>0</v>
      </c>
      <c r="D23" s="254">
        <v>0</v>
      </c>
      <c r="E23" s="257">
        <v>0</v>
      </c>
      <c r="F23" s="255">
        <v>0</v>
      </c>
    </row>
    <row r="24" spans="1:6" ht="15.75">
      <c r="A24" s="261" t="s">
        <v>32</v>
      </c>
      <c r="B24" s="254">
        <v>0</v>
      </c>
      <c r="C24" s="254">
        <v>0</v>
      </c>
      <c r="D24" s="254">
        <v>0</v>
      </c>
      <c r="E24" s="257">
        <v>0</v>
      </c>
      <c r="F24" s="255">
        <v>0</v>
      </c>
    </row>
    <row r="25" spans="1:6" ht="15.75">
      <c r="A25" s="261" t="s">
        <v>33</v>
      </c>
      <c r="B25" s="254">
        <v>0</v>
      </c>
      <c r="C25" s="254">
        <v>0</v>
      </c>
      <c r="D25" s="254">
        <v>0</v>
      </c>
      <c r="E25" s="257">
        <v>0</v>
      </c>
      <c r="F25" s="255">
        <v>0</v>
      </c>
    </row>
    <row r="26" spans="1:6" ht="15.75">
      <c r="A26" s="261" t="s">
        <v>34</v>
      </c>
      <c r="B26" s="254">
        <v>0</v>
      </c>
      <c r="C26" s="254">
        <v>0</v>
      </c>
      <c r="D26" s="254">
        <v>0</v>
      </c>
      <c r="E26" s="257">
        <v>0</v>
      </c>
      <c r="F26" s="255">
        <v>0</v>
      </c>
    </row>
    <row r="27" spans="1:6" ht="15.75">
      <c r="A27" s="261" t="s">
        <v>35</v>
      </c>
      <c r="B27" s="254">
        <v>0</v>
      </c>
      <c r="C27" s="254">
        <v>0</v>
      </c>
      <c r="D27" s="254">
        <v>0</v>
      </c>
      <c r="E27" s="257">
        <v>0</v>
      </c>
      <c r="F27" s="255">
        <v>0</v>
      </c>
    </row>
    <row r="28" spans="1:6" ht="15.75">
      <c r="A28" s="261" t="s">
        <v>93</v>
      </c>
      <c r="B28" s="254">
        <v>0</v>
      </c>
      <c r="C28" s="254">
        <v>0</v>
      </c>
      <c r="D28" s="254">
        <v>0</v>
      </c>
      <c r="E28" s="257">
        <v>0</v>
      </c>
      <c r="F28" s="255">
        <v>0</v>
      </c>
    </row>
    <row r="29" spans="1:6" s="3" customFormat="1" ht="15.75">
      <c r="A29" s="261" t="s">
        <v>100</v>
      </c>
      <c r="B29" s="259">
        <v>0</v>
      </c>
      <c r="C29" s="259">
        <v>0</v>
      </c>
      <c r="D29" s="259">
        <v>0</v>
      </c>
      <c r="E29" s="257">
        <v>0</v>
      </c>
      <c r="F29" s="255">
        <v>0</v>
      </c>
    </row>
    <row r="30" spans="1:6" ht="15.75">
      <c r="A30" s="261" t="s">
        <v>36</v>
      </c>
      <c r="B30" s="259">
        <v>0</v>
      </c>
      <c r="C30" s="259">
        <v>0</v>
      </c>
      <c r="D30" s="259">
        <v>4575292</v>
      </c>
      <c r="E30" s="257">
        <v>4575292</v>
      </c>
      <c r="F30" s="255">
        <v>1</v>
      </c>
    </row>
    <row r="31" spans="1:6" ht="15.75">
      <c r="A31" s="262" t="s">
        <v>37</v>
      </c>
      <c r="B31" s="259"/>
      <c r="C31" s="259"/>
      <c r="D31" s="259"/>
      <c r="E31" s="259"/>
      <c r="F31" s="251"/>
    </row>
    <row r="32" spans="1:6" ht="15.75">
      <c r="A32" s="258" t="s">
        <v>38</v>
      </c>
      <c r="B32" s="254">
        <v>0</v>
      </c>
      <c r="C32" s="254">
        <v>0</v>
      </c>
      <c r="D32" s="254">
        <v>0</v>
      </c>
      <c r="E32" s="254">
        <v>0</v>
      </c>
      <c r="F32" s="255">
        <v>0</v>
      </c>
    </row>
    <row r="33" spans="1:6" ht="15.75">
      <c r="A33" s="263" t="s">
        <v>39</v>
      </c>
      <c r="B33" s="259"/>
      <c r="C33" s="259"/>
      <c r="D33" s="259"/>
      <c r="E33" s="259"/>
      <c r="F33" s="251"/>
    </row>
    <row r="34" spans="1:6" ht="15.75">
      <c r="A34" s="258" t="s">
        <v>38</v>
      </c>
      <c r="B34" s="250">
        <v>0</v>
      </c>
      <c r="C34" s="250">
        <v>0</v>
      </c>
      <c r="D34" s="250">
        <v>0</v>
      </c>
      <c r="E34" s="327">
        <v>0</v>
      </c>
      <c r="F34" s="255">
        <v>0</v>
      </c>
    </row>
    <row r="35" spans="1:6" ht="15.75">
      <c r="A35" s="260" t="s">
        <v>40</v>
      </c>
      <c r="B35" s="328"/>
      <c r="C35" s="259"/>
      <c r="D35" s="329"/>
      <c r="E35" s="330"/>
      <c r="F35" s="331" t="s">
        <v>41</v>
      </c>
    </row>
    <row r="36" spans="1:6" s="296" customFormat="1" ht="15.75">
      <c r="A36" s="264" t="s">
        <v>42</v>
      </c>
      <c r="B36" s="254">
        <v>11847174</v>
      </c>
      <c r="C36" s="254">
        <v>11869524</v>
      </c>
      <c r="D36" s="254">
        <v>11455487</v>
      </c>
      <c r="E36" s="270">
        <v>-414037</v>
      </c>
      <c r="F36" s="266">
        <v>-0.034882359225188814</v>
      </c>
    </row>
    <row r="37" spans="1:6" ht="15.75">
      <c r="A37" s="262" t="s">
        <v>43</v>
      </c>
      <c r="B37" s="259"/>
      <c r="C37" s="259"/>
      <c r="D37" s="259"/>
      <c r="E37" s="259"/>
      <c r="F37" s="251"/>
    </row>
    <row r="38" spans="1:6" ht="15.75">
      <c r="A38" s="267" t="s">
        <v>44</v>
      </c>
      <c r="B38" s="254">
        <v>0</v>
      </c>
      <c r="C38" s="254">
        <v>0</v>
      </c>
      <c r="D38" s="254">
        <v>0</v>
      </c>
      <c r="E38" s="254">
        <v>0</v>
      </c>
      <c r="F38" s="255">
        <v>0</v>
      </c>
    </row>
    <row r="39" spans="1:6" ht="15.75">
      <c r="A39" s="268" t="s">
        <v>45</v>
      </c>
      <c r="B39" s="254">
        <v>0</v>
      </c>
      <c r="C39" s="254">
        <v>0</v>
      </c>
      <c r="D39" s="254">
        <v>0</v>
      </c>
      <c r="E39" s="257">
        <v>0</v>
      </c>
      <c r="F39" s="255">
        <v>0</v>
      </c>
    </row>
    <row r="40" spans="1:6" ht="15.75">
      <c r="A40" s="268" t="s">
        <v>46</v>
      </c>
      <c r="B40" s="254">
        <v>0</v>
      </c>
      <c r="C40" s="254">
        <v>0</v>
      </c>
      <c r="D40" s="254">
        <v>0</v>
      </c>
      <c r="E40" s="257">
        <v>0</v>
      </c>
      <c r="F40" s="255">
        <v>0</v>
      </c>
    </row>
    <row r="41" spans="1:6" ht="15.75">
      <c r="A41" s="268" t="s">
        <v>47</v>
      </c>
      <c r="B41" s="254">
        <v>0</v>
      </c>
      <c r="C41" s="254">
        <v>0</v>
      </c>
      <c r="D41" s="254">
        <v>0</v>
      </c>
      <c r="E41" s="257">
        <v>0</v>
      </c>
      <c r="F41" s="255">
        <v>0</v>
      </c>
    </row>
    <row r="42" spans="1:6" ht="15.75">
      <c r="A42" s="269" t="s">
        <v>48</v>
      </c>
      <c r="B42" s="254">
        <v>0</v>
      </c>
      <c r="C42" s="254">
        <v>0</v>
      </c>
      <c r="D42" s="254">
        <v>0</v>
      </c>
      <c r="E42" s="257">
        <v>0</v>
      </c>
      <c r="F42" s="255">
        <v>0</v>
      </c>
    </row>
    <row r="43" spans="1:12" s="296" customFormat="1" ht="15.75">
      <c r="A43" s="262" t="s">
        <v>49</v>
      </c>
      <c r="B43" s="270">
        <v>0</v>
      </c>
      <c r="C43" s="270">
        <v>0</v>
      </c>
      <c r="D43" s="270">
        <v>0</v>
      </c>
      <c r="E43" s="270">
        <v>0</v>
      </c>
      <c r="F43" s="266">
        <v>0</v>
      </c>
      <c r="L43" s="296" t="s">
        <v>50</v>
      </c>
    </row>
    <row r="44" spans="1:6" ht="15.75">
      <c r="A44" s="260" t="s">
        <v>50</v>
      </c>
      <c r="B44" s="259"/>
      <c r="C44" s="259"/>
      <c r="D44" s="259"/>
      <c r="E44" s="259"/>
      <c r="F44" s="251"/>
    </row>
    <row r="45" spans="1:6" s="296" customFormat="1" ht="15.75">
      <c r="A45" s="271" t="s">
        <v>51</v>
      </c>
      <c r="B45" s="272">
        <v>0</v>
      </c>
      <c r="C45" s="272">
        <v>0</v>
      </c>
      <c r="D45" s="272">
        <v>0</v>
      </c>
      <c r="E45" s="272">
        <v>0</v>
      </c>
      <c r="F45" s="266">
        <v>0</v>
      </c>
    </row>
    <row r="46" spans="1:6" ht="15.75">
      <c r="A46" s="260" t="s">
        <v>50</v>
      </c>
      <c r="B46" s="259"/>
      <c r="C46" s="259"/>
      <c r="D46" s="259"/>
      <c r="E46" s="259"/>
      <c r="F46" s="251"/>
    </row>
    <row r="47" spans="1:6" s="296" customFormat="1" ht="15.75">
      <c r="A47" s="271" t="s">
        <v>52</v>
      </c>
      <c r="B47" s="272">
        <v>314360</v>
      </c>
      <c r="C47" s="272">
        <v>0</v>
      </c>
      <c r="D47" s="272">
        <v>0</v>
      </c>
      <c r="E47" s="272">
        <v>0</v>
      </c>
      <c r="F47" s="266">
        <v>0</v>
      </c>
    </row>
    <row r="48" spans="1:6" ht="15.75">
      <c r="A48" s="260" t="s">
        <v>50</v>
      </c>
      <c r="B48" s="259"/>
      <c r="C48" s="259"/>
      <c r="D48" s="259"/>
      <c r="E48" s="259"/>
      <c r="F48" s="251"/>
    </row>
    <row r="49" spans="1:6" s="296" customFormat="1" ht="15.75">
      <c r="A49" s="262" t="s">
        <v>53</v>
      </c>
      <c r="B49" s="272">
        <v>5337525.55</v>
      </c>
      <c r="C49" s="272">
        <v>6283403</v>
      </c>
      <c r="D49" s="272">
        <v>6283403</v>
      </c>
      <c r="E49" s="270">
        <v>0</v>
      </c>
      <c r="F49" s="266">
        <v>0</v>
      </c>
    </row>
    <row r="50" spans="1:6" ht="15.75">
      <c r="A50" s="260" t="s">
        <v>50</v>
      </c>
      <c r="B50" s="259"/>
      <c r="C50" s="259"/>
      <c r="D50" s="259"/>
      <c r="E50" s="259"/>
      <c r="F50" s="251"/>
    </row>
    <row r="51" spans="1:6" s="296" customFormat="1" ht="15.75">
      <c r="A51" s="273" t="s">
        <v>54</v>
      </c>
      <c r="B51" s="274">
        <v>0</v>
      </c>
      <c r="C51" s="274">
        <v>0</v>
      </c>
      <c r="D51" s="274">
        <v>0</v>
      </c>
      <c r="E51" s="274">
        <v>0</v>
      </c>
      <c r="F51" s="266">
        <v>0</v>
      </c>
    </row>
    <row r="52" spans="1:6" ht="15.75">
      <c r="A52" s="262"/>
      <c r="B52" s="250"/>
      <c r="C52" s="250"/>
      <c r="D52" s="250"/>
      <c r="E52" s="250"/>
      <c r="F52" s="275"/>
    </row>
    <row r="53" spans="1:6" s="296" customFormat="1" ht="15.75">
      <c r="A53" s="262" t="s">
        <v>55</v>
      </c>
      <c r="B53" s="270">
        <v>0</v>
      </c>
      <c r="C53" s="270">
        <v>0</v>
      </c>
      <c r="D53" s="270">
        <v>0</v>
      </c>
      <c r="E53" s="274">
        <v>0</v>
      </c>
      <c r="F53" s="266">
        <v>0</v>
      </c>
    </row>
    <row r="54" spans="1:6" ht="15.75">
      <c r="A54" s="260"/>
      <c r="B54" s="259"/>
      <c r="C54" s="259"/>
      <c r="D54" s="259"/>
      <c r="E54" s="259"/>
      <c r="F54" s="251"/>
    </row>
    <row r="55" spans="1:6" s="296" customFormat="1" ht="15.75">
      <c r="A55" s="276" t="s">
        <v>56</v>
      </c>
      <c r="B55" s="272">
        <v>17499059.55</v>
      </c>
      <c r="C55" s="272">
        <v>18152927</v>
      </c>
      <c r="D55" s="272">
        <v>17738890</v>
      </c>
      <c r="E55" s="270">
        <v>-414037</v>
      </c>
      <c r="F55" s="266">
        <v>-0.02280827769538213</v>
      </c>
    </row>
    <row r="56" spans="1:6" ht="15.75">
      <c r="A56" s="277"/>
      <c r="B56" s="259"/>
      <c r="C56" s="259"/>
      <c r="D56" s="259"/>
      <c r="E56" s="259"/>
      <c r="F56" s="251" t="s">
        <v>50</v>
      </c>
    </row>
    <row r="57" spans="1:6" ht="15.75">
      <c r="A57" s="278"/>
      <c r="B57" s="250"/>
      <c r="C57" s="250"/>
      <c r="D57" s="250"/>
      <c r="E57" s="250"/>
      <c r="F57" s="252" t="s">
        <v>50</v>
      </c>
    </row>
    <row r="58" spans="1:6" ht="15.75">
      <c r="A58" s="276" t="s">
        <v>57</v>
      </c>
      <c r="B58" s="250"/>
      <c r="C58" s="250"/>
      <c r="D58" s="250"/>
      <c r="E58" s="250"/>
      <c r="F58" s="252"/>
    </row>
    <row r="59" spans="1:6" ht="15.75">
      <c r="A59" s="258" t="s">
        <v>58</v>
      </c>
      <c r="B59" s="254">
        <v>8997364</v>
      </c>
      <c r="C59" s="254">
        <v>9347343</v>
      </c>
      <c r="D59" s="254">
        <v>8612356</v>
      </c>
      <c r="E59" s="250">
        <v>-734987</v>
      </c>
      <c r="F59" s="255">
        <v>-0.07863057983429088</v>
      </c>
    </row>
    <row r="60" spans="1:6" ht="15.75">
      <c r="A60" s="260" t="s">
        <v>59</v>
      </c>
      <c r="B60" s="254">
        <v>0</v>
      </c>
      <c r="C60" s="254">
        <v>0</v>
      </c>
      <c r="D60" s="254">
        <v>0</v>
      </c>
      <c r="E60" s="259">
        <v>0</v>
      </c>
      <c r="F60" s="255">
        <v>0</v>
      </c>
    </row>
    <row r="61" spans="1:6" ht="15.75">
      <c r="A61" s="260" t="s">
        <v>60</v>
      </c>
      <c r="B61" s="254">
        <v>0</v>
      </c>
      <c r="C61" s="254">
        <v>0</v>
      </c>
      <c r="D61" s="254">
        <v>0</v>
      </c>
      <c r="E61" s="259">
        <v>0</v>
      </c>
      <c r="F61" s="255">
        <v>0</v>
      </c>
    </row>
    <row r="62" spans="1:6" ht="15.75">
      <c r="A62" s="260" t="s">
        <v>61</v>
      </c>
      <c r="B62" s="254">
        <v>41438</v>
      </c>
      <c r="C62" s="254">
        <v>73272</v>
      </c>
      <c r="D62" s="254">
        <v>57347</v>
      </c>
      <c r="E62" s="259">
        <v>-15925</v>
      </c>
      <c r="F62" s="255">
        <v>-0.21734086690686757</v>
      </c>
    </row>
    <row r="63" spans="1:6" ht="15.75">
      <c r="A63" s="260" t="s">
        <v>62</v>
      </c>
      <c r="B63" s="254">
        <v>1583371</v>
      </c>
      <c r="C63" s="254">
        <v>1610375</v>
      </c>
      <c r="D63" s="254">
        <v>1423309</v>
      </c>
      <c r="E63" s="259">
        <v>-187066</v>
      </c>
      <c r="F63" s="255">
        <v>-0.11616300551113871</v>
      </c>
    </row>
    <row r="64" spans="1:6" ht="15.75">
      <c r="A64" s="260" t="s">
        <v>63</v>
      </c>
      <c r="B64" s="254">
        <v>4317344</v>
      </c>
      <c r="C64" s="254">
        <v>4417236</v>
      </c>
      <c r="D64" s="254">
        <v>4705246</v>
      </c>
      <c r="E64" s="259">
        <v>288010</v>
      </c>
      <c r="F64" s="255">
        <v>0.06520140649039353</v>
      </c>
    </row>
    <row r="65" spans="1:6" ht="15.75">
      <c r="A65" s="260" t="s">
        <v>64</v>
      </c>
      <c r="B65" s="254">
        <v>74018</v>
      </c>
      <c r="C65" s="254">
        <v>73318</v>
      </c>
      <c r="D65" s="254">
        <v>72362</v>
      </c>
      <c r="E65" s="259">
        <v>-956</v>
      </c>
      <c r="F65" s="255">
        <v>-0.013039089991543686</v>
      </c>
    </row>
    <row r="66" spans="1:6" ht="15.75">
      <c r="A66" s="260" t="s">
        <v>65</v>
      </c>
      <c r="B66" s="254">
        <v>1919670</v>
      </c>
      <c r="C66" s="254">
        <v>2047564</v>
      </c>
      <c r="D66" s="254">
        <v>2241872</v>
      </c>
      <c r="E66" s="259">
        <v>194308</v>
      </c>
      <c r="F66" s="255">
        <v>0.09489715583981746</v>
      </c>
    </row>
    <row r="67" spans="1:6" s="296" customFormat="1" ht="15.75">
      <c r="A67" s="279" t="s">
        <v>66</v>
      </c>
      <c r="B67" s="297">
        <v>16933205</v>
      </c>
      <c r="C67" s="297">
        <v>17569108</v>
      </c>
      <c r="D67" s="297">
        <v>17112492</v>
      </c>
      <c r="E67" s="265">
        <v>-456616</v>
      </c>
      <c r="F67" s="266">
        <v>-0.02598970875470741</v>
      </c>
    </row>
    <row r="68" spans="1:6" ht="15.75">
      <c r="A68" s="260" t="s">
        <v>67</v>
      </c>
      <c r="B68" s="254">
        <v>0</v>
      </c>
      <c r="C68" s="254">
        <v>0</v>
      </c>
      <c r="D68" s="254">
        <v>0</v>
      </c>
      <c r="E68" s="259">
        <v>0</v>
      </c>
      <c r="F68" s="255">
        <v>0</v>
      </c>
    </row>
    <row r="69" spans="1:6" ht="15.75">
      <c r="A69" s="260" t="s">
        <v>68</v>
      </c>
      <c r="B69" s="254">
        <v>565855</v>
      </c>
      <c r="C69" s="254">
        <v>583819</v>
      </c>
      <c r="D69" s="254">
        <v>626398</v>
      </c>
      <c r="E69" s="259">
        <v>42579</v>
      </c>
      <c r="F69" s="255">
        <v>0.07293185045365087</v>
      </c>
    </row>
    <row r="70" spans="1:6" ht="15.75">
      <c r="A70" s="260" t="s">
        <v>69</v>
      </c>
      <c r="B70" s="254">
        <v>0</v>
      </c>
      <c r="C70" s="254">
        <v>0</v>
      </c>
      <c r="D70" s="254">
        <v>0</v>
      </c>
      <c r="E70" s="259">
        <v>0</v>
      </c>
      <c r="F70" s="255">
        <v>0</v>
      </c>
    </row>
    <row r="71" spans="1:6" ht="15.75">
      <c r="A71" s="260" t="s">
        <v>70</v>
      </c>
      <c r="B71" s="254">
        <v>0</v>
      </c>
      <c r="C71" s="254">
        <v>0</v>
      </c>
      <c r="D71" s="254">
        <v>0</v>
      </c>
      <c r="E71" s="259">
        <v>0</v>
      </c>
      <c r="F71" s="255">
        <v>0</v>
      </c>
    </row>
    <row r="72" spans="1:6" s="296" customFormat="1" ht="15.75">
      <c r="A72" s="280" t="s">
        <v>71</v>
      </c>
      <c r="B72" s="281">
        <v>17499060</v>
      </c>
      <c r="C72" s="281">
        <v>18152927</v>
      </c>
      <c r="D72" s="281">
        <v>17738890</v>
      </c>
      <c r="E72" s="281">
        <v>-414037</v>
      </c>
      <c r="F72" s="266">
        <v>-0.02280827769538213</v>
      </c>
    </row>
    <row r="73" spans="1:6" ht="15.75">
      <c r="A73" s="278"/>
      <c r="B73" s="250"/>
      <c r="C73" s="250"/>
      <c r="D73" s="250"/>
      <c r="E73" s="250"/>
      <c r="F73" s="252"/>
    </row>
    <row r="74" spans="1:6" ht="15.75">
      <c r="A74" s="276" t="s">
        <v>72</v>
      </c>
      <c r="B74" s="250"/>
      <c r="C74" s="250"/>
      <c r="D74" s="250"/>
      <c r="E74" s="250"/>
      <c r="F74" s="252"/>
    </row>
    <row r="75" spans="1:6" ht="15.75">
      <c r="A75" s="258" t="s">
        <v>73</v>
      </c>
      <c r="B75" s="254">
        <v>9635439</v>
      </c>
      <c r="C75" s="254">
        <v>9740062</v>
      </c>
      <c r="D75" s="254">
        <v>9153466</v>
      </c>
      <c r="E75" s="250">
        <v>-586596</v>
      </c>
      <c r="F75" s="255">
        <v>-0.06022507864939669</v>
      </c>
    </row>
    <row r="76" spans="1:6" ht="15.75">
      <c r="A76" s="260" t="s">
        <v>74</v>
      </c>
      <c r="B76" s="254">
        <v>30295</v>
      </c>
      <c r="C76" s="254">
        <v>0</v>
      </c>
      <c r="D76" s="254">
        <v>0</v>
      </c>
      <c r="E76" s="259">
        <v>0</v>
      </c>
      <c r="F76" s="255">
        <v>0</v>
      </c>
    </row>
    <row r="77" spans="1:6" ht="15.75">
      <c r="A77" s="260" t="s">
        <v>75</v>
      </c>
      <c r="B77" s="254">
        <v>4571403</v>
      </c>
      <c r="C77" s="254">
        <v>4859548</v>
      </c>
      <c r="D77" s="254">
        <v>4946884</v>
      </c>
      <c r="E77" s="259">
        <v>87336</v>
      </c>
      <c r="F77" s="255">
        <v>0.017972041844220903</v>
      </c>
    </row>
    <row r="78" spans="1:6" s="296" customFormat="1" ht="15.75">
      <c r="A78" s="279" t="s">
        <v>76</v>
      </c>
      <c r="B78" s="281">
        <v>14237137</v>
      </c>
      <c r="C78" s="281">
        <v>14599610</v>
      </c>
      <c r="D78" s="281">
        <v>14100350</v>
      </c>
      <c r="E78" s="265">
        <v>-499260</v>
      </c>
      <c r="F78" s="266">
        <v>-0.03419680388722712</v>
      </c>
    </row>
    <row r="79" spans="1:6" ht="15.75">
      <c r="A79" s="260" t="s">
        <v>77</v>
      </c>
      <c r="B79" s="254">
        <v>61125</v>
      </c>
      <c r="C79" s="254">
        <v>69194</v>
      </c>
      <c r="D79" s="254">
        <v>72139</v>
      </c>
      <c r="E79" s="259">
        <v>2945</v>
      </c>
      <c r="F79" s="255">
        <v>0.04256149377113622</v>
      </c>
    </row>
    <row r="80" spans="1:6" ht="15.75">
      <c r="A80" s="260" t="s">
        <v>78</v>
      </c>
      <c r="B80" s="254">
        <v>1744631</v>
      </c>
      <c r="C80" s="254">
        <v>1819132</v>
      </c>
      <c r="D80" s="254">
        <v>1948786</v>
      </c>
      <c r="E80" s="259">
        <v>129654</v>
      </c>
      <c r="F80" s="255">
        <v>0.07127245301605381</v>
      </c>
    </row>
    <row r="81" spans="1:6" ht="15.75">
      <c r="A81" s="260" t="s">
        <v>79</v>
      </c>
      <c r="B81" s="254">
        <v>465480</v>
      </c>
      <c r="C81" s="254">
        <v>647866</v>
      </c>
      <c r="D81" s="254">
        <v>521663</v>
      </c>
      <c r="E81" s="259">
        <v>-126203</v>
      </c>
      <c r="F81" s="255">
        <v>-0.19479799835151096</v>
      </c>
    </row>
    <row r="82" spans="1:6" s="296" customFormat="1" ht="15.75">
      <c r="A82" s="263" t="s">
        <v>80</v>
      </c>
      <c r="B82" s="281">
        <v>2271236</v>
      </c>
      <c r="C82" s="281">
        <v>2536192</v>
      </c>
      <c r="D82" s="281">
        <v>2542588</v>
      </c>
      <c r="E82" s="265">
        <v>6396</v>
      </c>
      <c r="F82" s="266">
        <v>0.0025218910871101243</v>
      </c>
    </row>
    <row r="83" spans="1:6" ht="15.75">
      <c r="A83" s="260" t="s">
        <v>81</v>
      </c>
      <c r="B83" s="254">
        <v>24774</v>
      </c>
      <c r="C83" s="254">
        <v>9613</v>
      </c>
      <c r="D83" s="254">
        <v>25682</v>
      </c>
      <c r="E83" s="259">
        <v>16069</v>
      </c>
      <c r="F83" s="255">
        <v>1.6715905544575054</v>
      </c>
    </row>
    <row r="84" spans="1:6" ht="15.75">
      <c r="A84" s="260" t="s">
        <v>82</v>
      </c>
      <c r="B84" s="254">
        <v>274088</v>
      </c>
      <c r="C84" s="254">
        <v>295926</v>
      </c>
      <c r="D84" s="254">
        <v>327412</v>
      </c>
      <c r="E84" s="259">
        <v>31486</v>
      </c>
      <c r="F84" s="255">
        <v>0.10639822117691584</v>
      </c>
    </row>
    <row r="85" spans="1:6" ht="15.75">
      <c r="A85" s="260" t="s">
        <v>83</v>
      </c>
      <c r="B85" s="254">
        <v>0</v>
      </c>
      <c r="C85" s="254">
        <v>0</v>
      </c>
      <c r="D85" s="254">
        <v>0</v>
      </c>
      <c r="E85" s="259">
        <v>0</v>
      </c>
      <c r="F85" s="255">
        <v>0</v>
      </c>
    </row>
    <row r="86" spans="1:6" ht="15.75">
      <c r="A86" s="260" t="s">
        <v>84</v>
      </c>
      <c r="B86" s="254">
        <v>657100</v>
      </c>
      <c r="C86" s="254">
        <v>684350</v>
      </c>
      <c r="D86" s="254">
        <v>723839</v>
      </c>
      <c r="E86" s="259">
        <v>39489</v>
      </c>
      <c r="F86" s="255">
        <v>0.057702929787389494</v>
      </c>
    </row>
    <row r="87" spans="1:6" s="296" customFormat="1" ht="15.75">
      <c r="A87" s="263" t="s">
        <v>85</v>
      </c>
      <c r="B87" s="332">
        <v>955962</v>
      </c>
      <c r="C87" s="332">
        <v>989889</v>
      </c>
      <c r="D87" s="332">
        <v>1076933</v>
      </c>
      <c r="E87" s="265">
        <v>87044</v>
      </c>
      <c r="F87" s="266">
        <v>0.08793309148803553</v>
      </c>
    </row>
    <row r="88" spans="1:6" ht="15.75">
      <c r="A88" s="260" t="s">
        <v>86</v>
      </c>
      <c r="B88" s="254">
        <v>34725</v>
      </c>
      <c r="C88" s="254">
        <v>27236</v>
      </c>
      <c r="D88" s="254">
        <v>19019</v>
      </c>
      <c r="E88" s="259">
        <v>-8217</v>
      </c>
      <c r="F88" s="255">
        <v>-0.3016962843295638</v>
      </c>
    </row>
    <row r="89" spans="1:6" ht="15.75">
      <c r="A89" s="260" t="s">
        <v>87</v>
      </c>
      <c r="B89" s="254">
        <v>0</v>
      </c>
      <c r="C89" s="254">
        <v>0</v>
      </c>
      <c r="D89" s="254">
        <v>0</v>
      </c>
      <c r="E89" s="259">
        <v>0</v>
      </c>
      <c r="F89" s="255">
        <v>0</v>
      </c>
    </row>
    <row r="90" spans="1:6" ht="15.75">
      <c r="A90" s="268" t="s">
        <v>88</v>
      </c>
      <c r="B90" s="254">
        <v>0</v>
      </c>
      <c r="C90" s="254">
        <v>0</v>
      </c>
      <c r="D90" s="254">
        <v>0</v>
      </c>
      <c r="E90" s="259">
        <v>0</v>
      </c>
      <c r="F90" s="255">
        <v>0</v>
      </c>
    </row>
    <row r="91" spans="1:6" s="296" customFormat="1" ht="15.75">
      <c r="A91" s="282" t="s">
        <v>89</v>
      </c>
      <c r="B91" s="281">
        <v>34725</v>
      </c>
      <c r="C91" s="281">
        <v>27236</v>
      </c>
      <c r="D91" s="281">
        <v>19019</v>
      </c>
      <c r="E91" s="281">
        <v>-8217</v>
      </c>
      <c r="F91" s="266">
        <v>-0.3016962843295638</v>
      </c>
    </row>
    <row r="92" spans="1:6" ht="15.75">
      <c r="A92" s="268" t="s">
        <v>90</v>
      </c>
      <c r="B92" s="259">
        <v>0</v>
      </c>
      <c r="C92" s="259">
        <v>0</v>
      </c>
      <c r="D92" s="257">
        <v>0</v>
      </c>
      <c r="E92" s="259">
        <v>0</v>
      </c>
      <c r="F92" s="255">
        <v>0</v>
      </c>
    </row>
    <row r="93" spans="1:6" s="296" customFormat="1" ht="16.5" thickBot="1">
      <c r="A93" s="283" t="s">
        <v>71</v>
      </c>
      <c r="B93" s="284">
        <v>17499060</v>
      </c>
      <c r="C93" s="284">
        <v>18152927</v>
      </c>
      <c r="D93" s="285">
        <v>17738890</v>
      </c>
      <c r="E93" s="284">
        <v>-414037</v>
      </c>
      <c r="F93" s="286">
        <v>-0.02280827769538213</v>
      </c>
    </row>
    <row r="94" spans="1:8" ht="15.75">
      <c r="A94" s="287"/>
      <c r="B94" s="288"/>
      <c r="C94" s="288"/>
      <c r="D94" s="288"/>
      <c r="E94" s="288"/>
      <c r="F94" s="289" t="s">
        <v>50</v>
      </c>
      <c r="G94" s="294"/>
      <c r="H94" s="294"/>
    </row>
    <row r="95" spans="1:8" ht="15.75">
      <c r="A95" s="290" t="s">
        <v>91</v>
      </c>
      <c r="B95" s="236"/>
      <c r="C95" s="236"/>
      <c r="D95" s="236"/>
      <c r="E95" s="236"/>
      <c r="F95" s="238"/>
      <c r="G95" s="294"/>
      <c r="H95" s="294"/>
    </row>
    <row r="96" spans="1:8" ht="15.75">
      <c r="A96" s="290" t="s">
        <v>92</v>
      </c>
      <c r="B96" s="236"/>
      <c r="C96" s="236"/>
      <c r="D96" s="236"/>
      <c r="E96" s="236"/>
      <c r="F96" s="238"/>
      <c r="G96" s="294"/>
      <c r="H96" s="294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73">
      <selection activeCell="A29" sqref="A29:IV29"/>
    </sheetView>
  </sheetViews>
  <sheetFormatPr defaultColWidth="9.140625" defaultRowHeight="15"/>
  <cols>
    <col min="1" max="1" width="121.140625" style="136" customWidth="1"/>
    <col min="2" max="2" width="32.7109375" style="137" customWidth="1"/>
    <col min="3" max="5" width="32.8515625" style="137" customWidth="1"/>
    <col min="6" max="6" width="25.57421875" style="138" customWidth="1"/>
    <col min="7" max="7" width="30.28125" style="136" customWidth="1"/>
    <col min="8" max="8" width="25.140625" style="136" customWidth="1"/>
    <col min="9" max="16384" width="9.140625" style="136" customWidth="1"/>
  </cols>
  <sheetData>
    <row r="1" spans="1:8" s="129" customFormat="1" ht="46.5">
      <c r="A1" s="10" t="s">
        <v>0</v>
      </c>
      <c r="B1" s="11"/>
      <c r="C1" s="11"/>
      <c r="D1" s="130"/>
      <c r="E1" s="13" t="s">
        <v>1</v>
      </c>
      <c r="F1" s="1" t="s">
        <v>132</v>
      </c>
      <c r="G1" s="139"/>
      <c r="H1" s="130"/>
    </row>
    <row r="2" spans="1:8" s="129" customFormat="1" ht="46.5">
      <c r="A2" s="10" t="s">
        <v>3</v>
      </c>
      <c r="B2" s="11"/>
      <c r="C2" s="11"/>
      <c r="D2" s="11"/>
      <c r="E2" s="11"/>
      <c r="F2" s="15"/>
      <c r="G2" s="130"/>
      <c r="H2" s="130"/>
    </row>
    <row r="3" spans="1:8" s="129" customFormat="1" ht="47.25" thickBot="1">
      <c r="A3" s="16" t="s">
        <v>4</v>
      </c>
      <c r="B3" s="17"/>
      <c r="C3" s="17"/>
      <c r="D3" s="17"/>
      <c r="E3" s="17"/>
      <c r="F3" s="18"/>
      <c r="G3" s="130"/>
      <c r="H3" s="130"/>
    </row>
    <row r="4" spans="1:6" s="131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132" customFormat="1" ht="26.25">
      <c r="A5" s="31"/>
      <c r="B5" s="32" t="s">
        <v>10</v>
      </c>
      <c r="C5" s="32" t="s">
        <v>10</v>
      </c>
      <c r="D5" s="32" t="s">
        <v>11</v>
      </c>
      <c r="E5" s="32" t="s">
        <v>10</v>
      </c>
      <c r="F5" s="33" t="s">
        <v>13</v>
      </c>
    </row>
    <row r="6" spans="1:6" s="131" customFormat="1" ht="26.25">
      <c r="A6" s="35" t="s">
        <v>14</v>
      </c>
      <c r="B6" s="36"/>
      <c r="C6" s="36"/>
      <c r="D6" s="36"/>
      <c r="E6" s="36"/>
      <c r="F6" s="37"/>
    </row>
    <row r="7" spans="1:6" s="131" customFormat="1" ht="26.25">
      <c r="A7" s="35" t="s">
        <v>15</v>
      </c>
      <c r="B7" s="36"/>
      <c r="C7" s="36"/>
      <c r="D7" s="36"/>
      <c r="E7" s="36"/>
      <c r="F7" s="38"/>
    </row>
    <row r="8" spans="1:6" s="131" customFormat="1" ht="26.25">
      <c r="A8" s="39" t="s">
        <v>16</v>
      </c>
      <c r="B8" s="40">
        <v>2337946</v>
      </c>
      <c r="C8" s="40">
        <v>2337946</v>
      </c>
      <c r="D8" s="40">
        <v>1360036</v>
      </c>
      <c r="E8" s="40">
        <v>-977910</v>
      </c>
      <c r="F8" s="41">
        <v>-0.418277411026602</v>
      </c>
    </row>
    <row r="9" spans="1:6" s="131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131" customFormat="1" ht="26.25">
      <c r="A10" s="42" t="s">
        <v>18</v>
      </c>
      <c r="B10" s="43">
        <v>38164</v>
      </c>
      <c r="C10" s="43">
        <v>39798</v>
      </c>
      <c r="D10" s="43">
        <v>1016055</v>
      </c>
      <c r="E10" s="43">
        <v>976257</v>
      </c>
      <c r="F10" s="41">
        <v>24.53030303030303</v>
      </c>
    </row>
    <row r="11" spans="1:6" s="131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131" customFormat="1" ht="26.25">
      <c r="A12" s="46" t="s">
        <v>20</v>
      </c>
      <c r="B12" s="45">
        <v>38164</v>
      </c>
      <c r="C12" s="45">
        <v>39798</v>
      </c>
      <c r="D12" s="45">
        <v>38145</v>
      </c>
      <c r="E12" s="43">
        <v>-1653</v>
      </c>
      <c r="F12" s="41">
        <v>-0.04153475048997437</v>
      </c>
    </row>
    <row r="13" spans="1:6" s="131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131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131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131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131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131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131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131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131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131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131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131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131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131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131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131" customFormat="1" ht="26.25">
      <c r="A30" s="47" t="s">
        <v>36</v>
      </c>
      <c r="B30" s="45">
        <v>0</v>
      </c>
      <c r="C30" s="45">
        <v>0</v>
      </c>
      <c r="D30" s="45">
        <v>977910</v>
      </c>
      <c r="E30" s="43">
        <v>977910</v>
      </c>
      <c r="F30" s="41">
        <v>1</v>
      </c>
    </row>
    <row r="31" spans="1:6" s="131" customFormat="1" ht="26.25">
      <c r="A31" s="48" t="s">
        <v>37</v>
      </c>
      <c r="B31" s="45"/>
      <c r="C31" s="45"/>
      <c r="D31" s="45"/>
      <c r="E31" s="45"/>
      <c r="F31" s="37"/>
    </row>
    <row r="32" spans="1:6" s="131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131" customFormat="1" ht="26.25">
      <c r="A33" s="49" t="s">
        <v>39</v>
      </c>
      <c r="B33" s="45"/>
      <c r="C33" s="45"/>
      <c r="D33" s="45"/>
      <c r="E33" s="45"/>
      <c r="F33" s="37"/>
    </row>
    <row r="34" spans="1:6" s="131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131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133" customFormat="1" ht="26.25">
      <c r="A36" s="50" t="s">
        <v>42</v>
      </c>
      <c r="B36" s="51">
        <v>2376110</v>
      </c>
      <c r="C36" s="51">
        <v>2377744</v>
      </c>
      <c r="D36" s="51">
        <v>2376091</v>
      </c>
      <c r="E36" s="51">
        <v>-1653</v>
      </c>
      <c r="F36" s="52">
        <v>-0.0006951967915805907</v>
      </c>
    </row>
    <row r="37" spans="1:6" s="131" customFormat="1" ht="26.25">
      <c r="A37" s="48" t="s">
        <v>43</v>
      </c>
      <c r="B37" s="45"/>
      <c r="C37" s="45"/>
      <c r="D37" s="45"/>
      <c r="E37" s="45"/>
      <c r="F37" s="37"/>
    </row>
    <row r="38" spans="1:6" s="131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131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131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131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131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13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133" t="s">
        <v>50</v>
      </c>
    </row>
    <row r="44" spans="1:6" s="131" customFormat="1" ht="26.25">
      <c r="A44" s="46" t="s">
        <v>50</v>
      </c>
      <c r="B44" s="45"/>
      <c r="C44" s="45"/>
      <c r="D44" s="45"/>
      <c r="E44" s="45"/>
      <c r="F44" s="37"/>
    </row>
    <row r="45" spans="1:6" s="133" customFormat="1" ht="26.25">
      <c r="A45" s="58" t="s">
        <v>51</v>
      </c>
      <c r="B45" s="59">
        <v>226321</v>
      </c>
      <c r="C45" s="59">
        <v>375000</v>
      </c>
      <c r="D45" s="59">
        <v>375000</v>
      </c>
      <c r="E45" s="59">
        <v>0</v>
      </c>
      <c r="F45" s="52">
        <v>0</v>
      </c>
    </row>
    <row r="46" spans="1:6" s="131" customFormat="1" ht="26.25">
      <c r="A46" s="46" t="s">
        <v>50</v>
      </c>
      <c r="B46" s="45"/>
      <c r="C46" s="45"/>
      <c r="D46" s="45"/>
      <c r="E46" s="45"/>
      <c r="F46" s="37"/>
    </row>
    <row r="47" spans="1:6" s="13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131" customFormat="1" ht="26.25">
      <c r="A48" s="46" t="s">
        <v>50</v>
      </c>
      <c r="B48" s="45"/>
      <c r="C48" s="45"/>
      <c r="D48" s="45"/>
      <c r="E48" s="45"/>
      <c r="F48" s="37"/>
    </row>
    <row r="49" spans="1:6" s="133" customFormat="1" ht="26.25">
      <c r="A49" s="48" t="s">
        <v>53</v>
      </c>
      <c r="B49" s="57">
        <v>5422013</v>
      </c>
      <c r="C49" s="57">
        <v>7285000</v>
      </c>
      <c r="D49" s="57">
        <v>5100000</v>
      </c>
      <c r="E49" s="57">
        <v>-2185000</v>
      </c>
      <c r="F49" s="52">
        <v>-0.29993136582017843</v>
      </c>
    </row>
    <row r="50" spans="1:6" s="131" customFormat="1" ht="26.25">
      <c r="A50" s="46" t="s">
        <v>50</v>
      </c>
      <c r="B50" s="45"/>
      <c r="C50" s="45"/>
      <c r="D50" s="45"/>
      <c r="E50" s="45"/>
      <c r="F50" s="37"/>
    </row>
    <row r="51" spans="1:6" s="133" customFormat="1" ht="26.25">
      <c r="A51" s="60" t="s">
        <v>54</v>
      </c>
      <c r="B51" s="61">
        <v>2090807</v>
      </c>
      <c r="C51" s="61">
        <v>4034667</v>
      </c>
      <c r="D51" s="61">
        <v>4034667</v>
      </c>
      <c r="E51" s="61">
        <v>0</v>
      </c>
      <c r="F51" s="52">
        <v>0</v>
      </c>
    </row>
    <row r="52" spans="1:6" s="131" customFormat="1" ht="26.25">
      <c r="A52" s="48"/>
      <c r="B52" s="36"/>
      <c r="C52" s="36"/>
      <c r="D52" s="36"/>
      <c r="E52" s="36"/>
      <c r="F52" s="62"/>
    </row>
    <row r="53" spans="1:6" s="13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131" customFormat="1" ht="26.25">
      <c r="A54" s="46"/>
      <c r="B54" s="45"/>
      <c r="C54" s="45"/>
      <c r="D54" s="45"/>
      <c r="E54" s="45"/>
      <c r="F54" s="37"/>
    </row>
    <row r="55" spans="1:6" s="133" customFormat="1" ht="26.25">
      <c r="A55" s="63" t="s">
        <v>56</v>
      </c>
      <c r="B55" s="57">
        <v>10115251</v>
      </c>
      <c r="C55" s="57">
        <v>14072411</v>
      </c>
      <c r="D55" s="57">
        <v>11885758</v>
      </c>
      <c r="E55" s="57">
        <v>-2186653</v>
      </c>
      <c r="F55" s="52">
        <v>-0.15538581128706375</v>
      </c>
    </row>
    <row r="56" spans="1:6" s="131" customFormat="1" ht="26.25">
      <c r="A56" s="64"/>
      <c r="B56" s="45"/>
      <c r="C56" s="45"/>
      <c r="D56" s="45"/>
      <c r="E56" s="45"/>
      <c r="F56" s="37" t="s">
        <v>50</v>
      </c>
    </row>
    <row r="57" spans="1:6" s="131" customFormat="1" ht="26.25">
      <c r="A57" s="65"/>
      <c r="B57" s="36"/>
      <c r="C57" s="36"/>
      <c r="D57" s="36"/>
      <c r="E57" s="36"/>
      <c r="F57" s="38" t="s">
        <v>50</v>
      </c>
    </row>
    <row r="58" spans="1:6" s="131" customFormat="1" ht="26.25">
      <c r="A58" s="63" t="s">
        <v>57</v>
      </c>
      <c r="B58" s="36"/>
      <c r="C58" s="36"/>
      <c r="D58" s="36"/>
      <c r="E58" s="36"/>
      <c r="F58" s="38"/>
    </row>
    <row r="59" spans="1:6" s="131" customFormat="1" ht="26.25">
      <c r="A59" s="44" t="s">
        <v>58</v>
      </c>
      <c r="B59" s="36">
        <v>105124</v>
      </c>
      <c r="C59" s="36">
        <v>141674</v>
      </c>
      <c r="D59" s="36">
        <v>184183</v>
      </c>
      <c r="E59" s="36">
        <v>42509</v>
      </c>
      <c r="F59" s="41">
        <v>0.3000479975154227</v>
      </c>
    </row>
    <row r="60" spans="1:6" s="131" customFormat="1" ht="26.25">
      <c r="A60" s="46" t="s">
        <v>59</v>
      </c>
      <c r="B60" s="45">
        <v>4874489</v>
      </c>
      <c r="C60" s="45">
        <v>9091247</v>
      </c>
      <c r="D60" s="45">
        <v>6911163</v>
      </c>
      <c r="E60" s="45">
        <v>-2180084</v>
      </c>
      <c r="F60" s="41">
        <v>-0.23980032662185946</v>
      </c>
    </row>
    <row r="61" spans="1:6" s="131" customFormat="1" ht="26.25">
      <c r="A61" s="46" t="s">
        <v>60</v>
      </c>
      <c r="B61" s="45">
        <v>1028036</v>
      </c>
      <c r="C61" s="45">
        <v>875843</v>
      </c>
      <c r="D61" s="45">
        <v>811568</v>
      </c>
      <c r="E61" s="45">
        <v>-64275</v>
      </c>
      <c r="F61" s="41">
        <v>-0.07338644026383724</v>
      </c>
    </row>
    <row r="62" spans="1:6" s="131" customFormat="1" ht="26.25">
      <c r="A62" s="46" t="s">
        <v>61</v>
      </c>
      <c r="B62" s="45">
        <v>171287</v>
      </c>
      <c r="C62" s="45">
        <v>156034</v>
      </c>
      <c r="D62" s="45">
        <v>231776</v>
      </c>
      <c r="E62" s="45">
        <v>75742</v>
      </c>
      <c r="F62" s="41">
        <v>0.4854198443928887</v>
      </c>
    </row>
    <row r="63" spans="1:6" s="131" customFormat="1" ht="26.25">
      <c r="A63" s="46" t="s">
        <v>62</v>
      </c>
      <c r="B63" s="45">
        <v>0</v>
      </c>
      <c r="C63" s="45">
        <v>0</v>
      </c>
      <c r="D63" s="45">
        <v>0</v>
      </c>
      <c r="E63" s="45">
        <v>0</v>
      </c>
      <c r="F63" s="41">
        <v>0</v>
      </c>
    </row>
    <row r="64" spans="1:6" s="131" customFormat="1" ht="26.25">
      <c r="A64" s="46" t="s">
        <v>63</v>
      </c>
      <c r="B64" s="45">
        <v>465972</v>
      </c>
      <c r="C64" s="45">
        <v>602118</v>
      </c>
      <c r="D64" s="45">
        <v>611209</v>
      </c>
      <c r="E64" s="45">
        <v>9091</v>
      </c>
      <c r="F64" s="41">
        <v>0.015098369422604872</v>
      </c>
    </row>
    <row r="65" spans="1:6" s="131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131" customFormat="1" ht="26.25">
      <c r="A66" s="46" t="s">
        <v>65</v>
      </c>
      <c r="B66" s="45">
        <v>1397570</v>
      </c>
      <c r="C66" s="45">
        <v>1075495</v>
      </c>
      <c r="D66" s="45">
        <v>1005859</v>
      </c>
      <c r="E66" s="45">
        <v>-69636</v>
      </c>
      <c r="F66" s="41">
        <v>-0.0647478602875885</v>
      </c>
    </row>
    <row r="67" spans="1:6" s="133" customFormat="1" ht="26.25">
      <c r="A67" s="66" t="s">
        <v>66</v>
      </c>
      <c r="B67" s="51">
        <v>8042478</v>
      </c>
      <c r="C67" s="51">
        <v>11942411</v>
      </c>
      <c r="D67" s="51">
        <v>9755758</v>
      </c>
      <c r="E67" s="51">
        <v>-2186653</v>
      </c>
      <c r="F67" s="52">
        <v>-0.18309979450548133</v>
      </c>
    </row>
    <row r="68" spans="1:6" s="131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131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131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131" customFormat="1" ht="26.25">
      <c r="A71" s="46" t="s">
        <v>70</v>
      </c>
      <c r="B71" s="45">
        <v>2072773</v>
      </c>
      <c r="C71" s="45">
        <v>2130000</v>
      </c>
      <c r="D71" s="45">
        <v>2130000</v>
      </c>
      <c r="E71" s="45">
        <v>0</v>
      </c>
      <c r="F71" s="41">
        <v>0</v>
      </c>
    </row>
    <row r="72" spans="1:6" s="133" customFormat="1" ht="26.25">
      <c r="A72" s="67" t="s">
        <v>71</v>
      </c>
      <c r="B72" s="68">
        <v>10115251</v>
      </c>
      <c r="C72" s="68">
        <v>14072411</v>
      </c>
      <c r="D72" s="68">
        <v>11885758</v>
      </c>
      <c r="E72" s="68">
        <v>-2186653</v>
      </c>
      <c r="F72" s="52">
        <v>-0.15538581128706375</v>
      </c>
    </row>
    <row r="73" spans="1:6" s="131" customFormat="1" ht="26.25">
      <c r="A73" s="65"/>
      <c r="B73" s="36"/>
      <c r="C73" s="36"/>
      <c r="D73" s="36"/>
      <c r="E73" s="36"/>
      <c r="F73" s="38"/>
    </row>
    <row r="74" spans="1:6" s="131" customFormat="1" ht="26.25">
      <c r="A74" s="63" t="s">
        <v>72</v>
      </c>
      <c r="B74" s="36"/>
      <c r="C74" s="36"/>
      <c r="D74" s="36"/>
      <c r="E74" s="36"/>
      <c r="F74" s="38"/>
    </row>
    <row r="75" spans="1:6" s="131" customFormat="1" ht="26.25">
      <c r="A75" s="44" t="s">
        <v>73</v>
      </c>
      <c r="B75" s="40">
        <v>2846889</v>
      </c>
      <c r="C75" s="40">
        <v>2939954</v>
      </c>
      <c r="D75" s="40">
        <v>2464609</v>
      </c>
      <c r="E75" s="36">
        <v>-475345</v>
      </c>
      <c r="F75" s="41">
        <v>-0.1616845025466385</v>
      </c>
    </row>
    <row r="76" spans="1:6" s="131" customFormat="1" ht="26.25">
      <c r="A76" s="46" t="s">
        <v>74</v>
      </c>
      <c r="B76" s="43">
        <v>0</v>
      </c>
      <c r="C76" s="40">
        <v>0</v>
      </c>
      <c r="D76" s="40">
        <v>0</v>
      </c>
      <c r="E76" s="45">
        <v>0</v>
      </c>
      <c r="F76" s="41">
        <v>0</v>
      </c>
    </row>
    <row r="77" spans="1:6" s="131" customFormat="1" ht="26.25">
      <c r="A77" s="46" t="s">
        <v>75</v>
      </c>
      <c r="B77" s="36">
        <v>934545</v>
      </c>
      <c r="C77" s="40">
        <v>967331</v>
      </c>
      <c r="D77" s="40">
        <v>931756</v>
      </c>
      <c r="E77" s="45">
        <v>-35575</v>
      </c>
      <c r="F77" s="41">
        <v>-0.03677644983981698</v>
      </c>
    </row>
    <row r="78" spans="1:6" s="133" customFormat="1" ht="26.25">
      <c r="A78" s="66" t="s">
        <v>76</v>
      </c>
      <c r="B78" s="68">
        <v>3781434</v>
      </c>
      <c r="C78" s="68">
        <v>3907285</v>
      </c>
      <c r="D78" s="68">
        <v>3396365</v>
      </c>
      <c r="E78" s="51">
        <v>-510920</v>
      </c>
      <c r="F78" s="52">
        <v>-0.13076087359893124</v>
      </c>
    </row>
    <row r="79" spans="1:6" s="131" customFormat="1" ht="26.25">
      <c r="A79" s="46" t="s">
        <v>77</v>
      </c>
      <c r="B79" s="43">
        <v>0</v>
      </c>
      <c r="C79" s="43">
        <v>0</v>
      </c>
      <c r="D79" s="43">
        <v>1541</v>
      </c>
      <c r="E79" s="45">
        <v>1541</v>
      </c>
      <c r="F79" s="41">
        <v>1</v>
      </c>
    </row>
    <row r="80" spans="1:6" s="131" customFormat="1" ht="26.25">
      <c r="A80" s="46" t="s">
        <v>78</v>
      </c>
      <c r="B80" s="40">
        <v>221991</v>
      </c>
      <c r="C80" s="40">
        <v>221991</v>
      </c>
      <c r="D80" s="40">
        <v>212984</v>
      </c>
      <c r="E80" s="45">
        <v>-9007</v>
      </c>
      <c r="F80" s="41">
        <v>-0.04057371695248906</v>
      </c>
    </row>
    <row r="81" spans="1:6" s="131" customFormat="1" ht="26.25">
      <c r="A81" s="46" t="s">
        <v>79</v>
      </c>
      <c r="B81" s="36">
        <v>80283</v>
      </c>
      <c r="C81" s="36">
        <v>80283</v>
      </c>
      <c r="D81" s="36">
        <v>66049</v>
      </c>
      <c r="E81" s="45">
        <v>-14234</v>
      </c>
      <c r="F81" s="41">
        <v>-0.17729780900066017</v>
      </c>
    </row>
    <row r="82" spans="1:6" s="133" customFormat="1" ht="26.25">
      <c r="A82" s="49" t="s">
        <v>80</v>
      </c>
      <c r="B82" s="68">
        <v>302274</v>
      </c>
      <c r="C82" s="68">
        <v>302274</v>
      </c>
      <c r="D82" s="68">
        <v>280574</v>
      </c>
      <c r="E82" s="51">
        <v>-21700</v>
      </c>
      <c r="F82" s="52">
        <v>-0.0717891714140151</v>
      </c>
    </row>
    <row r="83" spans="1:6" s="131" customFormat="1" ht="26.25">
      <c r="A83" s="46" t="s">
        <v>81</v>
      </c>
      <c r="B83" s="36">
        <v>0</v>
      </c>
      <c r="C83" s="36">
        <v>0</v>
      </c>
      <c r="D83" s="36">
        <v>0</v>
      </c>
      <c r="E83" s="45">
        <v>0</v>
      </c>
      <c r="F83" s="41">
        <v>0</v>
      </c>
    </row>
    <row r="84" spans="1:6" s="131" customFormat="1" ht="26.25">
      <c r="A84" s="46" t="s">
        <v>82</v>
      </c>
      <c r="B84" s="45">
        <v>5406385</v>
      </c>
      <c r="C84" s="45">
        <v>9202137</v>
      </c>
      <c r="D84" s="45">
        <v>7544737</v>
      </c>
      <c r="E84" s="45">
        <v>-1657400</v>
      </c>
      <c r="F84" s="41">
        <v>-0.1801103374140159</v>
      </c>
    </row>
    <row r="85" spans="1:6" s="131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131" customFormat="1" ht="26.25">
      <c r="A86" s="46" t="s">
        <v>84</v>
      </c>
      <c r="B86" s="45">
        <v>600960</v>
      </c>
      <c r="C86" s="45">
        <v>636517</v>
      </c>
      <c r="D86" s="45">
        <v>615082</v>
      </c>
      <c r="E86" s="45">
        <v>-21435</v>
      </c>
      <c r="F86" s="41">
        <v>-0.03367545564376128</v>
      </c>
    </row>
    <row r="87" spans="1:6" s="133" customFormat="1" ht="26.25">
      <c r="A87" s="49" t="s">
        <v>85</v>
      </c>
      <c r="B87" s="51">
        <v>6007345</v>
      </c>
      <c r="C87" s="51">
        <v>9838654</v>
      </c>
      <c r="D87" s="51">
        <v>8159819</v>
      </c>
      <c r="E87" s="51">
        <v>-1678835</v>
      </c>
      <c r="F87" s="52">
        <v>-0.17063665416021337</v>
      </c>
    </row>
    <row r="88" spans="1:6" s="131" customFormat="1" ht="26.25">
      <c r="A88" s="46" t="s">
        <v>86</v>
      </c>
      <c r="B88" s="45">
        <v>3955</v>
      </c>
      <c r="C88" s="45">
        <v>17933</v>
      </c>
      <c r="D88" s="45">
        <v>19000</v>
      </c>
      <c r="E88" s="45">
        <v>1067</v>
      </c>
      <c r="F88" s="41">
        <v>0.05949924719790331</v>
      </c>
    </row>
    <row r="89" spans="1:6" s="131" customFormat="1" ht="26.25">
      <c r="A89" s="46" t="s">
        <v>87</v>
      </c>
      <c r="B89" s="45">
        <v>20243</v>
      </c>
      <c r="C89" s="45">
        <v>6265</v>
      </c>
      <c r="D89" s="45">
        <v>30000</v>
      </c>
      <c r="E89" s="45">
        <v>23735</v>
      </c>
      <c r="F89" s="41">
        <v>3.788507581803671</v>
      </c>
    </row>
    <row r="90" spans="1:6" s="131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133" customFormat="1" ht="26.25">
      <c r="A91" s="69" t="s">
        <v>89</v>
      </c>
      <c r="B91" s="68">
        <v>24198</v>
      </c>
      <c r="C91" s="68">
        <v>24198</v>
      </c>
      <c r="D91" s="68">
        <v>49000</v>
      </c>
      <c r="E91" s="68">
        <v>24802</v>
      </c>
      <c r="F91" s="52">
        <v>1.0249607405570709</v>
      </c>
    </row>
    <row r="92" spans="1:6" s="131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133" customFormat="1" ht="27" thickBot="1">
      <c r="A93" s="70" t="s">
        <v>71</v>
      </c>
      <c r="B93" s="71">
        <v>10115251</v>
      </c>
      <c r="C93" s="71">
        <v>14072411</v>
      </c>
      <c r="D93" s="72">
        <v>11885758</v>
      </c>
      <c r="E93" s="71">
        <v>-2186653</v>
      </c>
      <c r="F93" s="73">
        <v>-0.15538581128706375</v>
      </c>
    </row>
    <row r="94" spans="1:8" s="135" customFormat="1" ht="31.5">
      <c r="A94" s="19"/>
      <c r="B94" s="20"/>
      <c r="C94" s="20"/>
      <c r="D94" s="20"/>
      <c r="E94" s="20"/>
      <c r="F94" s="21" t="s">
        <v>50</v>
      </c>
      <c r="G94" s="134"/>
      <c r="H94" s="134"/>
    </row>
    <row r="95" spans="1:8" s="135" customFormat="1" ht="31.5">
      <c r="A95" s="23" t="s">
        <v>91</v>
      </c>
      <c r="B95" s="24"/>
      <c r="C95" s="24"/>
      <c r="D95" s="24"/>
      <c r="E95" s="24"/>
      <c r="F95" s="25"/>
      <c r="G95" s="134"/>
      <c r="H95" s="134"/>
    </row>
    <row r="96" spans="1:8" s="135" customFormat="1" ht="31.5">
      <c r="A96" s="23" t="s">
        <v>92</v>
      </c>
      <c r="B96" s="24"/>
      <c r="C96" s="24"/>
      <c r="D96" s="24"/>
      <c r="E96" s="24"/>
      <c r="F96" s="25"/>
      <c r="G96" s="134"/>
      <c r="H96" s="134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64">
      <selection activeCell="B36" sqref="B36:B93"/>
    </sheetView>
  </sheetViews>
  <sheetFormatPr defaultColWidth="9.140625" defaultRowHeight="15"/>
  <cols>
    <col min="1" max="1" width="121.140625" style="314" customWidth="1"/>
    <col min="2" max="2" width="32.7109375" style="317" customWidth="1"/>
    <col min="3" max="5" width="32.8515625" style="317" customWidth="1"/>
    <col min="6" max="6" width="25.57421875" style="318" customWidth="1"/>
    <col min="7" max="7" width="30.28125" style="314" customWidth="1"/>
    <col min="8" max="8" width="25.140625" style="314" customWidth="1"/>
    <col min="9" max="16384" width="9.140625" style="314" customWidth="1"/>
  </cols>
  <sheetData>
    <row r="1" spans="1:8" s="315" customFormat="1" ht="46.5">
      <c r="A1" s="10" t="s">
        <v>0</v>
      </c>
      <c r="B1" s="11"/>
      <c r="C1" s="11"/>
      <c r="D1" s="320"/>
      <c r="E1" s="13" t="s">
        <v>1</v>
      </c>
      <c r="F1" s="1" t="s">
        <v>151</v>
      </c>
      <c r="G1" s="321"/>
      <c r="H1" s="320"/>
    </row>
    <row r="2" spans="1:8" s="315" customFormat="1" ht="46.5">
      <c r="A2" s="10" t="s">
        <v>3</v>
      </c>
      <c r="B2" s="11"/>
      <c r="C2" s="11"/>
      <c r="D2" s="11"/>
      <c r="E2" s="11"/>
      <c r="F2" s="15"/>
      <c r="G2" s="320"/>
      <c r="H2" s="320"/>
    </row>
    <row r="3" spans="1:8" s="315" customFormat="1" ht="47.25" thickBot="1">
      <c r="A3" s="16" t="s">
        <v>4</v>
      </c>
      <c r="B3" s="17"/>
      <c r="C3" s="17"/>
      <c r="D3" s="17"/>
      <c r="E3" s="17"/>
      <c r="F3" s="18"/>
      <c r="G3" s="320"/>
      <c r="H3" s="320"/>
    </row>
    <row r="4" spans="1:6" s="323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2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23" customFormat="1" ht="26.25">
      <c r="A6" s="35" t="s">
        <v>14</v>
      </c>
      <c r="B6" s="36"/>
      <c r="C6" s="36"/>
      <c r="D6" s="36"/>
      <c r="E6" s="36"/>
      <c r="F6" s="37"/>
    </row>
    <row r="7" spans="1:6" s="323" customFormat="1" ht="26.25">
      <c r="A7" s="35" t="s">
        <v>15</v>
      </c>
      <c r="B7" s="36"/>
      <c r="C7" s="36"/>
      <c r="D7" s="36"/>
      <c r="E7" s="36"/>
      <c r="F7" s="38"/>
    </row>
    <row r="8" spans="1:6" s="323" customFormat="1" ht="26.25">
      <c r="A8" s="39" t="s">
        <v>16</v>
      </c>
      <c r="B8" s="40">
        <v>151150777</v>
      </c>
      <c r="C8" s="40">
        <v>151150777</v>
      </c>
      <c r="D8" s="40">
        <v>102217150</v>
      </c>
      <c r="E8" s="40">
        <v>-48933627</v>
      </c>
      <c r="F8" s="41">
        <v>-0.32374049258112647</v>
      </c>
    </row>
    <row r="9" spans="1:6" s="323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23" customFormat="1" ht="26.25">
      <c r="A10" s="42" t="s">
        <v>18</v>
      </c>
      <c r="B10" s="43">
        <v>70112970</v>
      </c>
      <c r="C10" s="43">
        <v>70112970</v>
      </c>
      <c r="D10" s="43">
        <v>141715384</v>
      </c>
      <c r="E10" s="43">
        <v>71602414</v>
      </c>
      <c r="F10" s="41">
        <v>1.0212434874745715</v>
      </c>
    </row>
    <row r="11" spans="1:6" s="323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23" customFormat="1" ht="26.25">
      <c r="A12" s="46" t="s">
        <v>20</v>
      </c>
      <c r="B12" s="45">
        <v>0</v>
      </c>
      <c r="C12" s="45">
        <v>0</v>
      </c>
      <c r="D12" s="45">
        <v>0</v>
      </c>
      <c r="E12" s="43">
        <v>0</v>
      </c>
      <c r="F12" s="41">
        <v>0</v>
      </c>
    </row>
    <row r="13" spans="1:6" s="323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23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23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23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23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23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23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23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10" s="323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  <c r="J21" s="323" t="s">
        <v>50</v>
      </c>
    </row>
    <row r="22" spans="1:6" s="323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23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23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23" customFormat="1" ht="26.25">
      <c r="A25" s="47" t="s">
        <v>33</v>
      </c>
      <c r="B25" s="45">
        <v>60000</v>
      </c>
      <c r="C25" s="45">
        <v>60000</v>
      </c>
      <c r="D25" s="45">
        <v>60000</v>
      </c>
      <c r="E25" s="43">
        <v>0</v>
      </c>
      <c r="F25" s="41">
        <v>0</v>
      </c>
    </row>
    <row r="26" spans="1:6" s="323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23" customFormat="1" ht="26.25">
      <c r="A27" s="47" t="s">
        <v>35</v>
      </c>
      <c r="B27" s="45">
        <v>70052970</v>
      </c>
      <c r="C27" s="45">
        <v>70052970</v>
      </c>
      <c r="D27" s="45">
        <v>141655384</v>
      </c>
      <c r="E27" s="43">
        <v>71602414</v>
      </c>
      <c r="F27" s="41">
        <v>1.0221181771450947</v>
      </c>
    </row>
    <row r="28" spans="1:6" s="323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23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23" customFormat="1" ht="26.25">
      <c r="A30" s="47" t="s">
        <v>36</v>
      </c>
      <c r="B30" s="45">
        <v>0</v>
      </c>
      <c r="C30" s="45">
        <v>0</v>
      </c>
      <c r="D30" s="45">
        <v>0</v>
      </c>
      <c r="E30" s="43">
        <v>0</v>
      </c>
      <c r="F30" s="41">
        <v>0</v>
      </c>
    </row>
    <row r="31" spans="1:6" s="323" customFormat="1" ht="26.25">
      <c r="A31" s="48" t="s">
        <v>37</v>
      </c>
      <c r="B31" s="45"/>
      <c r="C31" s="45"/>
      <c r="D31" s="45"/>
      <c r="E31" s="45"/>
      <c r="F31" s="37"/>
    </row>
    <row r="32" spans="1:6" s="323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23" customFormat="1" ht="26.25">
      <c r="A33" s="49" t="s">
        <v>39</v>
      </c>
      <c r="B33" s="45"/>
      <c r="C33" s="45"/>
      <c r="D33" s="45"/>
      <c r="E33" s="45"/>
      <c r="F33" s="37"/>
    </row>
    <row r="34" spans="1:6" s="323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23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325" customFormat="1" ht="26.25">
      <c r="A36" s="50" t="s">
        <v>42</v>
      </c>
      <c r="B36" s="51">
        <v>221263747</v>
      </c>
      <c r="C36" s="51">
        <v>221263747</v>
      </c>
      <c r="D36" s="51">
        <v>243932534</v>
      </c>
      <c r="E36" s="51">
        <v>22668787</v>
      </c>
      <c r="F36" s="52">
        <v>0.1024514287015125</v>
      </c>
    </row>
    <row r="37" spans="1:6" s="323" customFormat="1" ht="26.25">
      <c r="A37" s="48" t="s">
        <v>43</v>
      </c>
      <c r="B37" s="45"/>
      <c r="C37" s="45"/>
      <c r="D37" s="45"/>
      <c r="E37" s="45"/>
      <c r="F37" s="37"/>
    </row>
    <row r="38" spans="1:6" s="323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23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23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23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23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325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325" t="s">
        <v>50</v>
      </c>
    </row>
    <row r="44" spans="1:6" s="323" customFormat="1" ht="26.25">
      <c r="A44" s="46" t="s">
        <v>50</v>
      </c>
      <c r="B44" s="45"/>
      <c r="C44" s="45"/>
      <c r="D44" s="45"/>
      <c r="E44" s="45"/>
      <c r="F44" s="37"/>
    </row>
    <row r="45" spans="1:6" s="325" customFormat="1" ht="26.25">
      <c r="A45" s="58" t="s">
        <v>51</v>
      </c>
      <c r="B45" s="59">
        <v>307423</v>
      </c>
      <c r="C45" s="59">
        <v>314656</v>
      </c>
      <c r="D45" s="59">
        <v>344956</v>
      </c>
      <c r="E45" s="59">
        <v>30300</v>
      </c>
      <c r="F45" s="52">
        <v>0.09629563714024204</v>
      </c>
    </row>
    <row r="46" spans="1:6" s="323" customFormat="1" ht="26.25">
      <c r="A46" s="46" t="s">
        <v>50</v>
      </c>
      <c r="B46" s="45"/>
      <c r="C46" s="45"/>
      <c r="D46" s="45"/>
      <c r="E46" s="45"/>
      <c r="F46" s="37"/>
    </row>
    <row r="47" spans="1:6" s="325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23" customFormat="1" ht="26.25">
      <c r="A48" s="46" t="s">
        <v>50</v>
      </c>
      <c r="B48" s="45"/>
      <c r="C48" s="45"/>
      <c r="D48" s="45"/>
      <c r="E48" s="45"/>
      <c r="F48" s="37"/>
    </row>
    <row r="49" spans="1:6" s="325" customFormat="1" ht="26.25">
      <c r="A49" s="48" t="s">
        <v>53</v>
      </c>
      <c r="B49" s="57">
        <v>15445</v>
      </c>
      <c r="C49" s="57">
        <v>120864</v>
      </c>
      <c r="D49" s="57">
        <v>120864</v>
      </c>
      <c r="E49" s="57">
        <v>0</v>
      </c>
      <c r="F49" s="52">
        <v>0</v>
      </c>
    </row>
    <row r="50" spans="1:6" s="323" customFormat="1" ht="26.25">
      <c r="A50" s="46" t="s">
        <v>50</v>
      </c>
      <c r="B50" s="45"/>
      <c r="C50" s="45"/>
      <c r="D50" s="45"/>
      <c r="E50" s="45"/>
      <c r="F50" s="37"/>
    </row>
    <row r="51" spans="1:6" s="325" customFormat="1" ht="26.25">
      <c r="A51" s="60" t="s">
        <v>54</v>
      </c>
      <c r="B51" s="61">
        <v>55741953</v>
      </c>
      <c r="C51" s="61">
        <v>84221146</v>
      </c>
      <c r="D51" s="61">
        <v>67637166</v>
      </c>
      <c r="E51" s="61">
        <v>-16583980</v>
      </c>
      <c r="F51" s="52">
        <v>-0.19690993043481028</v>
      </c>
    </row>
    <row r="52" spans="1:6" s="323" customFormat="1" ht="26.25">
      <c r="A52" s="48"/>
      <c r="B52" s="36"/>
      <c r="C52" s="36"/>
      <c r="D52" s="36"/>
      <c r="E52" s="36"/>
      <c r="F52" s="62"/>
    </row>
    <row r="53" spans="1:6" s="325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23" customFormat="1" ht="26.25">
      <c r="A54" s="46"/>
      <c r="B54" s="45"/>
      <c r="C54" s="45"/>
      <c r="D54" s="45"/>
      <c r="E54" s="45"/>
      <c r="F54" s="37"/>
    </row>
    <row r="55" spans="1:6" s="325" customFormat="1" ht="26.25">
      <c r="A55" s="63" t="s">
        <v>56</v>
      </c>
      <c r="B55" s="57">
        <v>277328568</v>
      </c>
      <c r="C55" s="57">
        <v>305920413</v>
      </c>
      <c r="D55" s="57">
        <v>312035520</v>
      </c>
      <c r="E55" s="57">
        <v>6115107</v>
      </c>
      <c r="F55" s="52">
        <v>0.01998920876195339</v>
      </c>
    </row>
    <row r="56" spans="1:6" s="323" customFormat="1" ht="26.25">
      <c r="A56" s="64"/>
      <c r="B56" s="45"/>
      <c r="C56" s="45"/>
      <c r="D56" s="45"/>
      <c r="E56" s="45"/>
      <c r="F56" s="37" t="s">
        <v>50</v>
      </c>
    </row>
    <row r="57" spans="1:6" s="323" customFormat="1" ht="26.25">
      <c r="A57" s="65"/>
      <c r="B57" s="36"/>
      <c r="C57" s="36"/>
      <c r="D57" s="36"/>
      <c r="E57" s="36"/>
      <c r="F57" s="38" t="s">
        <v>50</v>
      </c>
    </row>
    <row r="58" spans="1:6" s="323" customFormat="1" ht="26.25">
      <c r="A58" s="63" t="s">
        <v>57</v>
      </c>
      <c r="B58" s="36"/>
      <c r="C58" s="36"/>
      <c r="D58" s="36"/>
      <c r="E58" s="36"/>
      <c r="F58" s="38"/>
    </row>
    <row r="59" spans="1:6" s="323" customFormat="1" ht="26.25">
      <c r="A59" s="44" t="s">
        <v>58</v>
      </c>
      <c r="B59" s="36">
        <v>0</v>
      </c>
      <c r="C59" s="36">
        <v>0</v>
      </c>
      <c r="D59" s="36">
        <v>0</v>
      </c>
      <c r="E59" s="36">
        <v>0</v>
      </c>
      <c r="F59" s="41">
        <v>0</v>
      </c>
    </row>
    <row r="60" spans="1:6" s="323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23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23" customFormat="1" ht="26.25">
      <c r="A62" s="46" t="s">
        <v>61</v>
      </c>
      <c r="B62" s="45">
        <v>0</v>
      </c>
      <c r="C62" s="45">
        <v>0</v>
      </c>
      <c r="D62" s="45">
        <v>0</v>
      </c>
      <c r="E62" s="45">
        <v>0</v>
      </c>
      <c r="F62" s="41">
        <v>0</v>
      </c>
    </row>
    <row r="63" spans="1:6" s="323" customFormat="1" ht="26.25">
      <c r="A63" s="46" t="s">
        <v>62</v>
      </c>
      <c r="B63" s="45">
        <v>10314540</v>
      </c>
      <c r="C63" s="45">
        <v>14278985</v>
      </c>
      <c r="D63" s="45">
        <v>12881682</v>
      </c>
      <c r="E63" s="45">
        <v>-1397303</v>
      </c>
      <c r="F63" s="41">
        <v>-0.09785730568384238</v>
      </c>
    </row>
    <row r="64" spans="1:6" s="323" customFormat="1" ht="26.25">
      <c r="A64" s="46" t="s">
        <v>63</v>
      </c>
      <c r="B64" s="45">
        <v>0</v>
      </c>
      <c r="C64" s="45">
        <v>0</v>
      </c>
      <c r="D64" s="45">
        <v>0</v>
      </c>
      <c r="E64" s="45">
        <v>0</v>
      </c>
      <c r="F64" s="41">
        <v>0</v>
      </c>
    </row>
    <row r="65" spans="1:6" s="323" customFormat="1" ht="26.25">
      <c r="A65" s="46" t="s">
        <v>64</v>
      </c>
      <c r="B65" s="45">
        <v>220444537</v>
      </c>
      <c r="C65" s="45">
        <v>220746776</v>
      </c>
      <c r="D65" s="45">
        <v>246105156</v>
      </c>
      <c r="E65" s="45">
        <v>25358380</v>
      </c>
      <c r="F65" s="41">
        <v>0.11487542631200194</v>
      </c>
    </row>
    <row r="66" spans="1:6" s="323" customFormat="1" ht="26.25">
      <c r="A66" s="46" t="s">
        <v>65</v>
      </c>
      <c r="B66" s="45">
        <v>0</v>
      </c>
      <c r="C66" s="45">
        <v>0</v>
      </c>
      <c r="D66" s="45">
        <v>0</v>
      </c>
      <c r="E66" s="45">
        <v>0</v>
      </c>
      <c r="F66" s="41">
        <v>0</v>
      </c>
    </row>
    <row r="67" spans="1:6" s="325" customFormat="1" ht="26.25">
      <c r="A67" s="66" t="s">
        <v>66</v>
      </c>
      <c r="B67" s="51">
        <v>230759077</v>
      </c>
      <c r="C67" s="51">
        <v>235025761</v>
      </c>
      <c r="D67" s="51">
        <v>258986838</v>
      </c>
      <c r="E67" s="51">
        <v>23961077</v>
      </c>
      <c r="F67" s="52">
        <v>0.10195085380448997</v>
      </c>
    </row>
    <row r="68" spans="1:6" s="323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23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23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23" customFormat="1" ht="26.25">
      <c r="A71" s="46" t="s">
        <v>70</v>
      </c>
      <c r="B71" s="45">
        <v>46569491</v>
      </c>
      <c r="C71" s="45">
        <v>70894652</v>
      </c>
      <c r="D71" s="45">
        <v>53048682</v>
      </c>
      <c r="E71" s="45">
        <v>-17845970</v>
      </c>
      <c r="F71" s="41">
        <v>-0.25172519360134527</v>
      </c>
    </row>
    <row r="72" spans="1:6" s="325" customFormat="1" ht="26.25">
      <c r="A72" s="67" t="s">
        <v>71</v>
      </c>
      <c r="B72" s="68">
        <v>277328568</v>
      </c>
      <c r="C72" s="68">
        <v>305920413</v>
      </c>
      <c r="D72" s="68">
        <v>312035520</v>
      </c>
      <c r="E72" s="68">
        <v>6115107</v>
      </c>
      <c r="F72" s="52">
        <v>0.01998920876195339</v>
      </c>
    </row>
    <row r="73" spans="1:6" s="323" customFormat="1" ht="26.25">
      <c r="A73" s="65"/>
      <c r="B73" s="326">
        <v>0</v>
      </c>
      <c r="C73" s="326">
        <v>0</v>
      </c>
      <c r="D73" s="326">
        <v>0</v>
      </c>
      <c r="E73" s="326">
        <v>0</v>
      </c>
      <c r="F73" s="38"/>
    </row>
    <row r="74" spans="1:6" s="323" customFormat="1" ht="26.25">
      <c r="A74" s="63" t="s">
        <v>72</v>
      </c>
      <c r="B74" s="36"/>
      <c r="C74" s="36"/>
      <c r="D74" s="36"/>
      <c r="E74" s="36"/>
      <c r="F74" s="38"/>
    </row>
    <row r="75" spans="1:6" s="323" customFormat="1" ht="26.25">
      <c r="A75" s="44" t="s">
        <v>73</v>
      </c>
      <c r="B75" s="40">
        <v>4216295</v>
      </c>
      <c r="C75" s="40">
        <v>4438538</v>
      </c>
      <c r="D75" s="40">
        <v>4316522</v>
      </c>
      <c r="E75" s="36">
        <v>-122016</v>
      </c>
      <c r="F75" s="41">
        <v>-0.027490133012266653</v>
      </c>
    </row>
    <row r="76" spans="1:6" s="323" customFormat="1" ht="26.25">
      <c r="A76" s="46" t="s">
        <v>74</v>
      </c>
      <c r="B76" s="43">
        <v>79607</v>
      </c>
      <c r="C76" s="40">
        <v>123416</v>
      </c>
      <c r="D76" s="40">
        <v>183070</v>
      </c>
      <c r="E76" s="45">
        <v>59654</v>
      </c>
      <c r="F76" s="41">
        <v>0.48335710118623193</v>
      </c>
    </row>
    <row r="77" spans="1:6" s="323" customFormat="1" ht="26.25">
      <c r="A77" s="46" t="s">
        <v>75</v>
      </c>
      <c r="B77" s="36">
        <v>1837933</v>
      </c>
      <c r="C77" s="40">
        <v>2010594</v>
      </c>
      <c r="D77" s="40">
        <v>1622840</v>
      </c>
      <c r="E77" s="45">
        <v>-387754</v>
      </c>
      <c r="F77" s="41">
        <v>-0.19285544470937444</v>
      </c>
    </row>
    <row r="78" spans="1:6" s="325" customFormat="1" ht="26.25">
      <c r="A78" s="66" t="s">
        <v>76</v>
      </c>
      <c r="B78" s="68">
        <v>6133835</v>
      </c>
      <c r="C78" s="68">
        <v>6572548</v>
      </c>
      <c r="D78" s="68">
        <v>6122432</v>
      </c>
      <c r="E78" s="51">
        <v>-450116</v>
      </c>
      <c r="F78" s="52">
        <v>-0.0684842469008975</v>
      </c>
    </row>
    <row r="79" spans="1:6" s="323" customFormat="1" ht="26.25">
      <c r="A79" s="46" t="s">
        <v>77</v>
      </c>
      <c r="B79" s="43">
        <v>121518</v>
      </c>
      <c r="C79" s="43">
        <v>158029</v>
      </c>
      <c r="D79" s="43">
        <v>178755</v>
      </c>
      <c r="E79" s="45">
        <v>20726</v>
      </c>
      <c r="F79" s="41">
        <v>0.13115314277759146</v>
      </c>
    </row>
    <row r="80" spans="1:6" s="323" customFormat="1" ht="26.25">
      <c r="A80" s="46" t="s">
        <v>78</v>
      </c>
      <c r="B80" s="40">
        <v>463807</v>
      </c>
      <c r="C80" s="40">
        <v>667699</v>
      </c>
      <c r="D80" s="40">
        <v>780014</v>
      </c>
      <c r="E80" s="45">
        <v>112315</v>
      </c>
      <c r="F80" s="41">
        <v>0.16821202368132945</v>
      </c>
    </row>
    <row r="81" spans="1:6" s="323" customFormat="1" ht="26.25">
      <c r="A81" s="46" t="s">
        <v>79</v>
      </c>
      <c r="B81" s="36">
        <v>34962</v>
      </c>
      <c r="C81" s="36">
        <v>92606</v>
      </c>
      <c r="D81" s="36">
        <v>118339</v>
      </c>
      <c r="E81" s="45">
        <v>25733</v>
      </c>
      <c r="F81" s="41">
        <v>0.2778761635315206</v>
      </c>
    </row>
    <row r="82" spans="1:6" s="325" customFormat="1" ht="26.25">
      <c r="A82" s="49" t="s">
        <v>80</v>
      </c>
      <c r="B82" s="68">
        <v>620287</v>
      </c>
      <c r="C82" s="68">
        <v>918334</v>
      </c>
      <c r="D82" s="68">
        <v>1077108</v>
      </c>
      <c r="E82" s="51">
        <v>158774</v>
      </c>
      <c r="F82" s="52">
        <v>0.17289352240034672</v>
      </c>
    </row>
    <row r="83" spans="1:6" s="323" customFormat="1" ht="26.25">
      <c r="A83" s="46" t="s">
        <v>81</v>
      </c>
      <c r="B83" s="304">
        <v>9138559</v>
      </c>
      <c r="C83" s="36">
        <v>9586437</v>
      </c>
      <c r="D83" s="36">
        <v>11098786</v>
      </c>
      <c r="E83" s="45">
        <v>1512349</v>
      </c>
      <c r="F83" s="41">
        <v>0.15775923839065548</v>
      </c>
    </row>
    <row r="84" spans="1:6" s="323" customFormat="1" ht="26.25">
      <c r="A84" s="46" t="s">
        <v>82</v>
      </c>
      <c r="B84" s="45">
        <v>260051716</v>
      </c>
      <c r="C84" s="45">
        <v>287279196</v>
      </c>
      <c r="D84" s="45">
        <v>292355749</v>
      </c>
      <c r="E84" s="45">
        <v>5076553</v>
      </c>
      <c r="F84" s="41">
        <v>0.01767114733918985</v>
      </c>
    </row>
    <row r="85" spans="1:6" s="323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23" customFormat="1" ht="26.25">
      <c r="A86" s="46" t="s">
        <v>84</v>
      </c>
      <c r="B86" s="45">
        <v>1363316</v>
      </c>
      <c r="C86" s="45">
        <v>1525433</v>
      </c>
      <c r="D86" s="45">
        <v>1261445</v>
      </c>
      <c r="E86" s="45">
        <v>-263988</v>
      </c>
      <c r="F86" s="41">
        <v>-0.17305774819346376</v>
      </c>
    </row>
    <row r="87" spans="1:6" s="325" customFormat="1" ht="26.25">
      <c r="A87" s="49" t="s">
        <v>85</v>
      </c>
      <c r="B87" s="51">
        <v>270553591</v>
      </c>
      <c r="C87" s="51">
        <v>298391066</v>
      </c>
      <c r="D87" s="51">
        <v>304715980</v>
      </c>
      <c r="E87" s="51">
        <v>6324914</v>
      </c>
      <c r="F87" s="52">
        <v>0.021196727116488134</v>
      </c>
    </row>
    <row r="88" spans="1:6" s="323" customFormat="1" ht="26.25">
      <c r="A88" s="46" t="s">
        <v>86</v>
      </c>
      <c r="B88" s="45">
        <v>20855</v>
      </c>
      <c r="C88" s="45">
        <v>38465</v>
      </c>
      <c r="D88" s="45">
        <v>120000</v>
      </c>
      <c r="E88" s="45">
        <v>81535</v>
      </c>
      <c r="F88" s="41">
        <v>2.119719225269726</v>
      </c>
    </row>
    <row r="89" spans="1:6" s="323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23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325" customFormat="1" ht="26.25">
      <c r="A91" s="69" t="s">
        <v>89</v>
      </c>
      <c r="B91" s="68">
        <v>20855</v>
      </c>
      <c r="C91" s="68">
        <v>38465</v>
      </c>
      <c r="D91" s="68">
        <v>120000</v>
      </c>
      <c r="E91" s="68">
        <v>81535</v>
      </c>
      <c r="F91" s="52">
        <v>2.119719225269726</v>
      </c>
    </row>
    <row r="92" spans="1:6" s="323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325" customFormat="1" ht="27" thickBot="1">
      <c r="A93" s="70" t="s">
        <v>71</v>
      </c>
      <c r="B93" s="71">
        <v>277328568</v>
      </c>
      <c r="C93" s="71">
        <v>305920413</v>
      </c>
      <c r="D93" s="72">
        <v>312035520</v>
      </c>
      <c r="E93" s="71">
        <v>6115107</v>
      </c>
      <c r="F93" s="73">
        <v>0.01998920876195339</v>
      </c>
    </row>
    <row r="94" spans="1:8" s="316" customFormat="1" ht="31.5">
      <c r="A94" s="19"/>
      <c r="B94" s="305">
        <v>0</v>
      </c>
      <c r="C94" s="305">
        <v>0</v>
      </c>
      <c r="D94" s="305">
        <v>0</v>
      </c>
      <c r="E94" s="305">
        <v>0</v>
      </c>
      <c r="F94" s="21" t="s">
        <v>50</v>
      </c>
      <c r="G94" s="322"/>
      <c r="H94" s="322"/>
    </row>
    <row r="95" spans="1:8" s="316" customFormat="1" ht="31.5">
      <c r="A95" s="23" t="s">
        <v>91</v>
      </c>
      <c r="B95" s="24"/>
      <c r="C95" s="24"/>
      <c r="D95" s="24"/>
      <c r="E95" s="24"/>
      <c r="F95" s="25"/>
      <c r="G95" s="322"/>
      <c r="H95" s="322"/>
    </row>
    <row r="96" spans="1:8" s="316" customFormat="1" ht="31.5">
      <c r="A96" s="23" t="s">
        <v>92</v>
      </c>
      <c r="B96" s="24"/>
      <c r="C96" s="24"/>
      <c r="D96" s="24"/>
      <c r="E96" s="24"/>
      <c r="F96" s="25"/>
      <c r="G96" s="322"/>
      <c r="H96" s="3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60" zoomScaleNormal="60" zoomScalePageLayoutView="0" workbookViewId="0" topLeftCell="A28">
      <selection activeCell="F93" sqref="A1:F93"/>
    </sheetView>
  </sheetViews>
  <sheetFormatPr defaultColWidth="9.140625" defaultRowHeight="15"/>
  <cols>
    <col min="1" max="1" width="157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5" s="4" customFormat="1" ht="46.5">
      <c r="A1" s="10" t="s">
        <v>0</v>
      </c>
      <c r="B1" s="13" t="s">
        <v>1</v>
      </c>
      <c r="C1" s="1" t="s">
        <v>114</v>
      </c>
      <c r="D1" s="14"/>
      <c r="E1" s="12"/>
    </row>
    <row r="2" spans="1:5" s="4" customFormat="1" ht="46.5">
      <c r="A2" s="10" t="s">
        <v>3</v>
      </c>
      <c r="B2" s="11"/>
      <c r="C2" s="15"/>
      <c r="D2" s="12"/>
      <c r="E2" s="12"/>
    </row>
    <row r="3" spans="1:5" s="4" customFormat="1" ht="47.25" thickBot="1">
      <c r="A3" s="16" t="s">
        <v>4</v>
      </c>
      <c r="B3" s="17"/>
      <c r="C3" s="18"/>
      <c r="D3" s="12"/>
      <c r="E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f>ULBoard!B8+Grambling!B8+LATech!B8+McNeese!B9+Nicholls!B8+NwSU!B8+SLU!B8+ULL!B8+ULM!B8+UNO!B8</f>
        <v>270841383</v>
      </c>
      <c r="C8" s="40">
        <f>ULBoard!C8+Grambling!C8+LATech!C8+McNeese!C9+Nicholls!C8+NwSU!C8+SLU!C8+ULL!C8+ULM!C8+UNO!C8</f>
        <v>270841383</v>
      </c>
      <c r="D8" s="40">
        <f>ULBoard!D8+Grambling!D8+LATech!D8+McNeese!D9+Nicholls!D8+NwSU!D8+SLU!D8+ULL!D8+ULM!D8+UNO!D8</f>
        <v>130200280</v>
      </c>
      <c r="E8" s="40">
        <f aca="true" t="shared" si="0" ref="E8:E30">D8-C8</f>
        <v>-140641103</v>
      </c>
      <c r="F8" s="41">
        <f aca="true" t="shared" si="1" ref="F8:F30">IF(ISBLANK(E8),"  ",IF(C8&gt;0,E8/C8,IF(E8&gt;0,1,0)))</f>
        <v>-0.5192747926560396</v>
      </c>
    </row>
    <row r="9" spans="1:6" s="30" customFormat="1" ht="26.25">
      <c r="A9" s="39" t="s">
        <v>17</v>
      </c>
      <c r="B9" s="40">
        <f>ULBoard!B9+Grambling!B9+LATech!B9+McNeese!B10+Nicholls!B9+NwSU!B9+SLU!B9+ULL!B9+ULM!B9+UNO!B9</f>
        <v>0</v>
      </c>
      <c r="C9" s="40">
        <f>ULBoard!C9+Grambling!C9+LATech!C9+McNeese!C10+Nicholls!C9+NwSU!C9+SLU!C9+ULL!C9+ULM!C9+UNO!C9</f>
        <v>0</v>
      </c>
      <c r="D9" s="40">
        <f>ULBoard!D9+Grambling!D9+LATech!D9+McNeese!D10+Nicholls!D9+NwSU!D9+SLU!D9+ULL!D9+ULM!D9+UNO!D9</f>
        <v>0</v>
      </c>
      <c r="E9" s="40">
        <f t="shared" si="0"/>
        <v>0</v>
      </c>
      <c r="F9" s="41">
        <f t="shared" si="1"/>
        <v>0</v>
      </c>
    </row>
    <row r="10" spans="1:6" s="30" customFormat="1" ht="26.25">
      <c r="A10" s="42" t="s">
        <v>18</v>
      </c>
      <c r="B10" s="40">
        <f>ULBoard!B10+Grambling!B10+LATech!B10+McNeese!B11+Nicholls!B10+NwSU!B10+SLU!B10+ULL!B10+ULM!B10+UNO!B10</f>
        <v>16106769.5</v>
      </c>
      <c r="C10" s="40">
        <f>ULBoard!C10+Grambling!C10+LATech!C10+McNeese!C11+Nicholls!C10+NwSU!C10+SLU!C10+ULL!C10+ULM!C10+UNO!C10</f>
        <v>16718943</v>
      </c>
      <c r="D10" s="40">
        <f>ULBoard!D10+Grambling!D10+LATech!D10+McNeese!D11+Nicholls!D10+NwSU!D10+SLU!D10+ULL!D10+ULM!D10+UNO!D10</f>
        <v>121009868</v>
      </c>
      <c r="E10" s="40">
        <f t="shared" si="0"/>
        <v>104290925</v>
      </c>
      <c r="F10" s="41">
        <f t="shared" si="1"/>
        <v>6.237889859424725</v>
      </c>
    </row>
    <row r="11" spans="1:6" s="30" customFormat="1" ht="26.25">
      <c r="A11" s="44" t="s">
        <v>19</v>
      </c>
      <c r="B11" s="40">
        <f>ULBoard!B11+Grambling!B11+LATech!B11+McNeese!B12+Nicholls!B11+NwSU!B11+SLU!B11+ULL!B11+ULM!B11+UNO!B11</f>
        <v>0</v>
      </c>
      <c r="C11" s="40">
        <f>ULBoard!C11+Grambling!C11+LATech!C11+McNeese!C12+Nicholls!C11+NwSU!C11+SLU!C11+ULL!C11+ULM!C11+UNO!C11</f>
        <v>0</v>
      </c>
      <c r="D11" s="40">
        <f>ULBoard!D11+Grambling!D11+LATech!D11+McNeese!D12+Nicholls!D11+NwSU!D11+SLU!D11+ULL!D11+ULM!D11+UNO!D11</f>
        <v>0</v>
      </c>
      <c r="E11" s="40">
        <f t="shared" si="0"/>
        <v>0</v>
      </c>
      <c r="F11" s="41">
        <f t="shared" si="1"/>
        <v>0</v>
      </c>
    </row>
    <row r="12" spans="1:6" s="30" customFormat="1" ht="26.25">
      <c r="A12" s="46" t="s">
        <v>20</v>
      </c>
      <c r="B12" s="40">
        <f>ULBoard!B12+Grambling!B12+LATech!B12+McNeese!B13+Nicholls!B12+NwSU!B12+SLU!B12+ULL!B12+ULM!B12+UNO!B12</f>
        <v>15703566.5</v>
      </c>
      <c r="C12" s="40">
        <f>ULBoard!C12+Grambling!C12+LATech!C12+McNeese!C13+Nicholls!C12+NwSU!C12+SLU!C12+ULL!C12+ULM!C12+UNO!C12</f>
        <v>16315740</v>
      </c>
      <c r="D12" s="40">
        <f>ULBoard!D12+Grambling!D12+LATech!D12+McNeese!D13+Nicholls!D12+NwSU!D12+SLU!D12+ULL!D12+ULM!D12+UNO!D12</f>
        <v>15638062</v>
      </c>
      <c r="E12" s="40">
        <f t="shared" si="0"/>
        <v>-677678</v>
      </c>
      <c r="F12" s="41">
        <f t="shared" si="1"/>
        <v>-0.04153522917134007</v>
      </c>
    </row>
    <row r="13" spans="1:6" s="30" customFormat="1" ht="26.25">
      <c r="A13" s="46" t="s">
        <v>21</v>
      </c>
      <c r="B13" s="40">
        <f>ULBoard!B13+Grambling!B13+LATech!B13+McNeese!B14+Nicholls!B13+NwSU!B13+SLU!B13+ULL!B13+ULM!B13+UNO!B13</f>
        <v>0</v>
      </c>
      <c r="C13" s="40">
        <f>ULBoard!C13+Grambling!C13+LATech!C13+McNeese!C14+Nicholls!C13+NwSU!C13+SLU!C13+ULL!C13+ULM!C13+UNO!C13</f>
        <v>0</v>
      </c>
      <c r="D13" s="40">
        <f>ULBoard!D13+Grambling!D13+LATech!D13+McNeese!D14+Nicholls!D13+NwSU!D13+SLU!D13+ULL!D13+ULM!D13+UNO!D13</f>
        <v>0</v>
      </c>
      <c r="E13" s="40">
        <f t="shared" si="0"/>
        <v>0</v>
      </c>
      <c r="F13" s="41">
        <f t="shared" si="1"/>
        <v>0</v>
      </c>
    </row>
    <row r="14" spans="1:6" s="30" customFormat="1" ht="26.25">
      <c r="A14" s="46" t="s">
        <v>22</v>
      </c>
      <c r="B14" s="40">
        <f>ULBoard!B14+Grambling!B14+LATech!B14+McNeese!B15+Nicholls!B14+NwSU!B14+SLU!B14+ULL!B14+ULM!B14+UNO!B14</f>
        <v>403203</v>
      </c>
      <c r="C14" s="40">
        <f>ULBoard!C14+Grambling!C14+LATech!C14+McNeese!C15+Nicholls!C14+NwSU!C14+SLU!C14+ULL!C14+ULM!C14+UNO!C14</f>
        <v>403203</v>
      </c>
      <c r="D14" s="40">
        <f>ULBoard!D14+Grambling!D14+LATech!D14+McNeese!D15+Nicholls!D14+NwSU!D14+SLU!D14+ULL!D14+ULM!D14+UNO!D14</f>
        <v>419794</v>
      </c>
      <c r="E14" s="40">
        <f t="shared" si="0"/>
        <v>16591</v>
      </c>
      <c r="F14" s="41">
        <f t="shared" si="1"/>
        <v>0.04114800733129466</v>
      </c>
    </row>
    <row r="15" spans="1:6" s="30" customFormat="1" ht="26.25">
      <c r="A15" s="46" t="s">
        <v>23</v>
      </c>
      <c r="B15" s="40">
        <f>ULBoard!B15+Grambling!B15+LATech!B15+McNeese!B16+Nicholls!B15+NwSU!B15+SLU!B15+ULL!B15+ULM!B15+UNO!B15</f>
        <v>0</v>
      </c>
      <c r="C15" s="40">
        <f>ULBoard!C15+Grambling!C15+LATech!C15+McNeese!C16+Nicholls!C15+NwSU!C15+SLU!C15+ULL!C15+ULM!C15+UNO!C15</f>
        <v>0</v>
      </c>
      <c r="D15" s="40">
        <f>ULBoard!D15+Grambling!D15+LATech!D15+McNeese!D16+Nicholls!D15+NwSU!D15+SLU!D15+ULL!D15+ULM!D15+UNO!D15</f>
        <v>0</v>
      </c>
      <c r="E15" s="40">
        <f t="shared" si="0"/>
        <v>0</v>
      </c>
      <c r="F15" s="41">
        <f t="shared" si="1"/>
        <v>0</v>
      </c>
    </row>
    <row r="16" spans="1:6" s="30" customFormat="1" ht="26.25">
      <c r="A16" s="46" t="s">
        <v>24</v>
      </c>
      <c r="B16" s="40">
        <f>ULBoard!B16+Grambling!B16+LATech!B16+McNeese!B17+Nicholls!B16+NwSU!B16+SLU!B16+ULL!B16+ULM!B16+UNO!B16</f>
        <v>0</v>
      </c>
      <c r="C16" s="40">
        <f>ULBoard!C16+Grambling!C16+LATech!C16+McNeese!C17+Nicholls!C16+NwSU!C16+SLU!C16+ULL!C16+ULM!C16+UNO!C16</f>
        <v>0</v>
      </c>
      <c r="D16" s="40">
        <f>ULBoard!D16+Grambling!D16+LATech!D16+McNeese!D17+Nicholls!D16+NwSU!D16+SLU!D16+ULL!D16+ULM!D16+UNO!D16</f>
        <v>0</v>
      </c>
      <c r="E16" s="40">
        <f t="shared" si="0"/>
        <v>0</v>
      </c>
      <c r="F16" s="41">
        <f t="shared" si="1"/>
        <v>0</v>
      </c>
    </row>
    <row r="17" spans="1:6" s="30" customFormat="1" ht="26.25">
      <c r="A17" s="46" t="s">
        <v>25</v>
      </c>
      <c r="B17" s="40">
        <f>ULBoard!B17+Grambling!B17+LATech!B17+McNeese!B18+Nicholls!B17+NwSU!B17+SLU!B17+ULL!B17+ULM!B17+UNO!B17</f>
        <v>0</v>
      </c>
      <c r="C17" s="40">
        <f>ULBoard!C17+Grambling!C17+LATech!C17+McNeese!C18+Nicholls!C17+NwSU!C17+SLU!C17+ULL!C17+ULM!C17+UNO!C17</f>
        <v>0</v>
      </c>
      <c r="D17" s="40">
        <f>ULBoard!D17+Grambling!D17+LATech!D17+McNeese!D18+Nicholls!D17+NwSU!D17+SLU!D17+ULL!D17+ULM!D17+UNO!D17</f>
        <v>0</v>
      </c>
      <c r="E17" s="40">
        <f t="shared" si="0"/>
        <v>0</v>
      </c>
      <c r="F17" s="41">
        <f t="shared" si="1"/>
        <v>0</v>
      </c>
    </row>
    <row r="18" spans="1:6" s="30" customFormat="1" ht="26.25">
      <c r="A18" s="46" t="s">
        <v>26</v>
      </c>
      <c r="B18" s="40">
        <f>ULBoard!B18+Grambling!B18+LATech!B18+McNeese!B19+Nicholls!B18+NwSU!B18+SLU!B18+ULL!B18+ULM!B18+UNO!B18</f>
        <v>0</v>
      </c>
      <c r="C18" s="40">
        <f>ULBoard!C18+Grambling!C18+LATech!C18+McNeese!C19+Nicholls!C18+NwSU!C18+SLU!C18+ULL!C18+ULM!C18+UNO!C18</f>
        <v>0</v>
      </c>
      <c r="D18" s="40">
        <f>ULBoard!D18+Grambling!D18+LATech!D18+McNeese!D19+Nicholls!D18+NwSU!D18+SLU!D18+ULL!D18+ULM!D18+UNO!D18</f>
        <v>0</v>
      </c>
      <c r="E18" s="40">
        <f t="shared" si="0"/>
        <v>0</v>
      </c>
      <c r="F18" s="41">
        <f t="shared" si="1"/>
        <v>0</v>
      </c>
    </row>
    <row r="19" spans="1:6" s="30" customFormat="1" ht="26.25">
      <c r="A19" s="46" t="s">
        <v>27</v>
      </c>
      <c r="B19" s="40">
        <f>ULBoard!B19+Grambling!B19+LATech!B19+McNeese!B20+Nicholls!B19+NwSU!B19+SLU!B19+ULL!B19+ULM!B19+UNO!B19</f>
        <v>0</v>
      </c>
      <c r="C19" s="40">
        <f>ULBoard!C19+Grambling!C19+LATech!C19+McNeese!C20+Nicholls!C19+NwSU!C19+SLU!C19+ULL!C19+ULM!C19+UNO!C19</f>
        <v>0</v>
      </c>
      <c r="D19" s="40">
        <f>ULBoard!D19+Grambling!D19+LATech!D19+McNeese!D20+Nicholls!D19+NwSU!D19+SLU!D19+ULL!D19+ULM!D19+UNO!D19</f>
        <v>0</v>
      </c>
      <c r="E19" s="40">
        <f t="shared" si="0"/>
        <v>0</v>
      </c>
      <c r="F19" s="41">
        <f t="shared" si="1"/>
        <v>0</v>
      </c>
    </row>
    <row r="20" spans="1:6" s="30" customFormat="1" ht="26.25">
      <c r="A20" s="46" t="s">
        <v>28</v>
      </c>
      <c r="B20" s="40">
        <f>ULBoard!B20+Grambling!B20+LATech!B20+McNeese!B21+Nicholls!B20+NwSU!B20+SLU!B20+ULL!B20+ULM!B20+UNO!B20</f>
        <v>0</v>
      </c>
      <c r="C20" s="40">
        <f>ULBoard!C20+Grambling!C20+LATech!C20+McNeese!C21+Nicholls!C20+NwSU!C20+SLU!C20+ULL!C20+ULM!C20+UNO!C20</f>
        <v>0</v>
      </c>
      <c r="D20" s="40">
        <f>ULBoard!D20+Grambling!D20+LATech!D20+McNeese!D21+Nicholls!D20+NwSU!D20+SLU!D20+ULL!D20+ULM!D20+UNO!D20</f>
        <v>0</v>
      </c>
      <c r="E20" s="40">
        <f t="shared" si="0"/>
        <v>0</v>
      </c>
      <c r="F20" s="41">
        <f t="shared" si="1"/>
        <v>0</v>
      </c>
    </row>
    <row r="21" spans="1:6" s="30" customFormat="1" ht="26.25">
      <c r="A21" s="46" t="s">
        <v>29</v>
      </c>
      <c r="B21" s="40">
        <f>ULBoard!B21+Grambling!B21+LATech!B21+McNeese!B22+Nicholls!B21+NwSU!B21+SLU!B21+ULL!B21+ULM!B21+UNO!B21</f>
        <v>0</v>
      </c>
      <c r="C21" s="40">
        <f>ULBoard!C21+Grambling!C21+LATech!C21+McNeese!C22+Nicholls!C21+NwSU!C21+SLU!C21+ULL!C21+ULM!C21+UNO!C21</f>
        <v>0</v>
      </c>
      <c r="D21" s="40">
        <f>ULBoard!D21+Grambling!D21+LATech!D21+McNeese!D22+Nicholls!D21+NwSU!D21+SLU!D21+ULL!D21+ULM!D21+UNO!D21</f>
        <v>0</v>
      </c>
      <c r="E21" s="40">
        <f t="shared" si="0"/>
        <v>0</v>
      </c>
      <c r="F21" s="41">
        <f t="shared" si="1"/>
        <v>0</v>
      </c>
    </row>
    <row r="22" spans="1:6" s="30" customFormat="1" ht="26.25">
      <c r="A22" s="46" t="s">
        <v>30</v>
      </c>
      <c r="B22" s="40">
        <f>ULBoard!B22+Grambling!B22+LATech!B22+McNeese!B23+Nicholls!B22+NwSU!B22+SLU!B22+ULL!B22+ULM!B22+UNO!B22</f>
        <v>0</v>
      </c>
      <c r="C22" s="40">
        <f>ULBoard!C22+Grambling!C22+LATech!C22+McNeese!C23+Nicholls!C22+NwSU!C22+SLU!C22+ULL!C22+ULM!C22+UNO!C22</f>
        <v>0</v>
      </c>
      <c r="D22" s="40">
        <f>ULBoard!D22+Grambling!D22+LATech!D22+McNeese!D23+Nicholls!D22+NwSU!D22+SLU!D22+ULL!D22+ULM!D22+UNO!D22</f>
        <v>0</v>
      </c>
      <c r="E22" s="40">
        <f t="shared" si="0"/>
        <v>0</v>
      </c>
      <c r="F22" s="41">
        <f t="shared" si="1"/>
        <v>0</v>
      </c>
    </row>
    <row r="23" spans="1:6" s="30" customFormat="1" ht="26.25">
      <c r="A23" s="47" t="s">
        <v>31</v>
      </c>
      <c r="B23" s="40">
        <f>ULBoard!B23+Grambling!B23+LATech!B23+McNeese!B24+Nicholls!B23+NwSU!B23+SLU!B23+ULL!B23+ULM!B23+UNO!B23</f>
        <v>0</v>
      </c>
      <c r="C23" s="40">
        <f>ULBoard!C23+Grambling!C23+LATech!C23+McNeese!C24+Nicholls!C23+NwSU!C23+SLU!C23+ULL!C23+ULM!C23+UNO!C23</f>
        <v>0</v>
      </c>
      <c r="D23" s="40">
        <f>ULBoard!D23+Grambling!D23+LATech!D23+McNeese!D24+Nicholls!D23+NwSU!D23+SLU!D23+ULL!D23+ULM!D23+UNO!D23</f>
        <v>0</v>
      </c>
      <c r="E23" s="40">
        <f t="shared" si="0"/>
        <v>0</v>
      </c>
      <c r="F23" s="41">
        <f t="shared" si="1"/>
        <v>0</v>
      </c>
    </row>
    <row r="24" spans="1:6" s="30" customFormat="1" ht="26.25">
      <c r="A24" s="47" t="s">
        <v>32</v>
      </c>
      <c r="B24" s="40">
        <f>ULBoard!B24+Grambling!B24+LATech!B24+McNeese!B25+Nicholls!B24+NwSU!B24+SLU!B24+ULL!B24+ULM!B24+UNO!B24</f>
        <v>0</v>
      </c>
      <c r="C24" s="40">
        <f>ULBoard!C24+Grambling!C24+LATech!C24+McNeese!C25+Nicholls!C24+NwSU!C24+SLU!C24+ULL!C24+ULM!C24+UNO!C24</f>
        <v>0</v>
      </c>
      <c r="D24" s="40">
        <f>ULBoard!D24+Grambling!D24+LATech!D24+McNeese!D25+Nicholls!D24+NwSU!D24+SLU!D24+ULL!D24+ULM!D24+UNO!D24</f>
        <v>0</v>
      </c>
      <c r="E24" s="40">
        <f t="shared" si="0"/>
        <v>0</v>
      </c>
      <c r="F24" s="41">
        <f t="shared" si="1"/>
        <v>0</v>
      </c>
    </row>
    <row r="25" spans="1:6" s="30" customFormat="1" ht="26.25">
      <c r="A25" s="47" t="s">
        <v>33</v>
      </c>
      <c r="B25" s="40">
        <f>ULBoard!B25+Grambling!B25+LATech!B25+McNeese!B26+Nicholls!B25+NwSU!B25+SLU!B25+ULL!B25+ULM!B25+UNO!B25</f>
        <v>0</v>
      </c>
      <c r="C25" s="40">
        <f>ULBoard!C25+Grambling!C25+LATech!C25+McNeese!C26+Nicholls!C25+NwSU!C25+SLU!C25+ULL!C25+ULM!C25+UNO!C25</f>
        <v>0</v>
      </c>
      <c r="D25" s="40">
        <f>ULBoard!D25+Grambling!D25+LATech!D25+McNeese!D26+Nicholls!D25+NwSU!D25+SLU!D25+ULL!D25+ULM!D25+UNO!D25</f>
        <v>0</v>
      </c>
      <c r="E25" s="40">
        <f t="shared" si="0"/>
        <v>0</v>
      </c>
      <c r="F25" s="41">
        <f t="shared" si="1"/>
        <v>0</v>
      </c>
    </row>
    <row r="26" spans="1:6" s="30" customFormat="1" ht="26.25">
      <c r="A26" s="47" t="s">
        <v>34</v>
      </c>
      <c r="B26" s="40">
        <f>ULBoard!B26+Grambling!B26+LATech!B26+McNeese!B27+Nicholls!B26+NwSU!B26+SLU!B26+ULL!B26+ULM!B26+UNO!B26</f>
        <v>0</v>
      </c>
      <c r="C26" s="40">
        <f>ULBoard!C26+Grambling!C26+LATech!C26+McNeese!C27+Nicholls!C26+NwSU!C26+SLU!C26+ULL!C26+ULM!C26+UNO!C26</f>
        <v>0</v>
      </c>
      <c r="D26" s="40">
        <f>ULBoard!D26+Grambling!D26+LATech!D26+McNeese!D27+Nicholls!D26+NwSU!D26+SLU!D26+ULL!D26+ULM!D26+UNO!D26</f>
        <v>0</v>
      </c>
      <c r="E26" s="40">
        <f t="shared" si="0"/>
        <v>0</v>
      </c>
      <c r="F26" s="41">
        <f t="shared" si="1"/>
        <v>0</v>
      </c>
    </row>
    <row r="27" spans="1:6" s="30" customFormat="1" ht="26.25">
      <c r="A27" s="47" t="s">
        <v>35</v>
      </c>
      <c r="B27" s="40">
        <f>ULBoard!B27+Grambling!B27+LATech!B27+McNeese!B28+Nicholls!B27+NwSU!B27+SLU!B27+ULL!B27+ULM!B27+UNO!B27</f>
        <v>0</v>
      </c>
      <c r="C27" s="40">
        <f>ULBoard!C27+Grambling!C27+LATech!C27+McNeese!C28+Nicholls!C27+NwSU!C27+SLU!C27+ULL!C27+ULM!C27+UNO!C27</f>
        <v>0</v>
      </c>
      <c r="D27" s="40">
        <f>ULBoard!D27+Grambling!D27+LATech!D27+McNeese!D28+Nicholls!D27+NwSU!D27+SLU!D27+ULL!D27+ULM!D27+UNO!D27</f>
        <v>0</v>
      </c>
      <c r="E27" s="40">
        <f t="shared" si="0"/>
        <v>0</v>
      </c>
      <c r="F27" s="41">
        <f t="shared" si="1"/>
        <v>0</v>
      </c>
    </row>
    <row r="28" spans="1:6" s="30" customFormat="1" ht="26.25">
      <c r="A28" s="47" t="s">
        <v>93</v>
      </c>
      <c r="B28" s="40">
        <f>ULBoard!B28+Grambling!B28+LATech!B28+McNeese!B29+Nicholls!B28+NwSU!B28+SLU!B28+ULL!B28+ULM!B28+UNO!B28</f>
        <v>0</v>
      </c>
      <c r="C28" s="40">
        <f>ULBoard!C28+Grambling!C28+LATech!C28+McNeese!C29+Nicholls!C28+NwSU!C28+SLU!C28+ULL!C28+ULM!C28+UNO!C28</f>
        <v>0</v>
      </c>
      <c r="D28" s="40">
        <f>ULBoard!D28+Grambling!D28+LATech!D28+McNeese!D29+Nicholls!D28+NwSU!D28+SLU!D28+ULL!D28+ULM!D28+UNO!D28</f>
        <v>0</v>
      </c>
      <c r="E28" s="40">
        <f t="shared" si="0"/>
        <v>0</v>
      </c>
      <c r="F28" s="41">
        <f t="shared" si="1"/>
        <v>0</v>
      </c>
    </row>
    <row r="29" spans="1:6" s="30" customFormat="1" ht="26.25">
      <c r="A29" s="47" t="s">
        <v>100</v>
      </c>
      <c r="B29" s="40">
        <f>ULBoard!B29+Grambling!B29+LATech!B29+McNeese!B30+Nicholls!B29+NwSU!B29+SLU!B29+ULL!B29+ULM!B29+UNO!B29</f>
        <v>0</v>
      </c>
      <c r="C29" s="40">
        <f>ULBoard!C29+Grambling!C29+LATech!C29+McNeese!C30+Nicholls!C29+NwSU!C29+SLU!C29+ULL!C29+ULM!C29+UNO!C29</f>
        <v>0</v>
      </c>
      <c r="D29" s="40">
        <f>ULBoard!D29+Grambling!D29+LATech!D29+McNeese!D30+Nicholls!D29+NwSU!D29+SLU!D29+ULL!D29+ULM!D29+UNO!D29</f>
        <v>0</v>
      </c>
      <c r="E29" s="40">
        <f t="shared" si="0"/>
        <v>0</v>
      </c>
      <c r="F29" s="41">
        <f t="shared" si="1"/>
        <v>0</v>
      </c>
    </row>
    <row r="30" spans="1:6" s="30" customFormat="1" ht="26.25">
      <c r="A30" s="47" t="s">
        <v>36</v>
      </c>
      <c r="B30" s="40">
        <f>ULBoard!B30+Grambling!B30+LATech!B30+McNeese!B31+Nicholls!B30+NwSU!B30+SLU!B30+ULL!B30+ULM!B30+UNO!B30</f>
        <v>0</v>
      </c>
      <c r="C30" s="40">
        <f>ULBoard!C30+Grambling!C30+LATech!C30+McNeese!C31+Nicholls!C30+NwSU!C30+SLU!C30+ULL!C30+ULM!C30+UNO!C30</f>
        <v>0</v>
      </c>
      <c r="D30" s="40">
        <f>ULBoard!D30+Grambling!D30+LATech!D30+McNeese!D31+Nicholls!D30+NwSU!D30+SLU!D30+ULL!D30+ULM!D30+UNO!D30</f>
        <v>104952012</v>
      </c>
      <c r="E30" s="40">
        <f t="shared" si="0"/>
        <v>104952012</v>
      </c>
      <c r="F30" s="41">
        <f t="shared" si="1"/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f>ULBoard!B32+Grambling!B32+LATech!B32+McNeese!B33+Nicholls!B32+NwSU!B32+SLU!B32+ULL!B32+ULM!B32+UNO!B32</f>
        <v>0</v>
      </c>
      <c r="C32" s="40">
        <f>ULBoard!C32+Grambling!C32+LATech!C32+McNeese!C33+Nicholls!C32+NwSU!C32+SLU!C32+ULL!C32+ULM!C32+UNO!C32</f>
        <v>0</v>
      </c>
      <c r="D32" s="40">
        <f>ULBoard!D32+Grambling!D32+LATech!D32+McNeese!D33+Nicholls!D32+NwSU!D32+SLU!D32+ULL!D32+ULM!D32+UNO!D32</f>
        <v>0</v>
      </c>
      <c r="E32" s="40">
        <f>D32-C32</f>
        <v>0</v>
      </c>
      <c r="F32" s="41">
        <f>IF(ISBLANK(E32),"  ",IF(C32&gt;0,E32/C32,IF(E32&gt;0,1,0)))</f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40">
        <f>ULBoard!B34+Grambling!B34+LATech!B34+McNeese!B35+Nicholls!B34+NwSU!B34+SLU!B34+ULL!B34+ULM!B34+UNO!B34</f>
        <v>0</v>
      </c>
      <c r="C34" s="40">
        <f>ULBoard!C34+Grambling!C34+LATech!C34+McNeese!C35+Nicholls!C34+NwSU!C34+SLU!C34+ULL!C34+ULM!C34+UNO!C34</f>
        <v>0</v>
      </c>
      <c r="D34" s="40">
        <f>ULBoard!D34+Grambling!D34+LATech!D34+McNeese!D35+Nicholls!D34+NwSU!D34+SLU!D34+ULL!D34+ULM!D34+UNO!D34</f>
        <v>0</v>
      </c>
      <c r="E34" s="40">
        <f>D34-C34</f>
        <v>0</v>
      </c>
      <c r="F34" s="41">
        <f>IF(ISBLANK(E34),"  ",IF(C34&gt;0,E34/C34,IF(E34&gt;0,1,0)))</f>
        <v>0</v>
      </c>
    </row>
    <row r="35" spans="1:6" s="30" customFormat="1" ht="26.25">
      <c r="A35" s="46" t="s">
        <v>40</v>
      </c>
      <c r="B35" s="178"/>
      <c r="C35" s="178"/>
      <c r="D35" s="178"/>
      <c r="E35" s="43"/>
      <c r="F35" s="41" t="s">
        <v>41</v>
      </c>
    </row>
    <row r="36" spans="1:6" s="53" customFormat="1" ht="26.25">
      <c r="A36" s="50" t="s">
        <v>42</v>
      </c>
      <c r="B36" s="123">
        <f>B34+B32+B10+B9+B8</f>
        <v>286948152.5</v>
      </c>
      <c r="C36" s="123">
        <f>C34+C32+C10+C9+C8</f>
        <v>287560326</v>
      </c>
      <c r="D36" s="123">
        <f>D34+D32+D10+D9+D8</f>
        <v>251210148</v>
      </c>
      <c r="E36" s="59">
        <f>D36-C36</f>
        <v>-36350178</v>
      </c>
      <c r="F36" s="52">
        <f>IF(ISBLANK(E36),"  ",IF(C36&gt;0,E36/C36,IF(E36&gt;0,1,0)))</f>
        <v>-0.12640887741934193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f>ULBoard!B38+Grambling!B38+LATech!B38+McNeese!B39+Nicholls!B38+NwSU!B38+SLU!B38+ULL!B38+ULM!B38+UNO!B38</f>
        <v>0</v>
      </c>
      <c r="C38" s="40">
        <f>ULBoard!C38+Grambling!C38+LATech!C38+McNeese!C39+Nicholls!C38+NwSU!C38+SLU!C38+ULL!C38+ULM!C38+UNO!C38</f>
        <v>0</v>
      </c>
      <c r="D38" s="40">
        <f>ULBoard!D38+Grambling!D38+LATech!D38+McNeese!D39+Nicholls!D38+NwSU!D38+SLU!D38+ULL!D38+ULM!D38+UNO!D38</f>
        <v>0</v>
      </c>
      <c r="E38" s="40">
        <f aca="true" t="shared" si="2" ref="E38:E43">D38-C38</f>
        <v>0</v>
      </c>
      <c r="F38" s="41">
        <f aca="true" t="shared" si="3" ref="F38:F43">IF(ISBLANK(E38),"  ",IF(C38&gt;0,E38/C38,IF(E38&gt;0,1,0)))</f>
        <v>0</v>
      </c>
    </row>
    <row r="39" spans="1:6" s="30" customFormat="1" ht="26.25">
      <c r="A39" s="55" t="s">
        <v>45</v>
      </c>
      <c r="B39" s="40">
        <f>ULBoard!B39+Grambling!B39+LATech!B39+McNeese!B40+Nicholls!B39+NwSU!B39+SLU!B39+ULL!B39+ULM!B39+UNO!B39</f>
        <v>0</v>
      </c>
      <c r="C39" s="40">
        <f>ULBoard!C39+Grambling!C39+LATech!C39+McNeese!C40+Nicholls!C39+NwSU!C39+SLU!C39+ULL!C39+ULM!C39+UNO!C39</f>
        <v>0</v>
      </c>
      <c r="D39" s="40">
        <f>ULBoard!D39+Grambling!D39+LATech!D39+McNeese!D40+Nicholls!D39+NwSU!D39+SLU!D39+ULL!D39+ULM!D39+UNO!D39</f>
        <v>0</v>
      </c>
      <c r="E39" s="40">
        <f t="shared" si="2"/>
        <v>0</v>
      </c>
      <c r="F39" s="41">
        <f t="shared" si="3"/>
        <v>0</v>
      </c>
    </row>
    <row r="40" spans="1:6" s="30" customFormat="1" ht="26.25">
      <c r="A40" s="55" t="s">
        <v>46</v>
      </c>
      <c r="B40" s="40">
        <f>ULBoard!B40+Grambling!B40+LATech!B40+McNeese!B41+Nicholls!B40+NwSU!B40+SLU!B40+ULL!B40+ULM!B40+UNO!B40</f>
        <v>73734</v>
      </c>
      <c r="C40" s="40">
        <f>ULBoard!C40+Grambling!C40+LATech!C40+McNeese!C41+Nicholls!C40+NwSU!C40+SLU!C40+ULL!C40+ULM!C40+UNO!C40</f>
        <v>0</v>
      </c>
      <c r="D40" s="40">
        <f>ULBoard!D40+Grambling!D40+LATech!D40+McNeese!D41+Nicholls!D40+NwSU!D40+SLU!D40+ULL!D40+ULM!D40+UNO!D40</f>
        <v>0</v>
      </c>
      <c r="E40" s="40">
        <f t="shared" si="2"/>
        <v>0</v>
      </c>
      <c r="F40" s="41">
        <f t="shared" si="3"/>
        <v>0</v>
      </c>
    </row>
    <row r="41" spans="1:6" s="30" customFormat="1" ht="26.25">
      <c r="A41" s="55" t="s">
        <v>47</v>
      </c>
      <c r="B41" s="40">
        <f>ULBoard!B41+Grambling!B41+LATech!B41+McNeese!B42+Nicholls!B41+NwSU!B41+SLU!B41+ULL!B41+ULM!B41+UNO!B41</f>
        <v>0</v>
      </c>
      <c r="C41" s="40">
        <f>ULBoard!C41+Grambling!C41+LATech!C41+McNeese!C42+Nicholls!C41+NwSU!C41+SLU!C41+ULL!C41+ULM!C41+UNO!C41</f>
        <v>0</v>
      </c>
      <c r="D41" s="40">
        <f>ULBoard!D41+Grambling!D41+LATech!D41+McNeese!D42+Nicholls!D41+NwSU!D41+SLU!D41+ULL!D41+ULM!D41+UNO!D41</f>
        <v>0</v>
      </c>
      <c r="E41" s="40">
        <f t="shared" si="2"/>
        <v>0</v>
      </c>
      <c r="F41" s="41">
        <f t="shared" si="3"/>
        <v>0</v>
      </c>
    </row>
    <row r="42" spans="1:6" s="30" customFormat="1" ht="26.25">
      <c r="A42" s="56" t="s">
        <v>48</v>
      </c>
      <c r="B42" s="40">
        <f>ULBoard!B42+Grambling!B42+LATech!B42+McNeese!B43+Nicholls!B42+NwSU!B42+SLU!B42+ULL!B42+ULM!B42+UNO!B42</f>
        <v>0</v>
      </c>
      <c r="C42" s="40">
        <f>ULBoard!C42+Grambling!C42+LATech!C42+McNeese!C43+Nicholls!C42+NwSU!C42+SLU!C42+ULL!C42+ULM!C42+UNO!C42</f>
        <v>0</v>
      </c>
      <c r="D42" s="40">
        <f>ULBoard!D42+Grambling!D42+LATech!D42+McNeese!D43+Nicholls!D42+NwSU!D42+SLU!D42+ULL!D42+ULM!D42+UNO!D42</f>
        <v>0</v>
      </c>
      <c r="E42" s="40">
        <f t="shared" si="2"/>
        <v>0</v>
      </c>
      <c r="F42" s="41">
        <f t="shared" si="3"/>
        <v>0</v>
      </c>
    </row>
    <row r="43" spans="1:12" s="53" customFormat="1" ht="26.25">
      <c r="A43" s="48" t="s">
        <v>49</v>
      </c>
      <c r="B43" s="59">
        <f>SUM(B38:B42)</f>
        <v>73734</v>
      </c>
      <c r="C43" s="59">
        <f>LSUBoard!C43+LSU!C43+LSUA!C43+LSUS!C43+LSUE!C43+LSULaw!C43+LSUHSCS!C43+LSUHSCNO!C43+LSUAg!C43+PBRC!C43+Conway!C43+Long!C43</f>
        <v>0</v>
      </c>
      <c r="D43" s="59">
        <f>LSUBoard!D43+LSU!D43+LSUA!D43+LSUS!D43+LSUE!D43+LSULaw!D43+LSUHSCS!D43+LSUHSCNO!D43+LSUAg!D43+PBRC!D43+Conway!D43+Long!D43</f>
        <v>0</v>
      </c>
      <c r="E43" s="59">
        <f t="shared" si="2"/>
        <v>0</v>
      </c>
      <c r="F43" s="52">
        <f t="shared" si="3"/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f>ULBoard!B45+Grambling!B45+LATech!B45+McNeese!B46+Nicholls!B45+NwSU!B45+SLU!B45+ULL!B45+ULM!B45+UNO!B45</f>
        <v>74923</v>
      </c>
      <c r="C45" s="59">
        <f>ULBoard!C45+Grambling!C45+LATech!C45+McNeese!C46+Nicholls!C45+NwSU!C45+SLU!C45+ULL!C45+ULM!C45+UNO!C45</f>
        <v>74923</v>
      </c>
      <c r="D45" s="59">
        <f>ULBoard!D45+Grambling!D45+LATech!D45+McNeese!D46+Nicholls!D45+NwSU!D45+SLU!D45+ULL!D45+ULM!D45+UNO!D45</f>
        <v>74923</v>
      </c>
      <c r="E45" s="59">
        <f>D45-C45</f>
        <v>0</v>
      </c>
      <c r="F45" s="52">
        <f>IF(ISBLANK(E45),"  ",IF(C45&gt;0,E45/C45,IF(E45&gt;0,1,0)))</f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f>ULBoard!B47+Grambling!B47+LATech!B47+McNeese!B48+Nicholls!B47+NwSU!B47+SLU!B47+ULL!B47+ULM!B47+UNO!B47</f>
        <v>0</v>
      </c>
      <c r="C47" s="59">
        <f>ULBoard!C47+Grambling!C47+LATech!C47+McNeese!C48+Nicholls!C47+NwSU!C47+SLU!C47+ULL!C47+ULM!C47+UNO!C47</f>
        <v>0</v>
      </c>
      <c r="D47" s="59">
        <f>ULBoard!D47+Grambling!D47+LATech!D47+McNeese!D48+Nicholls!D47+NwSU!D47+SLU!D47+ULL!D47+ULM!D47+UNO!D47</f>
        <v>0</v>
      </c>
      <c r="E47" s="59">
        <f>D47-C47</f>
        <v>0</v>
      </c>
      <c r="F47" s="52">
        <f>IF(ISBLANK(E47),"  ",IF(C47&gt;0,E47/C47,IF(E47&gt;0,1,0)))</f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9">
        <f>ULBoard!B49+Grambling!B49+LATech!B49+McNeese!B50+Nicholls!B49+NwSU!B49+SLU!B49+ULL!B49+ULM!B49+UNO!B49</f>
        <v>448523482.09000003</v>
      </c>
      <c r="C49" s="59">
        <f>ULBoard!C49+Grambling!C49+LATech!C49+McNeese!C50+Nicholls!C49+NwSU!C49+SLU!C49+ULL!C49+ULM!C49+UNO!C49</f>
        <v>467230972</v>
      </c>
      <c r="D49" s="59">
        <f>ULBoard!D49+Grambling!D49+LATech!D49+McNeese!D50+Nicholls!D49+NwSU!D49+SLU!D49+ULL!D49+ULM!D49+UNO!D49</f>
        <v>500410736</v>
      </c>
      <c r="E49" s="59">
        <f>D49-C49</f>
        <v>33179764</v>
      </c>
      <c r="F49" s="52">
        <f>IF(ISBLANK(E49),"  ",IF(C49&gt;0,E49/C49,IF(E49&gt;0,1,0)))</f>
        <v>0.07101362278697569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59">
        <f>ULBoard!B51+Grambling!B51+LATech!B51+McNeese!B52+Nicholls!B51+NwSU!B51+SLU!B51+ULL!B51+ULM!B51+UNO!B51</f>
        <v>0</v>
      </c>
      <c r="C51" s="59">
        <f>ULBoard!C51+Grambling!C51+LATech!C51+McNeese!C52+Nicholls!C51+NwSU!C51+SLU!C51+ULL!C51+ULM!C51+UNO!C51</f>
        <v>0</v>
      </c>
      <c r="D51" s="59">
        <f>ULBoard!D51+Grambling!D51+LATech!D51+McNeese!D52+Nicholls!D51+NwSU!D51+SLU!D51+ULL!D51+ULM!D51+UNO!D51</f>
        <v>0</v>
      </c>
      <c r="E51" s="59">
        <f>D51-C51</f>
        <v>0</v>
      </c>
      <c r="F51" s="52">
        <f>IF(ISBLANK(E51),"  ",IF(C51&gt;0,E51/C51,IF(E51&gt;0,1,0)))</f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9">
        <f>ULBoard!B53+Grambling!B53+LATech!B53+McNeese!B54+Nicholls!B53+NwSU!B53+SLU!B53+ULL!B53+ULM!B53+UNO!B53</f>
        <v>0</v>
      </c>
      <c r="C53" s="59">
        <f>ULBoard!C53+Grambling!C53+LATech!C53+McNeese!C54+Nicholls!C53+NwSU!C53+SLU!C53+ULL!C53+ULM!C53+UNO!C53</f>
        <v>0</v>
      </c>
      <c r="D53" s="59">
        <f>ULBoard!D53+Grambling!D53+LATech!D53+McNeese!D54+Nicholls!D53+NwSU!D53+SLU!D53+ULL!D53+ULM!D53+UNO!D53</f>
        <v>0</v>
      </c>
      <c r="E53" s="59">
        <f>D53-C53</f>
        <v>0</v>
      </c>
      <c r="F53" s="52">
        <f>IF(ISBLANK(E53),"  ",IF(C53&gt;0,E53/C53,IF(E53&gt;0,1,0)))</f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9">
        <f>B53+B51+B49+B47+B45+-B43+B36</f>
        <v>735472823.59</v>
      </c>
      <c r="C55" s="59">
        <f>C53+C51+C49+C47+C45+-C43+C36</f>
        <v>754866221</v>
      </c>
      <c r="D55" s="59">
        <f>D53+D51+D49+D47+D45+-D43+D36</f>
        <v>751695807</v>
      </c>
      <c r="E55" s="59">
        <f>D55-C55</f>
        <v>-3170414</v>
      </c>
      <c r="F55" s="52">
        <f>IF(ISBLANK(E55),"  ",IF(C55&gt;0,E55/C55,IF(E55&gt;0,1,0)))</f>
        <v>-0.004199968036455562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40">
        <f>ULBoard!B59+Grambling!B59+LATech!B59+McNeese!B60+Nicholls!B59+NwSU!B59+SLU!B59+ULL!B59+ULM!B59+UNO!B59</f>
        <v>322613878.27</v>
      </c>
      <c r="C59" s="40">
        <f>ULBoard!C59+Grambling!C59+LATech!C59+McNeese!C60+Nicholls!C59+NwSU!C59+SLU!C59+ULL!C59+ULM!C59+UNO!C59</f>
        <v>325824629.3</v>
      </c>
      <c r="D59" s="40">
        <f>ULBoard!D59+Grambling!D59+LATech!D59+McNeese!D60+Nicholls!D59+NwSU!D59+SLU!D59+ULL!D59+ULM!D59+UNO!D59</f>
        <v>321415799</v>
      </c>
      <c r="E59" s="40">
        <f aca="true" t="shared" si="4" ref="E59:E72">D59-C59</f>
        <v>-4408830.300000012</v>
      </c>
      <c r="F59" s="41">
        <f aca="true" t="shared" si="5" ref="F59:F72">IF(ISBLANK(E59),"  ",IF(C59&gt;0,E59/C59,IF(E59&gt;0,1,0)))</f>
        <v>-0.013531298445645195</v>
      </c>
    </row>
    <row r="60" spans="1:6" s="30" customFormat="1" ht="26.25">
      <c r="A60" s="46" t="s">
        <v>59</v>
      </c>
      <c r="B60" s="40">
        <f>ULBoard!B60+Grambling!B60+LATech!B60+McNeese!B61+Nicholls!B60+NwSU!B60+SLU!B60+ULL!B60+ULM!B60+UNO!B60</f>
        <v>33852940.519999996</v>
      </c>
      <c r="C60" s="40">
        <f>ULBoard!C60+Grambling!C60+LATech!C60+McNeese!C61+Nicholls!C60+NwSU!C60+SLU!C60+ULL!C60+ULM!C60+UNO!C60</f>
        <v>34518418.5</v>
      </c>
      <c r="D60" s="40">
        <f>ULBoard!D60+Grambling!D60+LATech!D60+McNeese!D61+Nicholls!D60+NwSU!D60+SLU!D60+ULL!D60+ULM!D60+UNO!D60</f>
        <v>32216291.5</v>
      </c>
      <c r="E60" s="40">
        <f t="shared" si="4"/>
        <v>-2302127</v>
      </c>
      <c r="F60" s="41">
        <f t="shared" si="5"/>
        <v>-0.0666927136305506</v>
      </c>
    </row>
    <row r="61" spans="1:6" s="30" customFormat="1" ht="26.25">
      <c r="A61" s="46" t="s">
        <v>60</v>
      </c>
      <c r="B61" s="40">
        <f>ULBoard!B61+Grambling!B61+LATech!B61+McNeese!B62+Nicholls!B61+NwSU!B61+SLU!B61+ULL!B61+ULM!B61+UNO!B61</f>
        <v>4980898</v>
      </c>
      <c r="C61" s="40">
        <f>ULBoard!C61+Grambling!C61+LATech!C61+McNeese!C62+Nicholls!C61+NwSU!C61+SLU!C61+ULL!C61+ULM!C61+UNO!C61</f>
        <v>5442898</v>
      </c>
      <c r="D61" s="40">
        <f>ULBoard!D61+Grambling!D61+LATech!D61+McNeese!D62+Nicholls!D61+NwSU!D61+SLU!D61+ULL!D61+ULM!D61+UNO!D61</f>
        <v>5427016</v>
      </c>
      <c r="E61" s="40">
        <f t="shared" si="4"/>
        <v>-15882</v>
      </c>
      <c r="F61" s="41">
        <f t="shared" si="5"/>
        <v>-0.002917930852277592</v>
      </c>
    </row>
    <row r="62" spans="1:6" s="30" customFormat="1" ht="26.25">
      <c r="A62" s="46" t="s">
        <v>61</v>
      </c>
      <c r="B62" s="40">
        <f>ULBoard!B62+Grambling!B62+LATech!B62+McNeese!B63+Nicholls!B62+NwSU!B62+SLU!B62+ULL!B62+ULM!B62+UNO!B62</f>
        <v>64122236.94</v>
      </c>
      <c r="C62" s="40">
        <f>ULBoard!C62+Grambling!C62+LATech!C62+McNeese!C63+Nicholls!C62+NwSU!C62+SLU!C62+ULL!C62+ULM!C62+UNO!C62</f>
        <v>66798760</v>
      </c>
      <c r="D62" s="40">
        <f>ULBoard!D62+Grambling!D62+LATech!D62+McNeese!D63+Nicholls!D62+NwSU!D62+SLU!D62+ULL!D62+ULM!D62+UNO!D62</f>
        <v>65070194</v>
      </c>
      <c r="E62" s="40">
        <f t="shared" si="4"/>
        <v>-1728566</v>
      </c>
      <c r="F62" s="41">
        <f t="shared" si="5"/>
        <v>-0.025877216882469075</v>
      </c>
    </row>
    <row r="63" spans="1:6" s="30" customFormat="1" ht="26.25">
      <c r="A63" s="46" t="s">
        <v>62</v>
      </c>
      <c r="B63" s="40">
        <f>ULBoard!B63+Grambling!B63+LATech!B63+McNeese!B64+Nicholls!B63+NwSU!B63+SLU!B63+ULL!B63+ULM!B63+UNO!B63</f>
        <v>36536639.95</v>
      </c>
      <c r="C63" s="40">
        <f>ULBoard!C63+Grambling!C63+LATech!C63+McNeese!C64+Nicholls!C63+NwSU!C63+SLU!C63+ULL!C63+ULM!C63+UNO!C63</f>
        <v>38482894</v>
      </c>
      <c r="D63" s="40">
        <f>ULBoard!D63+Grambling!D63+LATech!D63+McNeese!D64+Nicholls!D63+NwSU!D63+SLU!D63+ULL!D63+ULM!D63+UNO!D63</f>
        <v>38467286</v>
      </c>
      <c r="E63" s="40">
        <f t="shared" si="4"/>
        <v>-15608</v>
      </c>
      <c r="F63" s="41">
        <f t="shared" si="5"/>
        <v>-0.00040558280258236296</v>
      </c>
    </row>
    <row r="64" spans="1:6" s="30" customFormat="1" ht="26.25">
      <c r="A64" s="46" t="s">
        <v>63</v>
      </c>
      <c r="B64" s="40">
        <f>ULBoard!B64+Grambling!B64+LATech!B64+McNeese!B65+Nicholls!B64+NwSU!B64+SLU!B64+ULL!B64+ULM!B64+UNO!B64</f>
        <v>97883668.81</v>
      </c>
      <c r="C64" s="40">
        <f>ULBoard!C64+Grambling!C64+LATech!C64+McNeese!C65+Nicholls!C64+NwSU!C64+SLU!C64+ULL!C64+ULM!C64+UNO!C64</f>
        <v>97916033</v>
      </c>
      <c r="D64" s="40">
        <f>ULBoard!D64+Grambling!D64+LATech!D64+McNeese!D65+Nicholls!D64+NwSU!D64+SLU!D64+ULL!D64+ULM!D64+UNO!D64</f>
        <v>110313809</v>
      </c>
      <c r="E64" s="40">
        <f t="shared" si="4"/>
        <v>12397776</v>
      </c>
      <c r="F64" s="41">
        <f t="shared" si="5"/>
        <v>0.12661640407756306</v>
      </c>
    </row>
    <row r="65" spans="1:6" s="30" customFormat="1" ht="26.25">
      <c r="A65" s="46" t="s">
        <v>64</v>
      </c>
      <c r="B65" s="40">
        <f>ULBoard!B65+Grambling!B65+LATech!B65+McNeese!B66+Nicholls!B65+NwSU!B65+SLU!B65+ULL!B65+ULM!B65+UNO!B65</f>
        <v>73901361.06</v>
      </c>
      <c r="C65" s="40">
        <f>ULBoard!C65+Grambling!C65+LATech!C65+McNeese!C66+Nicholls!C65+NwSU!C65+SLU!C65+ULL!C65+ULM!C65+UNO!C65</f>
        <v>76637891</v>
      </c>
      <c r="D65" s="40">
        <f>ULBoard!D65+Grambling!D65+LATech!D65+McNeese!D66+Nicholls!D65+NwSU!D65+SLU!D65+ULL!D65+ULM!D65+UNO!D65</f>
        <v>80914752</v>
      </c>
      <c r="E65" s="40">
        <f t="shared" si="4"/>
        <v>4276861</v>
      </c>
      <c r="F65" s="41">
        <f t="shared" si="5"/>
        <v>0.05580608944471084</v>
      </c>
    </row>
    <row r="66" spans="1:6" s="30" customFormat="1" ht="26.25">
      <c r="A66" s="46" t="s">
        <v>65</v>
      </c>
      <c r="B66" s="40">
        <f>ULBoard!B66+Grambling!B66+LATech!B66+McNeese!B67+Nicholls!B66+NwSU!B66+SLU!B66+ULL!B66+ULM!B66+UNO!B66</f>
        <v>80576732.59</v>
      </c>
      <c r="C66" s="40">
        <f>ULBoard!C66+Grambling!C66+LATech!C66+McNeese!C67+Nicholls!C66+NwSU!C66+SLU!C66+ULL!C66+ULM!C66+UNO!C66</f>
        <v>83810810</v>
      </c>
      <c r="D66" s="40">
        <f>ULBoard!D66+Grambling!D66+LATech!D66+McNeese!D67+Nicholls!D66+NwSU!D66+SLU!D66+ULL!D66+ULM!D66+UNO!D66</f>
        <v>74243599</v>
      </c>
      <c r="E66" s="40">
        <f t="shared" si="4"/>
        <v>-9567211</v>
      </c>
      <c r="F66" s="41">
        <f t="shared" si="5"/>
        <v>-0.11415247030782784</v>
      </c>
    </row>
    <row r="67" spans="1:6" s="53" customFormat="1" ht="26.25">
      <c r="A67" s="66" t="s">
        <v>66</v>
      </c>
      <c r="B67" s="59">
        <f>SUM(B59:B66)</f>
        <v>714468356.14</v>
      </c>
      <c r="C67" s="59">
        <f>SUM(C59:C66)</f>
        <v>729432333.8</v>
      </c>
      <c r="D67" s="59">
        <f>SUM(D59:D66)</f>
        <v>728068746.5</v>
      </c>
      <c r="E67" s="59">
        <f t="shared" si="4"/>
        <v>-1363587.2999999523</v>
      </c>
      <c r="F67" s="52">
        <f t="shared" si="5"/>
        <v>-0.001869381485869022</v>
      </c>
    </row>
    <row r="68" spans="1:6" s="30" customFormat="1" ht="26.25">
      <c r="A68" s="46" t="s">
        <v>67</v>
      </c>
      <c r="B68" s="40">
        <f>ULBoard!B68+Grambling!B68+LATech!B68+McNeese!B69+Nicholls!B68+NwSU!B68+SLU!B68+ULL!B68+ULM!B68+UNO!B68</f>
        <v>0</v>
      </c>
      <c r="C68" s="40">
        <f>ULBoard!C68+Grambling!C68+LATech!C68+McNeese!C69+Nicholls!C68+NwSU!C68+SLU!C68+ULL!C68+ULM!C68+UNO!C68</f>
        <v>0</v>
      </c>
      <c r="D68" s="40">
        <f>ULBoard!D68+Grambling!D68+LATech!D68+McNeese!D69+Nicholls!D68+NwSU!D68+SLU!D68+ULL!D68+ULM!D68+UNO!D68</f>
        <v>0</v>
      </c>
      <c r="E68" s="40">
        <f t="shared" si="4"/>
        <v>0</v>
      </c>
      <c r="F68" s="41">
        <f t="shared" si="5"/>
        <v>0</v>
      </c>
    </row>
    <row r="69" spans="1:6" s="30" customFormat="1" ht="26.25">
      <c r="A69" s="46" t="s">
        <v>68</v>
      </c>
      <c r="B69" s="40">
        <f>ULBoard!B69+Grambling!B69+LATech!B69+McNeese!B70+Nicholls!B69+NwSU!B69+SLU!B69+ULL!B69+ULM!B69+UNO!B69</f>
        <v>376246.1100000001</v>
      </c>
      <c r="C69" s="40">
        <f>ULBoard!C69+Grambling!C69+LATech!C69+McNeese!C70+Nicholls!C69+NwSU!C69+SLU!C69+ULL!C69+ULM!C69+UNO!C69</f>
        <v>2546500</v>
      </c>
      <c r="D69" s="40">
        <f>ULBoard!D69+Grambling!D69+LATech!D69+McNeese!D70+Nicholls!D69+NwSU!D69+SLU!D69+ULL!D69+ULM!D69+UNO!D69</f>
        <v>2664704</v>
      </c>
      <c r="E69" s="40">
        <f t="shared" si="4"/>
        <v>118204</v>
      </c>
      <c r="F69" s="41">
        <f t="shared" si="5"/>
        <v>0.046418221087767525</v>
      </c>
    </row>
    <row r="70" spans="1:6" s="30" customFormat="1" ht="26.25">
      <c r="A70" s="46" t="s">
        <v>69</v>
      </c>
      <c r="B70" s="40">
        <f>ULBoard!B70+Grambling!B70+LATech!B70+McNeese!B71+Nicholls!B70+NwSU!B70+SLU!B70+ULL!B70+ULM!B70+UNO!B70</f>
        <v>22106983</v>
      </c>
      <c r="C70" s="40">
        <f>ULBoard!C70+Grambling!C70+LATech!C70+McNeese!C71+Nicholls!C70+NwSU!C70+SLU!C70+ULL!C70+ULM!C70+UNO!C70</f>
        <v>22561293</v>
      </c>
      <c r="D70" s="40">
        <f>ULBoard!D70+Grambling!D70+LATech!D70+McNeese!D71+Nicholls!D70+NwSU!D70+SLU!D70+ULL!D70+ULM!D70+UNO!D70</f>
        <v>19235054</v>
      </c>
      <c r="E70" s="40">
        <f t="shared" si="4"/>
        <v>-3326239</v>
      </c>
      <c r="F70" s="41">
        <f t="shared" si="5"/>
        <v>-0.14743122213784468</v>
      </c>
    </row>
    <row r="71" spans="1:6" s="30" customFormat="1" ht="26.25">
      <c r="A71" s="46" t="s">
        <v>70</v>
      </c>
      <c r="B71" s="40">
        <f>ULBoard!B71+Grambling!B71+LATech!B71+McNeese!B72+Nicholls!B71+NwSU!B71+SLU!B71+ULL!B71+ULM!B71+UNO!B71</f>
        <v>-1478759.5</v>
      </c>
      <c r="C71" s="40">
        <f>ULBoard!C71+Grambling!C71+LATech!C71+McNeese!C72+Nicholls!C71+NwSU!C71+SLU!C71+ULL!C71+ULM!C71+UNO!C71</f>
        <v>326096</v>
      </c>
      <c r="D71" s="40">
        <f>ULBoard!D71+Grambling!D71+LATech!D71+McNeese!D72+Nicholls!D71+NwSU!D71+SLU!D71+ULL!D71+ULM!D71+UNO!D71</f>
        <v>1727301</v>
      </c>
      <c r="E71" s="40">
        <f t="shared" si="4"/>
        <v>1401205</v>
      </c>
      <c r="F71" s="41">
        <f t="shared" si="5"/>
        <v>4.296909499043227</v>
      </c>
    </row>
    <row r="72" spans="1:6" s="53" customFormat="1" ht="26.25">
      <c r="A72" s="67" t="s">
        <v>71</v>
      </c>
      <c r="B72" s="59">
        <f>SUM(B67:B71)</f>
        <v>735472825.75</v>
      </c>
      <c r="C72" s="59">
        <f>SUM(C67:C71)</f>
        <v>754866222.8</v>
      </c>
      <c r="D72" s="59">
        <f>SUM(D67:D71)</f>
        <v>751695805.5</v>
      </c>
      <c r="E72" s="59">
        <f t="shared" si="4"/>
        <v>-3170417.2999999523</v>
      </c>
      <c r="F72" s="52">
        <f t="shared" si="5"/>
        <v>-0.004199972398076086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f>ULBoard!B75+Grambling!B75+LATech!B75+McNeese!B76+Nicholls!B75+NwSU!B75+SLU!B75+ULL!B75+ULM!B75+UNO!B75</f>
        <v>383552653.15999997</v>
      </c>
      <c r="C75" s="40">
        <f>ULBoard!C75+Grambling!C75+LATech!C75+McNeese!C76+Nicholls!C75+NwSU!C75+SLU!C75+ULL!C75+ULM!C75+UNO!C75</f>
        <v>386645871.5</v>
      </c>
      <c r="D75" s="40">
        <f>ULBoard!D75+Grambling!D75+LATech!D75+McNeese!D76+Nicholls!D75+NwSU!D75+SLU!D75+ULL!D75+ULM!D75+UNO!D75</f>
        <v>374504888</v>
      </c>
      <c r="E75" s="40">
        <f aca="true" t="shared" si="6" ref="E75:E93">D75-C75</f>
        <v>-12140983.5</v>
      </c>
      <c r="F75" s="41">
        <f aca="true" t="shared" si="7" ref="F75:F93">IF(ISBLANK(E75),"  ",IF(C75&gt;0,E75/C75,IF(E75&gt;0,1,0)))</f>
        <v>-0.03140078401173359</v>
      </c>
    </row>
    <row r="76" spans="1:6" s="30" customFormat="1" ht="26.25">
      <c r="A76" s="46" t="s">
        <v>74</v>
      </c>
      <c r="B76" s="40">
        <f>ULBoard!B76+Grambling!B76+LATech!B76+McNeese!B77+Nicholls!B76+NwSU!B76+SLU!B76+ULL!B76+ULM!B76+UNO!B76</f>
        <v>10575668.72</v>
      </c>
      <c r="C76" s="40">
        <f>ULBoard!C76+Grambling!C76+LATech!C76+McNeese!C77+Nicholls!C76+NwSU!C76+SLU!C76+ULL!C76+ULM!C76+UNO!C76</f>
        <v>11020655</v>
      </c>
      <c r="D76" s="40">
        <f>ULBoard!D76+Grambling!D76+LATech!D76+McNeese!D77+Nicholls!D76+NwSU!D76+SLU!D76+ULL!D76+ULM!D76+UNO!D76</f>
        <v>11458517</v>
      </c>
      <c r="E76" s="40">
        <f t="shared" si="6"/>
        <v>437862</v>
      </c>
      <c r="F76" s="41">
        <f t="shared" si="7"/>
        <v>0.03973103232067422</v>
      </c>
    </row>
    <row r="77" spans="1:6" s="30" customFormat="1" ht="26.25">
      <c r="A77" s="46" t="s">
        <v>75</v>
      </c>
      <c r="B77" s="40">
        <f>ULBoard!B77+Grambling!B77+LATech!B77+McNeese!B78+Nicholls!B77+NwSU!B77+SLU!B77+ULL!B77+ULM!B77+UNO!B77</f>
        <v>152397479.51</v>
      </c>
      <c r="C77" s="40">
        <f>ULBoard!C77+Grambling!C77+LATech!C77+McNeese!C78+Nicholls!C77+NwSU!C77+SLU!C77+ULL!C77+ULM!C77+UNO!C77</f>
        <v>154307508.3</v>
      </c>
      <c r="D77" s="40">
        <f>ULBoard!D77+Grambling!D77+LATech!D77+McNeese!D78+Nicholls!D77+NwSU!D77+SLU!D77+ULL!D77+ULM!D77+UNO!D77</f>
        <v>158715046.5</v>
      </c>
      <c r="E77" s="40">
        <f t="shared" si="6"/>
        <v>4407538.199999988</v>
      </c>
      <c r="F77" s="41">
        <f t="shared" si="7"/>
        <v>0.028563342435878006</v>
      </c>
    </row>
    <row r="78" spans="1:6" s="53" customFormat="1" ht="26.25">
      <c r="A78" s="66" t="s">
        <v>76</v>
      </c>
      <c r="B78" s="59">
        <f>SUM(B75:B77)</f>
        <v>546525801.39</v>
      </c>
      <c r="C78" s="59">
        <f>SUM(C75:C77)</f>
        <v>551974034.8</v>
      </c>
      <c r="D78" s="59">
        <f>SUM(D75:D77)</f>
        <v>544678451.5</v>
      </c>
      <c r="E78" s="59">
        <f t="shared" si="6"/>
        <v>-7295583.299999952</v>
      </c>
      <c r="F78" s="52">
        <f t="shared" si="7"/>
        <v>-0.013217258131794921</v>
      </c>
    </row>
    <row r="79" spans="1:6" s="30" customFormat="1" ht="26.25">
      <c r="A79" s="46" t="s">
        <v>77</v>
      </c>
      <c r="B79" s="40">
        <f>ULBoard!B79+Grambling!B79+LATech!B79+McNeese!B80+Nicholls!B79+NwSU!B79+SLU!B79+ULL!B79+ULM!B79+UNO!B79</f>
        <v>2689324.21</v>
      </c>
      <c r="C79" s="40">
        <f>ULBoard!C79+Grambling!C79+LATech!C79+McNeese!C80+Nicholls!C79+NwSU!C79+SLU!C79+ULL!C79+ULM!C79+UNO!C79</f>
        <v>2991027</v>
      </c>
      <c r="D79" s="40">
        <f>ULBoard!D79+Grambling!D79+LATech!D79+McNeese!D80+Nicholls!D79+NwSU!D79+SLU!D79+ULL!D79+ULM!D79+UNO!D79</f>
        <v>2628418</v>
      </c>
      <c r="E79" s="40">
        <f t="shared" si="6"/>
        <v>-362609</v>
      </c>
      <c r="F79" s="41">
        <f t="shared" si="7"/>
        <v>-0.12123227239339532</v>
      </c>
    </row>
    <row r="80" spans="1:6" s="30" customFormat="1" ht="26.25">
      <c r="A80" s="46" t="s">
        <v>78</v>
      </c>
      <c r="B80" s="40">
        <f>ULBoard!B80+Grambling!B80+LATech!B80+McNeese!B81+Nicholls!B80+NwSU!B80+SLU!B80+ULL!B80+ULM!B80+UNO!B80</f>
        <v>52758890.46</v>
      </c>
      <c r="C80" s="40">
        <f>ULBoard!C80+Grambling!C80+LATech!C80+McNeese!C81+Nicholls!C80+NwSU!C80+SLU!C80+ULL!C80+ULM!C80+UNO!C80</f>
        <v>59052903</v>
      </c>
      <c r="D80" s="40">
        <f>ULBoard!D80+Grambling!D80+LATech!D80+McNeese!D81+Nicholls!D80+NwSU!D80+SLU!D80+ULL!D80+ULM!D80+UNO!D80</f>
        <v>56414524</v>
      </c>
      <c r="E80" s="40">
        <f t="shared" si="6"/>
        <v>-2638379</v>
      </c>
      <c r="F80" s="41">
        <f t="shared" si="7"/>
        <v>-0.04467822691121553</v>
      </c>
    </row>
    <row r="81" spans="1:6" s="30" customFormat="1" ht="26.25">
      <c r="A81" s="46" t="s">
        <v>79</v>
      </c>
      <c r="B81" s="40">
        <f>ULBoard!B81+Grambling!B81+LATech!B81+McNeese!B82+Nicholls!B81+NwSU!B81+SLU!B81+ULL!B81+ULM!B81+UNO!B81</f>
        <v>10086616.379999999</v>
      </c>
      <c r="C81" s="40">
        <f>ULBoard!C81+Grambling!C81+LATech!C81+McNeese!C82+Nicholls!C81+NwSU!C81+SLU!C81+ULL!C81+ULM!C81+UNO!C81</f>
        <v>11617879</v>
      </c>
      <c r="D81" s="40">
        <f>ULBoard!D81+Grambling!D81+LATech!D81+McNeese!D82+Nicholls!D81+NwSU!D81+SLU!D81+ULL!D81+ULM!D81+UNO!D81</f>
        <v>10229443</v>
      </c>
      <c r="E81" s="40">
        <f t="shared" si="6"/>
        <v>-1388436</v>
      </c>
      <c r="F81" s="41">
        <f t="shared" si="7"/>
        <v>-0.1195085608999715</v>
      </c>
    </row>
    <row r="82" spans="1:6" s="53" customFormat="1" ht="26.25">
      <c r="A82" s="49" t="s">
        <v>80</v>
      </c>
      <c r="B82" s="59">
        <f>SUM(B79:B81)</f>
        <v>65534831.05</v>
      </c>
      <c r="C82" s="59">
        <f>SUM(C79:C81)</f>
        <v>73661809</v>
      </c>
      <c r="D82" s="59">
        <f>SUM(D79:D81)</f>
        <v>69272385</v>
      </c>
      <c r="E82" s="59">
        <f t="shared" si="6"/>
        <v>-4389424</v>
      </c>
      <c r="F82" s="52">
        <f t="shared" si="7"/>
        <v>-0.059588870536698334</v>
      </c>
    </row>
    <row r="83" spans="1:6" s="30" customFormat="1" ht="26.25">
      <c r="A83" s="46" t="s">
        <v>81</v>
      </c>
      <c r="B83" s="40">
        <f>ULBoard!B83+Grambling!B83+LATech!B83+McNeese!B84+Nicholls!B83+NwSU!B83+SLU!B83+ULL!B83+ULM!B83+UNO!B83</f>
        <v>5544415.6</v>
      </c>
      <c r="C83" s="40">
        <f>ULBoard!C83+Grambling!C83+LATech!C83+McNeese!C84+Nicholls!C83+NwSU!C83+SLU!C83+ULL!C83+ULM!C83+UNO!C83</f>
        <v>5403675</v>
      </c>
      <c r="D83" s="40">
        <f>ULBoard!D83+Grambling!D83+LATech!D83+McNeese!D84+Nicholls!D83+NwSU!D83+SLU!D83+ULL!D83+ULM!D83+UNO!D83</f>
        <v>5073945</v>
      </c>
      <c r="E83" s="40">
        <f t="shared" si="6"/>
        <v>-329730</v>
      </c>
      <c r="F83" s="41">
        <f t="shared" si="7"/>
        <v>-0.06101958389429416</v>
      </c>
    </row>
    <row r="84" spans="1:6" s="30" customFormat="1" ht="26.25">
      <c r="A84" s="46" t="s">
        <v>82</v>
      </c>
      <c r="B84" s="40">
        <f>ULBoard!B84+Grambling!B84+LATech!B84+McNeese!B85+Nicholls!B84+NwSU!B84+SLU!B84+ULL!B84+ULM!B84+UNO!B84</f>
        <v>108300365.2</v>
      </c>
      <c r="C84" s="40">
        <f>ULBoard!C84+Grambling!C84+LATech!C84+McNeese!C85+Nicholls!C84+NwSU!C84+SLU!C84+ULL!C84+ULM!C84+UNO!C84</f>
        <v>110644833</v>
      </c>
      <c r="D84" s="40">
        <f>ULBoard!D84+Grambling!D84+LATech!D84+McNeese!D85+Nicholls!D84+NwSU!D84+SLU!D84+ULL!D84+ULM!D84+UNO!D84</f>
        <v>120064106</v>
      </c>
      <c r="E84" s="40">
        <f t="shared" si="6"/>
        <v>9419273</v>
      </c>
      <c r="F84" s="41">
        <f t="shared" si="7"/>
        <v>0.08513070827265834</v>
      </c>
    </row>
    <row r="85" spans="1:6" s="30" customFormat="1" ht="26.25">
      <c r="A85" s="46" t="s">
        <v>83</v>
      </c>
      <c r="B85" s="40">
        <f>ULBoard!B85+Grambling!B85+LATech!B85+McNeese!B86+Nicholls!B85+NwSU!B85+SLU!B85+ULL!B85+ULM!B85+UNO!B85</f>
        <v>0</v>
      </c>
      <c r="C85" s="40">
        <f>ULBoard!C85+Grambling!C85+LATech!C85+McNeese!C86+Nicholls!C85+NwSU!C85+SLU!C85+ULL!C85+ULM!C85+UNO!C85</f>
        <v>0</v>
      </c>
      <c r="D85" s="40">
        <f>ULBoard!D85+Grambling!D85+LATech!D85+McNeese!D86+Nicholls!D85+NwSU!D85+SLU!D85+ULL!D85+ULM!D85+UNO!D85</f>
        <v>0</v>
      </c>
      <c r="E85" s="40">
        <f t="shared" si="6"/>
        <v>0</v>
      </c>
      <c r="F85" s="41">
        <f t="shared" si="7"/>
        <v>0</v>
      </c>
    </row>
    <row r="86" spans="1:6" s="30" customFormat="1" ht="26.25">
      <c r="A86" s="46" t="s">
        <v>84</v>
      </c>
      <c r="B86" s="40">
        <f>ULBoard!B86+Grambling!B86+LATech!B86+McNeese!B87+Nicholls!B86+NwSU!B86+SLU!B86+ULL!B86+ULM!B86+UNO!B86</f>
        <v>2659235.1100000003</v>
      </c>
      <c r="C86" s="40">
        <f>ULBoard!C86+Grambling!C86+LATech!C86+McNeese!C87+Nicholls!C86+NwSU!C86+SLU!C86+ULL!C86+ULM!C86+UNO!C86</f>
        <v>7007860</v>
      </c>
      <c r="D86" s="40">
        <f>ULBoard!D86+Grambling!D86+LATech!D86+McNeese!D87+Nicholls!D86+NwSU!D86+SLU!D86+ULL!D86+ULM!D86+UNO!D86</f>
        <v>6865232</v>
      </c>
      <c r="E86" s="40">
        <f t="shared" si="6"/>
        <v>-142628</v>
      </c>
      <c r="F86" s="41">
        <f t="shared" si="7"/>
        <v>-0.020352575536611746</v>
      </c>
    </row>
    <row r="87" spans="1:6" s="53" customFormat="1" ht="26.25">
      <c r="A87" s="49" t="s">
        <v>85</v>
      </c>
      <c r="B87" s="59">
        <f>SUM(B83:B86)</f>
        <v>116504015.91</v>
      </c>
      <c r="C87" s="59">
        <f>SUM(C83:C86)</f>
        <v>123056368</v>
      </c>
      <c r="D87" s="59">
        <f>SUM(D83:D86)</f>
        <v>132003283</v>
      </c>
      <c r="E87" s="59">
        <f t="shared" si="6"/>
        <v>8946915</v>
      </c>
      <c r="F87" s="52">
        <f t="shared" si="7"/>
        <v>0.07270582697516312</v>
      </c>
    </row>
    <row r="88" spans="1:6" s="30" customFormat="1" ht="26.25">
      <c r="A88" s="46" t="s">
        <v>86</v>
      </c>
      <c r="B88" s="40">
        <f>ULBoard!B88+Grambling!B88+LATech!B88+McNeese!B89+Nicholls!B88+NwSU!B88+SLU!B88+ULL!B88+ULM!B88+UNO!B88</f>
        <v>2678926.38</v>
      </c>
      <c r="C88" s="40">
        <f>ULBoard!C88+Grambling!C88+LATech!C88+McNeese!C89+Nicholls!C88+NwSU!C88+SLU!C88+ULL!C88+ULM!C88+UNO!C88</f>
        <v>2236648</v>
      </c>
      <c r="D88" s="40">
        <f>ULBoard!D88+Grambling!D88+LATech!D88+McNeese!D89+Nicholls!D88+NwSU!D88+SLU!D88+ULL!D88+ULM!D88+UNO!D88</f>
        <v>1947692</v>
      </c>
      <c r="E88" s="40">
        <f t="shared" si="6"/>
        <v>-288956</v>
      </c>
      <c r="F88" s="41">
        <f t="shared" si="7"/>
        <v>-0.12919154019765292</v>
      </c>
    </row>
    <row r="89" spans="1:6" s="30" customFormat="1" ht="26.25">
      <c r="A89" s="46" t="s">
        <v>87</v>
      </c>
      <c r="B89" s="40">
        <f>ULBoard!B89+Grambling!B89+LATech!B89+McNeese!B90+Nicholls!B89+NwSU!B89+SLU!B89+ULL!B89+ULM!B89+UNO!B89</f>
        <v>3176109.02</v>
      </c>
      <c r="C89" s="40">
        <f>ULBoard!C89+Grambling!C89+LATech!C89+McNeese!C90+Nicholls!C89+NwSU!C89+SLU!C89+ULL!C89+ULM!C89+UNO!C89</f>
        <v>3316129</v>
      </c>
      <c r="D89" s="40">
        <f>ULBoard!D89+Grambling!D89+LATech!D89+McNeese!D90+Nicholls!D89+NwSU!D89+SLU!D89+ULL!D89+ULM!D89+UNO!D89</f>
        <v>2898711</v>
      </c>
      <c r="E89" s="40">
        <f t="shared" si="6"/>
        <v>-417418</v>
      </c>
      <c r="F89" s="41">
        <f t="shared" si="7"/>
        <v>-0.12587507904547743</v>
      </c>
    </row>
    <row r="90" spans="1:6" s="30" customFormat="1" ht="26.25">
      <c r="A90" s="55" t="s">
        <v>88</v>
      </c>
      <c r="B90" s="40">
        <f>ULBoard!B90+Grambling!B90+LATech!B90+McNeese!B91+Nicholls!B90+NwSU!B90+SLU!B90+ULL!B90+ULM!B90+UNO!B90</f>
        <v>1053141</v>
      </c>
      <c r="C90" s="40">
        <f>ULBoard!C90+Grambling!C90+LATech!C90+McNeese!C91+Nicholls!C90+NwSU!C90+SLU!C90+ULL!C90+ULM!C90+UNO!C90</f>
        <v>621230</v>
      </c>
      <c r="D90" s="40">
        <f>ULBoard!D90+Grambling!D90+LATech!D90+McNeese!D91+Nicholls!D90+NwSU!D90+SLU!D90+ULL!D90+ULM!D90+UNO!D90</f>
        <v>895280</v>
      </c>
      <c r="E90" s="40">
        <f t="shared" si="6"/>
        <v>274050</v>
      </c>
      <c r="F90" s="41">
        <f t="shared" si="7"/>
        <v>0.4411409622845001</v>
      </c>
    </row>
    <row r="91" spans="1:6" s="53" customFormat="1" ht="26.25">
      <c r="A91" s="69" t="s">
        <v>89</v>
      </c>
      <c r="B91" s="59">
        <f>SUM(B88:B90)</f>
        <v>6908176.4</v>
      </c>
      <c r="C91" s="59">
        <f>SUM(C88:C90)</f>
        <v>6174007</v>
      </c>
      <c r="D91" s="59">
        <f>SUM(D88:D90)</f>
        <v>5741683</v>
      </c>
      <c r="E91" s="59">
        <f t="shared" si="6"/>
        <v>-432324</v>
      </c>
      <c r="F91" s="52">
        <f t="shared" si="7"/>
        <v>-0.070023244223727</v>
      </c>
    </row>
    <row r="92" spans="1:6" s="30" customFormat="1" ht="26.25">
      <c r="A92" s="55" t="s">
        <v>90</v>
      </c>
      <c r="B92" s="40">
        <f>ULBoard!B92+Grambling!B92+LATech!B92+McNeese!B93+Nicholls!B92+NwSU!B92+SLU!B92+ULL!B92+ULM!B92+UNO!B92</f>
        <v>0</v>
      </c>
      <c r="C92" s="40">
        <f>ULBoard!C92+Grambling!C92+LATech!C92+McNeese!C93+Nicholls!C92+NwSU!C92+SLU!C92+ULL!C92+ULM!C92+UNO!C92</f>
        <v>0</v>
      </c>
      <c r="D92" s="40">
        <f>ULBoard!D92+Grambling!D92+LATech!D92+McNeese!D93+Nicholls!D92+NwSU!D92+SLU!D92+ULL!D92+ULM!D92+UNO!D92</f>
        <v>0</v>
      </c>
      <c r="E92" s="40">
        <f t="shared" si="6"/>
        <v>0</v>
      </c>
      <c r="F92" s="41">
        <f t="shared" si="7"/>
        <v>0</v>
      </c>
    </row>
    <row r="93" spans="1:6" s="53" customFormat="1" ht="27" thickBot="1">
      <c r="A93" s="70" t="s">
        <v>71</v>
      </c>
      <c r="B93" s="186">
        <f>B92+B91+B87+B82+B78</f>
        <v>735472824.75</v>
      </c>
      <c r="C93" s="186">
        <f>C92+C91+C87+C82+C78</f>
        <v>754866218.8</v>
      </c>
      <c r="D93" s="186">
        <f>D92+D91+D87+D82+D78</f>
        <v>751695802.5</v>
      </c>
      <c r="E93" s="125">
        <f t="shared" si="6"/>
        <v>-3170416.2999999523</v>
      </c>
      <c r="F93" s="126">
        <f t="shared" si="7"/>
        <v>-0.004199971095593492</v>
      </c>
    </row>
    <row r="94" spans="1:8" s="5" customFormat="1" ht="31.5">
      <c r="A94" s="19"/>
      <c r="B94" s="20"/>
      <c r="C94" s="20"/>
      <c r="D94" s="20"/>
      <c r="E94" s="20"/>
      <c r="F94" s="21" t="s">
        <v>50</v>
      </c>
      <c r="G94" s="22"/>
      <c r="H94" s="22"/>
    </row>
    <row r="95" spans="1:8" s="5" customFormat="1" ht="31.5">
      <c r="A95" s="23" t="s">
        <v>91</v>
      </c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 t="s">
        <v>92</v>
      </c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52">
      <selection activeCell="F93" sqref="A1:F93"/>
    </sheetView>
  </sheetViews>
  <sheetFormatPr defaultColWidth="9.140625" defaultRowHeight="15"/>
  <cols>
    <col min="1" max="1" width="121.140625" style="3" customWidth="1"/>
    <col min="2" max="2" width="32.7109375" style="7" customWidth="1"/>
    <col min="3" max="5" width="32.8515625" style="7" customWidth="1"/>
    <col min="6" max="6" width="25.57421875" style="9" customWidth="1"/>
    <col min="7" max="7" width="30.28125" style="3" customWidth="1"/>
    <col min="8" max="8" width="25.140625" style="3" customWidth="1"/>
    <col min="9" max="16384" width="9.140625" style="3" customWidth="1"/>
  </cols>
  <sheetData>
    <row r="1" spans="1:8" s="4" customFormat="1" ht="46.5">
      <c r="A1" s="10" t="s">
        <v>0</v>
      </c>
      <c r="B1" s="11"/>
      <c r="C1" s="11"/>
      <c r="D1" s="12"/>
      <c r="E1" s="13" t="s">
        <v>1</v>
      </c>
      <c r="F1" s="1" t="s">
        <v>133</v>
      </c>
      <c r="G1" s="14"/>
      <c r="H1" s="12"/>
    </row>
    <row r="2" spans="1:8" s="4" customFormat="1" ht="46.5">
      <c r="A2" s="10" t="s">
        <v>3</v>
      </c>
      <c r="B2" s="11"/>
      <c r="C2" s="11"/>
      <c r="D2" s="11"/>
      <c r="E2" s="11"/>
      <c r="F2" s="15"/>
      <c r="G2" s="12"/>
      <c r="H2" s="12"/>
    </row>
    <row r="3" spans="1:8" s="4" customFormat="1" ht="47.25" thickBot="1">
      <c r="A3" s="16" t="s">
        <v>4</v>
      </c>
      <c r="B3" s="17"/>
      <c r="C3" s="17"/>
      <c r="D3" s="17"/>
      <c r="E3" s="17"/>
      <c r="F3" s="18"/>
      <c r="G3" s="12"/>
      <c r="H3" s="12"/>
    </row>
    <row r="4" spans="1:6" s="30" customFormat="1" ht="27" thickTop="1">
      <c r="A4" s="26" t="s">
        <v>5</v>
      </c>
      <c r="B4" s="27" t="s">
        <v>6</v>
      </c>
      <c r="C4" s="28" t="s">
        <v>7</v>
      </c>
      <c r="D4" s="28" t="s">
        <v>7</v>
      </c>
      <c r="E4" s="28" t="s">
        <v>8</v>
      </c>
      <c r="F4" s="29" t="s">
        <v>9</v>
      </c>
    </row>
    <row r="5" spans="1:6" s="34" customFormat="1" ht="52.5">
      <c r="A5" s="31"/>
      <c r="B5" s="32" t="s">
        <v>10</v>
      </c>
      <c r="C5" s="32" t="s">
        <v>10</v>
      </c>
      <c r="D5" s="32" t="s">
        <v>11</v>
      </c>
      <c r="E5" s="32" t="s">
        <v>12</v>
      </c>
      <c r="F5" s="33" t="s">
        <v>13</v>
      </c>
    </row>
    <row r="6" spans="1:6" s="30" customFormat="1" ht="26.25">
      <c r="A6" s="35" t="s">
        <v>14</v>
      </c>
      <c r="B6" s="36"/>
      <c r="C6" s="36"/>
      <c r="D6" s="36"/>
      <c r="E6" s="36"/>
      <c r="F6" s="37"/>
    </row>
    <row r="7" spans="1:6" s="30" customFormat="1" ht="26.25">
      <c r="A7" s="35" t="s">
        <v>15</v>
      </c>
      <c r="B7" s="36"/>
      <c r="C7" s="36"/>
      <c r="D7" s="36"/>
      <c r="E7" s="36"/>
      <c r="F7" s="38"/>
    </row>
    <row r="8" spans="1:6" s="30" customFormat="1" ht="26.25">
      <c r="A8" s="39" t="s">
        <v>16</v>
      </c>
      <c r="B8" s="40">
        <v>1034112</v>
      </c>
      <c r="C8" s="40">
        <v>1034112</v>
      </c>
      <c r="D8" s="40">
        <v>601566</v>
      </c>
      <c r="E8" s="40">
        <v>-432546</v>
      </c>
      <c r="F8" s="41">
        <v>-0.4182777107315262</v>
      </c>
    </row>
    <row r="9" spans="1:6" s="30" customFormat="1" ht="26.25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s="30" customFormat="1" ht="26.25">
      <c r="A10" s="42" t="s">
        <v>18</v>
      </c>
      <c r="B10" s="43">
        <v>0</v>
      </c>
      <c r="C10" s="43">
        <v>0</v>
      </c>
      <c r="D10" s="43">
        <v>10432546</v>
      </c>
      <c r="E10" s="43">
        <v>10432546</v>
      </c>
      <c r="F10" s="41">
        <v>1</v>
      </c>
    </row>
    <row r="11" spans="1:6" s="30" customFormat="1" ht="26.25">
      <c r="A11" s="44" t="s">
        <v>19</v>
      </c>
      <c r="B11" s="45">
        <v>0</v>
      </c>
      <c r="C11" s="45">
        <v>0</v>
      </c>
      <c r="D11" s="45">
        <v>0</v>
      </c>
      <c r="E11" s="43">
        <v>0</v>
      </c>
      <c r="F11" s="41">
        <v>0</v>
      </c>
    </row>
    <row r="12" spans="1:6" s="30" customFormat="1" ht="26.25">
      <c r="A12" s="46" t="s">
        <v>20</v>
      </c>
      <c r="B12" s="45">
        <v>0</v>
      </c>
      <c r="C12" s="45">
        <v>0</v>
      </c>
      <c r="D12" s="45">
        <v>0</v>
      </c>
      <c r="E12" s="43">
        <v>0</v>
      </c>
      <c r="F12" s="41">
        <v>0</v>
      </c>
    </row>
    <row r="13" spans="1:6" s="30" customFormat="1" ht="26.25">
      <c r="A13" s="46" t="s">
        <v>21</v>
      </c>
      <c r="B13" s="45">
        <v>0</v>
      </c>
      <c r="C13" s="45">
        <v>0</v>
      </c>
      <c r="D13" s="45">
        <v>0</v>
      </c>
      <c r="E13" s="43">
        <v>0</v>
      </c>
      <c r="F13" s="41">
        <v>0</v>
      </c>
    </row>
    <row r="14" spans="1:6" s="30" customFormat="1" ht="26.25">
      <c r="A14" s="46" t="s">
        <v>22</v>
      </c>
      <c r="B14" s="45">
        <v>0</v>
      </c>
      <c r="C14" s="45">
        <v>0</v>
      </c>
      <c r="D14" s="45">
        <v>0</v>
      </c>
      <c r="E14" s="43">
        <v>0</v>
      </c>
      <c r="F14" s="41">
        <v>0</v>
      </c>
    </row>
    <row r="15" spans="1:6" s="30" customFormat="1" ht="26.25">
      <c r="A15" s="46" t="s">
        <v>23</v>
      </c>
      <c r="B15" s="45">
        <v>0</v>
      </c>
      <c r="C15" s="45">
        <v>0</v>
      </c>
      <c r="D15" s="45">
        <v>0</v>
      </c>
      <c r="E15" s="43">
        <v>0</v>
      </c>
      <c r="F15" s="41">
        <v>0</v>
      </c>
    </row>
    <row r="16" spans="1:6" s="30" customFormat="1" ht="26.25">
      <c r="A16" s="46" t="s">
        <v>24</v>
      </c>
      <c r="B16" s="45">
        <v>0</v>
      </c>
      <c r="C16" s="45">
        <v>0</v>
      </c>
      <c r="D16" s="45">
        <v>0</v>
      </c>
      <c r="E16" s="43">
        <v>0</v>
      </c>
      <c r="F16" s="41">
        <v>0</v>
      </c>
    </row>
    <row r="17" spans="1:6" s="30" customFormat="1" ht="26.25">
      <c r="A17" s="46" t="s">
        <v>25</v>
      </c>
      <c r="B17" s="45">
        <v>0</v>
      </c>
      <c r="C17" s="45">
        <v>0</v>
      </c>
      <c r="D17" s="45">
        <v>0</v>
      </c>
      <c r="E17" s="43">
        <v>0</v>
      </c>
      <c r="F17" s="41">
        <v>0</v>
      </c>
    </row>
    <row r="18" spans="1:6" s="30" customFormat="1" ht="26.25">
      <c r="A18" s="46" t="s">
        <v>26</v>
      </c>
      <c r="B18" s="45">
        <v>0</v>
      </c>
      <c r="C18" s="45">
        <v>0</v>
      </c>
      <c r="D18" s="45">
        <v>0</v>
      </c>
      <c r="E18" s="43">
        <v>0</v>
      </c>
      <c r="F18" s="41">
        <v>0</v>
      </c>
    </row>
    <row r="19" spans="1:6" s="30" customFormat="1" ht="26.25">
      <c r="A19" s="46" t="s">
        <v>27</v>
      </c>
      <c r="B19" s="45">
        <v>0</v>
      </c>
      <c r="C19" s="45">
        <v>0</v>
      </c>
      <c r="D19" s="45">
        <v>0</v>
      </c>
      <c r="E19" s="43">
        <v>0</v>
      </c>
      <c r="F19" s="41">
        <v>0</v>
      </c>
    </row>
    <row r="20" spans="1:6" s="30" customFormat="1" ht="26.25">
      <c r="A20" s="46" t="s">
        <v>28</v>
      </c>
      <c r="B20" s="45">
        <v>0</v>
      </c>
      <c r="C20" s="45">
        <v>0</v>
      </c>
      <c r="D20" s="45">
        <v>0</v>
      </c>
      <c r="E20" s="43">
        <v>0</v>
      </c>
      <c r="F20" s="41">
        <v>0</v>
      </c>
    </row>
    <row r="21" spans="1:6" s="30" customFormat="1" ht="26.25">
      <c r="A21" s="46" t="s">
        <v>29</v>
      </c>
      <c r="B21" s="45">
        <v>0</v>
      </c>
      <c r="C21" s="45">
        <v>0</v>
      </c>
      <c r="D21" s="45">
        <v>0</v>
      </c>
      <c r="E21" s="43">
        <v>0</v>
      </c>
      <c r="F21" s="41">
        <v>0</v>
      </c>
    </row>
    <row r="22" spans="1:6" s="30" customFormat="1" ht="26.25">
      <c r="A22" s="46" t="s">
        <v>30</v>
      </c>
      <c r="B22" s="45">
        <v>0</v>
      </c>
      <c r="C22" s="45">
        <v>0</v>
      </c>
      <c r="D22" s="45">
        <v>0</v>
      </c>
      <c r="E22" s="43">
        <v>0</v>
      </c>
      <c r="F22" s="41">
        <v>0</v>
      </c>
    </row>
    <row r="23" spans="1:6" s="30" customFormat="1" ht="26.25">
      <c r="A23" s="47" t="s">
        <v>31</v>
      </c>
      <c r="B23" s="45">
        <v>0</v>
      </c>
      <c r="C23" s="45">
        <v>0</v>
      </c>
      <c r="D23" s="45">
        <v>0</v>
      </c>
      <c r="E23" s="43">
        <v>0</v>
      </c>
      <c r="F23" s="41">
        <v>0</v>
      </c>
    </row>
    <row r="24" spans="1:6" s="30" customFormat="1" ht="26.25">
      <c r="A24" s="47" t="s">
        <v>32</v>
      </c>
      <c r="B24" s="45">
        <v>0</v>
      </c>
      <c r="C24" s="45">
        <v>0</v>
      </c>
      <c r="D24" s="45">
        <v>0</v>
      </c>
      <c r="E24" s="43">
        <v>0</v>
      </c>
      <c r="F24" s="41">
        <v>0</v>
      </c>
    </row>
    <row r="25" spans="1:6" s="30" customFormat="1" ht="26.25">
      <c r="A25" s="47" t="s">
        <v>33</v>
      </c>
      <c r="B25" s="45">
        <v>0</v>
      </c>
      <c r="C25" s="45">
        <v>0</v>
      </c>
      <c r="D25" s="45">
        <v>0</v>
      </c>
      <c r="E25" s="43">
        <v>0</v>
      </c>
      <c r="F25" s="41">
        <v>0</v>
      </c>
    </row>
    <row r="26" spans="1:6" s="30" customFormat="1" ht="26.25">
      <c r="A26" s="47" t="s">
        <v>34</v>
      </c>
      <c r="B26" s="45">
        <v>0</v>
      </c>
      <c r="C26" s="45">
        <v>0</v>
      </c>
      <c r="D26" s="45">
        <v>0</v>
      </c>
      <c r="E26" s="43">
        <v>0</v>
      </c>
      <c r="F26" s="41">
        <v>0</v>
      </c>
    </row>
    <row r="27" spans="1:6" s="30" customFormat="1" ht="26.25">
      <c r="A27" s="47" t="s">
        <v>35</v>
      </c>
      <c r="B27" s="45">
        <v>0</v>
      </c>
      <c r="C27" s="45">
        <v>0</v>
      </c>
      <c r="D27" s="45">
        <v>0</v>
      </c>
      <c r="E27" s="43">
        <v>0</v>
      </c>
      <c r="F27" s="41">
        <v>0</v>
      </c>
    </row>
    <row r="28" spans="1:6" s="30" customFormat="1" ht="26.25">
      <c r="A28" s="47" t="s">
        <v>93</v>
      </c>
      <c r="B28" s="45">
        <v>0</v>
      </c>
      <c r="C28" s="45">
        <v>0</v>
      </c>
      <c r="D28" s="45">
        <v>0</v>
      </c>
      <c r="E28" s="43">
        <v>0</v>
      </c>
      <c r="F28" s="41">
        <v>0</v>
      </c>
    </row>
    <row r="29" spans="1:6" s="30" customFormat="1" ht="26.25">
      <c r="A29" s="47" t="s">
        <v>100</v>
      </c>
      <c r="B29" s="45">
        <v>0</v>
      </c>
      <c r="C29" s="45">
        <v>0</v>
      </c>
      <c r="D29" s="45">
        <v>0</v>
      </c>
      <c r="E29" s="43">
        <v>0</v>
      </c>
      <c r="F29" s="41">
        <v>0</v>
      </c>
    </row>
    <row r="30" spans="1:6" s="30" customFormat="1" ht="26.25">
      <c r="A30" s="47" t="s">
        <v>36</v>
      </c>
      <c r="B30" s="45">
        <v>0</v>
      </c>
      <c r="C30" s="45">
        <v>0</v>
      </c>
      <c r="D30" s="45">
        <v>10432546</v>
      </c>
      <c r="E30" s="43">
        <v>10432546</v>
      </c>
      <c r="F30" s="41">
        <v>1</v>
      </c>
    </row>
    <row r="31" spans="1:6" s="30" customFormat="1" ht="26.25">
      <c r="A31" s="48" t="s">
        <v>37</v>
      </c>
      <c r="B31" s="45"/>
      <c r="C31" s="45"/>
      <c r="D31" s="45"/>
      <c r="E31" s="45"/>
      <c r="F31" s="37"/>
    </row>
    <row r="32" spans="1:6" s="30" customFormat="1" ht="26.25">
      <c r="A32" s="44" t="s">
        <v>38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s="30" customFormat="1" ht="26.25">
      <c r="A33" s="49" t="s">
        <v>39</v>
      </c>
      <c r="B33" s="45"/>
      <c r="C33" s="45"/>
      <c r="D33" s="45"/>
      <c r="E33" s="45"/>
      <c r="F33" s="37"/>
    </row>
    <row r="34" spans="1:6" s="30" customFormat="1" ht="26.25">
      <c r="A34" s="44" t="s">
        <v>38</v>
      </c>
      <c r="B34" s="36">
        <v>0</v>
      </c>
      <c r="C34" s="36">
        <v>0</v>
      </c>
      <c r="D34" s="36">
        <v>0</v>
      </c>
      <c r="E34" s="40">
        <v>0</v>
      </c>
      <c r="F34" s="41">
        <v>0</v>
      </c>
    </row>
    <row r="35" spans="1:6" s="30" customFormat="1" ht="26.25">
      <c r="A35" s="46" t="s">
        <v>40</v>
      </c>
      <c r="B35" s="45"/>
      <c r="C35" s="45"/>
      <c r="D35" s="45"/>
      <c r="E35" s="43"/>
      <c r="F35" s="41" t="s">
        <v>41</v>
      </c>
    </row>
    <row r="36" spans="1:6" s="53" customFormat="1" ht="26.25">
      <c r="A36" s="50" t="s">
        <v>42</v>
      </c>
      <c r="B36" s="51">
        <v>1034112</v>
      </c>
      <c r="C36" s="51">
        <v>1034112</v>
      </c>
      <c r="D36" s="51">
        <v>11034112</v>
      </c>
      <c r="E36" s="51">
        <v>10000000</v>
      </c>
      <c r="F36" s="52">
        <v>9.670132442133928</v>
      </c>
    </row>
    <row r="37" spans="1:6" s="30" customFormat="1" ht="26.25">
      <c r="A37" s="48" t="s">
        <v>43</v>
      </c>
      <c r="B37" s="45"/>
      <c r="C37" s="45"/>
      <c r="D37" s="45"/>
      <c r="E37" s="45"/>
      <c r="F37" s="37"/>
    </row>
    <row r="38" spans="1:6" s="30" customFormat="1" ht="26.25">
      <c r="A38" s="54" t="s">
        <v>44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</row>
    <row r="39" spans="1:6" s="30" customFormat="1" ht="26.25">
      <c r="A39" s="55" t="s">
        <v>45</v>
      </c>
      <c r="B39" s="40">
        <v>0</v>
      </c>
      <c r="C39" s="40">
        <v>0</v>
      </c>
      <c r="D39" s="40">
        <v>0</v>
      </c>
      <c r="E39" s="43">
        <v>0</v>
      </c>
      <c r="F39" s="41">
        <v>0</v>
      </c>
    </row>
    <row r="40" spans="1:6" s="30" customFormat="1" ht="26.25">
      <c r="A40" s="55" t="s">
        <v>46</v>
      </c>
      <c r="B40" s="40">
        <v>0</v>
      </c>
      <c r="C40" s="40">
        <v>0</v>
      </c>
      <c r="D40" s="40">
        <v>0</v>
      </c>
      <c r="E40" s="43">
        <v>0</v>
      </c>
      <c r="F40" s="41">
        <v>0</v>
      </c>
    </row>
    <row r="41" spans="1:6" s="30" customFormat="1" ht="26.25">
      <c r="A41" s="55" t="s">
        <v>47</v>
      </c>
      <c r="B41" s="40">
        <v>0</v>
      </c>
      <c r="C41" s="40">
        <v>0</v>
      </c>
      <c r="D41" s="40">
        <v>0</v>
      </c>
      <c r="E41" s="43">
        <v>0</v>
      </c>
      <c r="F41" s="41">
        <v>0</v>
      </c>
    </row>
    <row r="42" spans="1:6" s="30" customFormat="1" ht="26.25">
      <c r="A42" s="56" t="s">
        <v>48</v>
      </c>
      <c r="B42" s="40">
        <v>0</v>
      </c>
      <c r="C42" s="40">
        <v>0</v>
      </c>
      <c r="D42" s="40">
        <v>0</v>
      </c>
      <c r="E42" s="43">
        <v>0</v>
      </c>
      <c r="F42" s="41">
        <v>0</v>
      </c>
    </row>
    <row r="43" spans="1:12" s="53" customFormat="1" ht="26.25">
      <c r="A43" s="48" t="s">
        <v>49</v>
      </c>
      <c r="B43" s="57">
        <v>0</v>
      </c>
      <c r="C43" s="57">
        <v>0</v>
      </c>
      <c r="D43" s="57">
        <v>0</v>
      </c>
      <c r="E43" s="57">
        <v>0</v>
      </c>
      <c r="F43" s="52">
        <v>0</v>
      </c>
      <c r="L43" s="53" t="s">
        <v>50</v>
      </c>
    </row>
    <row r="44" spans="1:6" s="30" customFormat="1" ht="26.25">
      <c r="A44" s="46" t="s">
        <v>50</v>
      </c>
      <c r="B44" s="45"/>
      <c r="C44" s="45"/>
      <c r="D44" s="45"/>
      <c r="E44" s="45"/>
      <c r="F44" s="37"/>
    </row>
    <row r="45" spans="1:6" s="53" customFormat="1" ht="26.25">
      <c r="A45" s="58" t="s">
        <v>51</v>
      </c>
      <c r="B45" s="59">
        <v>0</v>
      </c>
      <c r="C45" s="59">
        <v>0</v>
      </c>
      <c r="D45" s="59">
        <v>0</v>
      </c>
      <c r="E45" s="59">
        <v>0</v>
      </c>
      <c r="F45" s="52">
        <v>0</v>
      </c>
    </row>
    <row r="46" spans="1:6" s="30" customFormat="1" ht="26.25">
      <c r="A46" s="46" t="s">
        <v>50</v>
      </c>
      <c r="B46" s="45"/>
      <c r="C46" s="45"/>
      <c r="D46" s="45"/>
      <c r="E46" s="45"/>
      <c r="F46" s="37"/>
    </row>
    <row r="47" spans="1:6" s="53" customFormat="1" ht="26.25">
      <c r="A47" s="58" t="s">
        <v>52</v>
      </c>
      <c r="B47" s="59">
        <v>0</v>
      </c>
      <c r="C47" s="59">
        <v>0</v>
      </c>
      <c r="D47" s="59">
        <v>0</v>
      </c>
      <c r="E47" s="59">
        <v>0</v>
      </c>
      <c r="F47" s="52">
        <v>0</v>
      </c>
    </row>
    <row r="48" spans="1:6" s="30" customFormat="1" ht="26.25">
      <c r="A48" s="46" t="s">
        <v>50</v>
      </c>
      <c r="B48" s="45"/>
      <c r="C48" s="45"/>
      <c r="D48" s="45"/>
      <c r="E48" s="45"/>
      <c r="F48" s="37"/>
    </row>
    <row r="49" spans="1:6" s="53" customFormat="1" ht="26.25">
      <c r="A49" s="48" t="s">
        <v>53</v>
      </c>
      <c r="B49" s="57">
        <v>2214000</v>
      </c>
      <c r="C49" s="57">
        <v>2214000</v>
      </c>
      <c r="D49" s="57">
        <v>2214000</v>
      </c>
      <c r="E49" s="57">
        <v>0</v>
      </c>
      <c r="F49" s="52">
        <v>0</v>
      </c>
    </row>
    <row r="50" spans="1:6" s="30" customFormat="1" ht="26.25">
      <c r="A50" s="46" t="s">
        <v>50</v>
      </c>
      <c r="B50" s="45"/>
      <c r="C50" s="45"/>
      <c r="D50" s="45"/>
      <c r="E50" s="45"/>
      <c r="F50" s="37"/>
    </row>
    <row r="51" spans="1:6" s="53" customFormat="1" ht="26.25">
      <c r="A51" s="60" t="s">
        <v>54</v>
      </c>
      <c r="B51" s="61">
        <v>0</v>
      </c>
      <c r="C51" s="61">
        <v>0</v>
      </c>
      <c r="D51" s="61">
        <v>0</v>
      </c>
      <c r="E51" s="61">
        <v>0</v>
      </c>
      <c r="F51" s="52">
        <v>0</v>
      </c>
    </row>
    <row r="52" spans="1:6" s="30" customFormat="1" ht="26.25">
      <c r="A52" s="48"/>
      <c r="B52" s="36"/>
      <c r="C52" s="36"/>
      <c r="D52" s="36"/>
      <c r="E52" s="36"/>
      <c r="F52" s="62"/>
    </row>
    <row r="53" spans="1:6" s="53" customFormat="1" ht="26.25">
      <c r="A53" s="48" t="s">
        <v>55</v>
      </c>
      <c r="B53" s="57">
        <v>0</v>
      </c>
      <c r="C53" s="57">
        <v>0</v>
      </c>
      <c r="D53" s="57">
        <v>0</v>
      </c>
      <c r="E53" s="61">
        <v>0</v>
      </c>
      <c r="F53" s="52">
        <v>0</v>
      </c>
    </row>
    <row r="54" spans="1:6" s="30" customFormat="1" ht="26.25">
      <c r="A54" s="46"/>
      <c r="B54" s="45"/>
      <c r="C54" s="45"/>
      <c r="D54" s="45"/>
      <c r="E54" s="45"/>
      <c r="F54" s="37"/>
    </row>
    <row r="55" spans="1:6" s="53" customFormat="1" ht="26.25">
      <c r="A55" s="63" t="s">
        <v>56</v>
      </c>
      <c r="B55" s="57">
        <v>3248112</v>
      </c>
      <c r="C55" s="57">
        <v>3248112</v>
      </c>
      <c r="D55" s="57">
        <v>13248112</v>
      </c>
      <c r="E55" s="57">
        <v>10000000</v>
      </c>
      <c r="F55" s="52">
        <v>3.0787115715221645</v>
      </c>
    </row>
    <row r="56" spans="1:6" s="30" customFormat="1" ht="26.25">
      <c r="A56" s="64"/>
      <c r="B56" s="45"/>
      <c r="C56" s="45"/>
      <c r="D56" s="45"/>
      <c r="E56" s="45"/>
      <c r="F56" s="37" t="s">
        <v>50</v>
      </c>
    </row>
    <row r="57" spans="1:6" s="30" customFormat="1" ht="26.25">
      <c r="A57" s="65"/>
      <c r="B57" s="36"/>
      <c r="C57" s="36"/>
      <c r="D57" s="36"/>
      <c r="E57" s="36"/>
      <c r="F57" s="38" t="s">
        <v>50</v>
      </c>
    </row>
    <row r="58" spans="1:6" s="30" customFormat="1" ht="26.25">
      <c r="A58" s="63" t="s">
        <v>57</v>
      </c>
      <c r="B58" s="36"/>
      <c r="C58" s="36"/>
      <c r="D58" s="36"/>
      <c r="E58" s="36"/>
      <c r="F58" s="38"/>
    </row>
    <row r="59" spans="1:6" s="30" customFormat="1" ht="26.25">
      <c r="A59" s="44" t="s">
        <v>58</v>
      </c>
      <c r="B59" s="36">
        <v>0</v>
      </c>
      <c r="C59" s="36">
        <v>0</v>
      </c>
      <c r="D59" s="36">
        <v>0</v>
      </c>
      <c r="E59" s="36">
        <v>0</v>
      </c>
      <c r="F59" s="41">
        <v>0</v>
      </c>
    </row>
    <row r="60" spans="1:6" s="30" customFormat="1" ht="26.25">
      <c r="A60" s="46" t="s">
        <v>59</v>
      </c>
      <c r="B60" s="45">
        <v>0</v>
      </c>
      <c r="C60" s="45">
        <v>0</v>
      </c>
      <c r="D60" s="45">
        <v>0</v>
      </c>
      <c r="E60" s="45">
        <v>0</v>
      </c>
      <c r="F60" s="41">
        <v>0</v>
      </c>
    </row>
    <row r="61" spans="1:6" s="30" customFormat="1" ht="26.25">
      <c r="A61" s="46" t="s">
        <v>60</v>
      </c>
      <c r="B61" s="45">
        <v>0</v>
      </c>
      <c r="C61" s="45">
        <v>0</v>
      </c>
      <c r="D61" s="45">
        <v>0</v>
      </c>
      <c r="E61" s="45">
        <v>0</v>
      </c>
      <c r="F61" s="41">
        <v>0</v>
      </c>
    </row>
    <row r="62" spans="1:6" s="30" customFormat="1" ht="26.25">
      <c r="A62" s="46" t="s">
        <v>61</v>
      </c>
      <c r="B62" s="45">
        <v>0</v>
      </c>
      <c r="C62" s="45">
        <v>0</v>
      </c>
      <c r="D62" s="45">
        <v>0</v>
      </c>
      <c r="E62" s="45">
        <v>0</v>
      </c>
      <c r="F62" s="41">
        <v>0</v>
      </c>
    </row>
    <row r="63" spans="1:6" s="30" customFormat="1" ht="26.25">
      <c r="A63" s="46" t="s">
        <v>62</v>
      </c>
      <c r="B63" s="45">
        <v>0</v>
      </c>
      <c r="C63" s="45">
        <v>0</v>
      </c>
      <c r="D63" s="45">
        <v>0</v>
      </c>
      <c r="E63" s="45">
        <v>0</v>
      </c>
      <c r="F63" s="41">
        <v>0</v>
      </c>
    </row>
    <row r="64" spans="1:6" s="30" customFormat="1" ht="26.25">
      <c r="A64" s="46" t="s">
        <v>63</v>
      </c>
      <c r="B64" s="45">
        <v>3248112</v>
      </c>
      <c r="C64" s="45">
        <v>3248112</v>
      </c>
      <c r="D64" s="45">
        <v>13248112</v>
      </c>
      <c r="E64" s="45">
        <v>10000000</v>
      </c>
      <c r="F64" s="41">
        <v>3.0787115715221645</v>
      </c>
    </row>
    <row r="65" spans="1:6" s="30" customFormat="1" ht="26.25">
      <c r="A65" s="46" t="s">
        <v>64</v>
      </c>
      <c r="B65" s="45">
        <v>0</v>
      </c>
      <c r="C65" s="45">
        <v>0</v>
      </c>
      <c r="D65" s="45">
        <v>0</v>
      </c>
      <c r="E65" s="45">
        <v>0</v>
      </c>
      <c r="F65" s="41">
        <v>0</v>
      </c>
    </row>
    <row r="66" spans="1:6" s="30" customFormat="1" ht="26.25">
      <c r="A66" s="46" t="s">
        <v>65</v>
      </c>
      <c r="B66" s="45">
        <v>0</v>
      </c>
      <c r="C66" s="45">
        <v>0</v>
      </c>
      <c r="D66" s="45">
        <v>0</v>
      </c>
      <c r="E66" s="45">
        <v>0</v>
      </c>
      <c r="F66" s="41">
        <v>0</v>
      </c>
    </row>
    <row r="67" spans="1:6" s="53" customFormat="1" ht="26.25">
      <c r="A67" s="66" t="s">
        <v>66</v>
      </c>
      <c r="B67" s="51">
        <v>3248112</v>
      </c>
      <c r="C67" s="51">
        <v>3248112</v>
      </c>
      <c r="D67" s="51">
        <v>13248112</v>
      </c>
      <c r="E67" s="51">
        <v>10000000</v>
      </c>
      <c r="F67" s="52">
        <v>3.0787115715221645</v>
      </c>
    </row>
    <row r="68" spans="1:6" s="30" customFormat="1" ht="26.25">
      <c r="A68" s="46" t="s">
        <v>67</v>
      </c>
      <c r="B68" s="45">
        <v>0</v>
      </c>
      <c r="C68" s="45">
        <v>0</v>
      </c>
      <c r="D68" s="45">
        <v>0</v>
      </c>
      <c r="E68" s="45">
        <v>0</v>
      </c>
      <c r="F68" s="41">
        <v>0</v>
      </c>
    </row>
    <row r="69" spans="1:6" s="30" customFormat="1" ht="26.25">
      <c r="A69" s="46" t="s">
        <v>68</v>
      </c>
      <c r="B69" s="45">
        <v>0</v>
      </c>
      <c r="C69" s="45">
        <v>0</v>
      </c>
      <c r="D69" s="45">
        <v>0</v>
      </c>
      <c r="E69" s="45">
        <v>0</v>
      </c>
      <c r="F69" s="41">
        <v>0</v>
      </c>
    </row>
    <row r="70" spans="1:6" s="30" customFormat="1" ht="26.25">
      <c r="A70" s="46" t="s">
        <v>69</v>
      </c>
      <c r="B70" s="45">
        <v>0</v>
      </c>
      <c r="C70" s="45">
        <v>0</v>
      </c>
      <c r="D70" s="45">
        <v>0</v>
      </c>
      <c r="E70" s="45">
        <v>0</v>
      </c>
      <c r="F70" s="41">
        <v>0</v>
      </c>
    </row>
    <row r="71" spans="1:6" s="30" customFormat="1" ht="26.25">
      <c r="A71" s="46" t="s">
        <v>70</v>
      </c>
      <c r="B71" s="45">
        <v>0</v>
      </c>
      <c r="C71" s="45">
        <v>0</v>
      </c>
      <c r="D71" s="45">
        <v>0</v>
      </c>
      <c r="E71" s="45">
        <v>0</v>
      </c>
      <c r="F71" s="41">
        <v>0</v>
      </c>
    </row>
    <row r="72" spans="1:6" s="53" customFormat="1" ht="26.25">
      <c r="A72" s="67" t="s">
        <v>71</v>
      </c>
      <c r="B72" s="68">
        <v>3248112</v>
      </c>
      <c r="C72" s="68">
        <v>3248112</v>
      </c>
      <c r="D72" s="68">
        <v>13248112</v>
      </c>
      <c r="E72" s="68">
        <v>10000000</v>
      </c>
      <c r="F72" s="52">
        <v>3.0787115715221645</v>
      </c>
    </row>
    <row r="73" spans="1:6" s="30" customFormat="1" ht="26.25">
      <c r="A73" s="65"/>
      <c r="B73" s="36"/>
      <c r="C73" s="36"/>
      <c r="D73" s="36"/>
      <c r="E73" s="36"/>
      <c r="F73" s="38"/>
    </row>
    <row r="74" spans="1:6" s="30" customFormat="1" ht="26.25">
      <c r="A74" s="63" t="s">
        <v>72</v>
      </c>
      <c r="B74" s="36"/>
      <c r="C74" s="36"/>
      <c r="D74" s="36"/>
      <c r="E74" s="36"/>
      <c r="F74" s="38"/>
    </row>
    <row r="75" spans="1:6" s="30" customFormat="1" ht="26.25">
      <c r="A75" s="44" t="s">
        <v>73</v>
      </c>
      <c r="B75" s="40">
        <v>1913252</v>
      </c>
      <c r="C75" s="40">
        <v>1936252</v>
      </c>
      <c r="D75" s="40">
        <v>1941202</v>
      </c>
      <c r="E75" s="36">
        <v>4950</v>
      </c>
      <c r="F75" s="41">
        <v>0.0025564854161545087</v>
      </c>
    </row>
    <row r="76" spans="1:6" s="30" customFormat="1" ht="26.25">
      <c r="A76" s="46" t="s">
        <v>74</v>
      </c>
      <c r="B76" s="43">
        <v>13000</v>
      </c>
      <c r="C76" s="40">
        <v>13000</v>
      </c>
      <c r="D76" s="40">
        <v>5000</v>
      </c>
      <c r="E76" s="45">
        <v>-8000</v>
      </c>
      <c r="F76" s="41">
        <v>-0.6153846153846154</v>
      </c>
    </row>
    <row r="77" spans="1:6" s="30" customFormat="1" ht="26.25">
      <c r="A77" s="46" t="s">
        <v>75</v>
      </c>
      <c r="B77" s="36">
        <v>658986</v>
      </c>
      <c r="C77" s="40">
        <v>658986</v>
      </c>
      <c r="D77" s="40">
        <v>671910</v>
      </c>
      <c r="E77" s="45">
        <v>12924</v>
      </c>
      <c r="F77" s="41">
        <v>0.019611949267510993</v>
      </c>
    </row>
    <row r="78" spans="1:6" s="53" customFormat="1" ht="26.25">
      <c r="A78" s="66" t="s">
        <v>76</v>
      </c>
      <c r="B78" s="68">
        <v>2585238</v>
      </c>
      <c r="C78" s="68">
        <v>2608238</v>
      </c>
      <c r="D78" s="68">
        <v>2618112</v>
      </c>
      <c r="E78" s="51">
        <v>9874</v>
      </c>
      <c r="F78" s="52">
        <v>0.003785697470859638</v>
      </c>
    </row>
    <row r="79" spans="1:6" s="30" customFormat="1" ht="26.25">
      <c r="A79" s="46" t="s">
        <v>77</v>
      </c>
      <c r="B79" s="43">
        <v>38500</v>
      </c>
      <c r="C79" s="43">
        <v>32000</v>
      </c>
      <c r="D79" s="43">
        <v>38000</v>
      </c>
      <c r="E79" s="45">
        <v>6000</v>
      </c>
      <c r="F79" s="41">
        <v>0.1875</v>
      </c>
    </row>
    <row r="80" spans="1:6" s="30" customFormat="1" ht="26.25">
      <c r="A80" s="46" t="s">
        <v>78</v>
      </c>
      <c r="B80" s="40">
        <v>80000</v>
      </c>
      <c r="C80" s="40">
        <v>68000</v>
      </c>
      <c r="D80" s="40">
        <v>68000</v>
      </c>
      <c r="E80" s="45">
        <v>0</v>
      </c>
      <c r="F80" s="41">
        <v>0</v>
      </c>
    </row>
    <row r="81" spans="1:6" s="30" customFormat="1" ht="26.25">
      <c r="A81" s="46" t="s">
        <v>79</v>
      </c>
      <c r="B81" s="36">
        <v>13000</v>
      </c>
      <c r="C81" s="36">
        <v>12000</v>
      </c>
      <c r="D81" s="36">
        <v>12000</v>
      </c>
      <c r="E81" s="45">
        <v>0</v>
      </c>
      <c r="F81" s="41">
        <v>0</v>
      </c>
    </row>
    <row r="82" spans="1:6" s="53" customFormat="1" ht="26.25">
      <c r="A82" s="49" t="s">
        <v>80</v>
      </c>
      <c r="B82" s="68">
        <v>131500</v>
      </c>
      <c r="C82" s="68">
        <v>112000</v>
      </c>
      <c r="D82" s="68">
        <v>118000</v>
      </c>
      <c r="E82" s="51">
        <v>6000</v>
      </c>
      <c r="F82" s="52">
        <v>0.05357142857142857</v>
      </c>
    </row>
    <row r="83" spans="1:6" s="30" customFormat="1" ht="26.25">
      <c r="A83" s="46" t="s">
        <v>81</v>
      </c>
      <c r="B83" s="36">
        <v>100081</v>
      </c>
      <c r="C83" s="36">
        <v>92081</v>
      </c>
      <c r="D83" s="36">
        <v>100000</v>
      </c>
      <c r="E83" s="45">
        <v>7919</v>
      </c>
      <c r="F83" s="41">
        <v>0.08600036924012554</v>
      </c>
    </row>
    <row r="84" spans="1:6" s="30" customFormat="1" ht="26.25">
      <c r="A84" s="46" t="s">
        <v>82</v>
      </c>
      <c r="B84" s="45">
        <v>0</v>
      </c>
      <c r="C84" s="45">
        <v>9793</v>
      </c>
      <c r="D84" s="45">
        <v>10000000</v>
      </c>
      <c r="E84" s="45">
        <v>9990207</v>
      </c>
      <c r="F84" s="41">
        <v>1020.1375472276115</v>
      </c>
    </row>
    <row r="85" spans="1:6" s="30" customFormat="1" ht="26.25">
      <c r="A85" s="46" t="s">
        <v>83</v>
      </c>
      <c r="B85" s="45">
        <v>0</v>
      </c>
      <c r="C85" s="45">
        <v>0</v>
      </c>
      <c r="D85" s="45">
        <v>0</v>
      </c>
      <c r="E85" s="45">
        <v>0</v>
      </c>
      <c r="F85" s="41">
        <v>0</v>
      </c>
    </row>
    <row r="86" spans="1:6" s="30" customFormat="1" ht="26.25">
      <c r="A86" s="46" t="s">
        <v>84</v>
      </c>
      <c r="B86" s="45">
        <v>400793</v>
      </c>
      <c r="C86" s="45">
        <v>411000</v>
      </c>
      <c r="D86" s="45">
        <v>400000</v>
      </c>
      <c r="E86" s="45">
        <v>-11000</v>
      </c>
      <c r="F86" s="41">
        <v>-0.0267639902676399</v>
      </c>
    </row>
    <row r="87" spans="1:6" s="53" customFormat="1" ht="26.25">
      <c r="A87" s="49" t="s">
        <v>85</v>
      </c>
      <c r="B87" s="51">
        <v>500874</v>
      </c>
      <c r="C87" s="51">
        <v>512874</v>
      </c>
      <c r="D87" s="51">
        <v>10500000</v>
      </c>
      <c r="E87" s="51">
        <v>9987126</v>
      </c>
      <c r="F87" s="52">
        <v>19.472864680213853</v>
      </c>
    </row>
    <row r="88" spans="1:6" s="30" customFormat="1" ht="26.25">
      <c r="A88" s="46" t="s">
        <v>86</v>
      </c>
      <c r="B88" s="45">
        <v>30500</v>
      </c>
      <c r="C88" s="45">
        <v>15000</v>
      </c>
      <c r="D88" s="45">
        <v>12000</v>
      </c>
      <c r="E88" s="45">
        <v>-3000</v>
      </c>
      <c r="F88" s="41">
        <v>-0.2</v>
      </c>
    </row>
    <row r="89" spans="1:6" s="30" customFormat="1" ht="26.25">
      <c r="A89" s="46" t="s">
        <v>87</v>
      </c>
      <c r="B89" s="45">
        <v>0</v>
      </c>
      <c r="C89" s="45">
        <v>0</v>
      </c>
      <c r="D89" s="45">
        <v>0</v>
      </c>
      <c r="E89" s="45">
        <v>0</v>
      </c>
      <c r="F89" s="41">
        <v>0</v>
      </c>
    </row>
    <row r="90" spans="1:6" s="30" customFormat="1" ht="26.25">
      <c r="A90" s="55" t="s">
        <v>88</v>
      </c>
      <c r="B90" s="45">
        <v>0</v>
      </c>
      <c r="C90" s="45">
        <v>0</v>
      </c>
      <c r="D90" s="45">
        <v>0</v>
      </c>
      <c r="E90" s="45">
        <v>0</v>
      </c>
      <c r="F90" s="41">
        <v>0</v>
      </c>
    </row>
    <row r="91" spans="1:6" s="53" customFormat="1" ht="26.25">
      <c r="A91" s="69" t="s">
        <v>89</v>
      </c>
      <c r="B91" s="68">
        <v>30500</v>
      </c>
      <c r="C91" s="68">
        <v>15000</v>
      </c>
      <c r="D91" s="68">
        <v>12000</v>
      </c>
      <c r="E91" s="68">
        <v>-3000</v>
      </c>
      <c r="F91" s="52">
        <v>-0.2</v>
      </c>
    </row>
    <row r="92" spans="1:6" s="30" customFormat="1" ht="26.25">
      <c r="A92" s="55" t="s">
        <v>90</v>
      </c>
      <c r="B92" s="45">
        <v>0</v>
      </c>
      <c r="C92" s="45">
        <v>0</v>
      </c>
      <c r="D92" s="43">
        <v>0</v>
      </c>
      <c r="E92" s="45">
        <v>0</v>
      </c>
      <c r="F92" s="41">
        <v>0</v>
      </c>
    </row>
    <row r="93" spans="1:6" s="53" customFormat="1" ht="27" thickBot="1">
      <c r="A93" s="70" t="s">
        <v>71</v>
      </c>
      <c r="B93" s="71">
        <v>3248112</v>
      </c>
      <c r="C93" s="71">
        <v>3248112</v>
      </c>
      <c r="D93" s="72">
        <v>13248112</v>
      </c>
      <c r="E93" s="71">
        <v>10000000</v>
      </c>
      <c r="F93" s="73">
        <v>3.0787115715221645</v>
      </c>
    </row>
    <row r="94" spans="1:8" s="5" customFormat="1" ht="31.5">
      <c r="A94" s="19"/>
      <c r="B94" s="20"/>
      <c r="C94" s="204"/>
      <c r="D94" s="20"/>
      <c r="E94" s="20"/>
      <c r="F94" s="21" t="s">
        <v>50</v>
      </c>
      <c r="G94" s="22"/>
      <c r="H94" s="22"/>
    </row>
    <row r="95" spans="1:8" s="5" customFormat="1" ht="31.5">
      <c r="A95" s="23"/>
      <c r="B95" s="24"/>
      <c r="C95" s="24"/>
      <c r="D95" s="24"/>
      <c r="E95" s="24"/>
      <c r="F95" s="25"/>
      <c r="G95" s="22"/>
      <c r="H95" s="22"/>
    </row>
    <row r="96" spans="1:8" s="5" customFormat="1" ht="31.5">
      <c r="A96" s="23"/>
      <c r="B96" s="24"/>
      <c r="C96" s="24"/>
      <c r="D96" s="24"/>
      <c r="E96" s="24"/>
      <c r="F96" s="25"/>
      <c r="G96" s="22"/>
      <c r="H96" s="22"/>
    </row>
    <row r="97" spans="1:6" ht="15.75">
      <c r="A97" s="2" t="s">
        <v>50</v>
      </c>
      <c r="B97" s="6"/>
      <c r="C97" s="6"/>
      <c r="D97" s="6"/>
      <c r="E97" s="6"/>
      <c r="F97" s="8"/>
    </row>
  </sheetData>
  <sheetProtection/>
  <printOptions/>
  <pageMargins left="0.7" right="0.7" top="0.75" bottom="0.75" header="0.3" footer="0.3"/>
  <pageSetup fitToHeight="1" fitToWidth="1" horizontalDpi="600" verticalDpi="600" orientation="portrait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Lori.Parker</dc:creator>
  <cp:keywords/>
  <dc:description/>
  <cp:lastModifiedBy>Lori.Parker</cp:lastModifiedBy>
  <cp:lastPrinted>2013-10-22T16:55:19Z</cp:lastPrinted>
  <dcterms:created xsi:type="dcterms:W3CDTF">2013-09-10T14:36:10Z</dcterms:created>
  <dcterms:modified xsi:type="dcterms:W3CDTF">2013-10-30T18:52:14Z</dcterms:modified>
  <cp:category/>
  <cp:version/>
  <cp:contentType/>
  <cp:contentStatus/>
</cp:coreProperties>
</file>