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7875" activeTab="1"/>
  </bookViews>
  <sheets>
    <sheet name="PSE" sheetId="51" r:id="rId1"/>
    <sheet name="2 Year" sheetId="54" r:id="rId2"/>
    <sheet name="4 Year" sheetId="53" r:id="rId3"/>
    <sheet name="2&amp;4 Year" sheetId="52" r:id="rId4"/>
    <sheet name="BOR" sheetId="23" r:id="rId5"/>
    <sheet name="LUMCON" sheetId="22" r:id="rId6"/>
    <sheet name="LOSFA" sheetId="21" r:id="rId7"/>
    <sheet name="UL System" sheetId="20" r:id="rId8"/>
    <sheet name="UL BOS" sheetId="25" r:id="rId9"/>
    <sheet name="GSU" sheetId="26" r:id="rId10"/>
    <sheet name="McNeese" sheetId="1" r:id="rId11"/>
    <sheet name="LATech" sheetId="2" r:id="rId12"/>
    <sheet name="Nicholls" sheetId="28" r:id="rId13"/>
    <sheet name="NwSU" sheetId="27" r:id="rId14"/>
    <sheet name="SLU" sheetId="3" r:id="rId15"/>
    <sheet name="ULL" sheetId="31" r:id="rId16"/>
    <sheet name="ULM" sheetId="30" r:id="rId17"/>
    <sheet name="LSU System" sheetId="4" r:id="rId18"/>
    <sheet name="LSUBOS" sheetId="5" r:id="rId19"/>
    <sheet name="LSU" sheetId="6" r:id="rId20"/>
    <sheet name="LSUA" sheetId="7" r:id="rId21"/>
    <sheet name="LSUE" sheetId="8" r:id="rId22"/>
    <sheet name="LSUS" sheetId="9" r:id="rId23"/>
    <sheet name="LSUHSCNO" sheetId="10" r:id="rId24"/>
    <sheet name="LSUHSCS" sheetId="11" r:id="rId25"/>
    <sheet name="LSULaw" sheetId="12" r:id="rId26"/>
    <sheet name="LSUAg" sheetId="13" r:id="rId27"/>
    <sheet name="PBRC" sheetId="14" r:id="rId28"/>
    <sheet name="HPLong" sheetId="15" r:id="rId29"/>
    <sheet name="EAConway" sheetId="16" r:id="rId30"/>
    <sheet name="UNO" sheetId="17" r:id="rId31"/>
    <sheet name="SU System" sheetId="50" r:id="rId32"/>
    <sheet name="SUBOS" sheetId="37" r:id="rId33"/>
    <sheet name="SUAg" sheetId="36" r:id="rId34"/>
    <sheet name="SUBR" sheetId="35" r:id="rId35"/>
    <sheet name="SULaw" sheetId="34" r:id="rId36"/>
    <sheet name="SUNO" sheetId="33" r:id="rId37"/>
    <sheet name="SUSLA" sheetId="32" r:id="rId38"/>
    <sheet name="LCTCS" sheetId="19" r:id="rId39"/>
    <sheet name="LCTCSBOS" sheetId="24" r:id="rId40"/>
    <sheet name="LTC-Online" sheetId="38" r:id="rId41"/>
    <sheet name="BRCC" sheetId="39" r:id="rId42"/>
    <sheet name="BPCC" sheetId="40" r:id="rId43"/>
    <sheet name="Delgado" sheetId="41" r:id="rId44"/>
    <sheet name="Fletcher" sheetId="42" r:id="rId45"/>
    <sheet name="LDCC" sheetId="43" r:id="rId46"/>
    <sheet name="LTC" sheetId="49" r:id="rId47"/>
    <sheet name="Nunez" sheetId="44" r:id="rId48"/>
    <sheet name="RPCC" sheetId="45" r:id="rId49"/>
    <sheet name="SLCC" sheetId="46" r:id="rId50"/>
    <sheet name="Sowela" sheetId="47" r:id="rId51"/>
    <sheet name="Sheet25" sheetId="48" r:id="rId52"/>
  </sheets>
  <externalReferences>
    <externalReference r:id="rId53"/>
    <externalReference r:id="rId54"/>
  </externalReferences>
  <definedNames>
    <definedName name="_xlnm.Print_Area" localSheetId="1">'2 Year'!$A$1:$P$73</definedName>
    <definedName name="_xlnm.Print_Area" localSheetId="3">'2&amp;4 Year'!$A$1:$P$73</definedName>
    <definedName name="_xlnm.Print_Area" localSheetId="2">'4 Year'!$A$1:$P$73</definedName>
    <definedName name="_xlnm.Print_Area" localSheetId="4">BOR!$A$1:$N$71</definedName>
    <definedName name="_xlnm.Print_Area" localSheetId="42">BPCC!$A$1:$M$71</definedName>
    <definedName name="_xlnm.Print_Area" localSheetId="41">BRCC!$A$1:$M$71</definedName>
    <definedName name="_xlnm.Print_Area" localSheetId="43">Delgado!$A$1:$M$71</definedName>
    <definedName name="_xlnm.Print_Area" localSheetId="29">EAConway!$A$1:$M$71</definedName>
    <definedName name="_xlnm.Print_Area" localSheetId="44">Fletcher!$A$1:$M$71</definedName>
    <definedName name="_xlnm.Print_Area" localSheetId="9">GSU!$A$1:$N$71</definedName>
    <definedName name="_xlnm.Print_Area" localSheetId="28">HPLong!$A$1:$M$71</definedName>
    <definedName name="_xlnm.Print_Area" localSheetId="11">LATech!$A$1:$M$71</definedName>
    <definedName name="_xlnm.Print_Area" localSheetId="38">LCTCS!$A$1:$M$72</definedName>
    <definedName name="_xlnm.Print_Area" localSheetId="39">LCTCSBOS!$A$1:$M$72</definedName>
    <definedName name="_xlnm.Print_Area" localSheetId="45">LDCC!$A$1:$M$71</definedName>
    <definedName name="_xlnm.Print_Area" localSheetId="6">LOSFA!$A$1:$M$72</definedName>
    <definedName name="_xlnm.Print_Area" localSheetId="19">LSU!$A$1:$M$71</definedName>
    <definedName name="_xlnm.Print_Area" localSheetId="17">'LSU System'!$A$1:$M$71</definedName>
    <definedName name="_xlnm.Print_Area" localSheetId="20">LSUA!$A$1:$M$71</definedName>
    <definedName name="_xlnm.Print_Area" localSheetId="26">LSUAg!$A$1:$M$71</definedName>
    <definedName name="_xlnm.Print_Area" localSheetId="18">LSUBOS!$A$1:$M$71</definedName>
    <definedName name="_xlnm.Print_Area" localSheetId="21">LSUE!$A$1:$M$71</definedName>
    <definedName name="_xlnm.Print_Area" localSheetId="23">LSUHSCNO!$A$1:$M$71</definedName>
    <definedName name="_xlnm.Print_Area" localSheetId="24">LSUHSCS!$A$1:$M$71</definedName>
    <definedName name="_xlnm.Print_Area" localSheetId="25">LSULaw!$A$1:$M$71</definedName>
    <definedName name="_xlnm.Print_Area" localSheetId="22">LSUS!$A$1:$M$71</definedName>
    <definedName name="_xlnm.Print_Area" localSheetId="46">LTC!$A$1:$M$71</definedName>
    <definedName name="_xlnm.Print_Area" localSheetId="40">'LTC-Online'!$A$1:$M$71</definedName>
    <definedName name="_xlnm.Print_Area" localSheetId="5">LUMCON!$A$1:$M$71</definedName>
    <definedName name="_xlnm.Print_Area" localSheetId="10">McNeese!$A$1:$M$71</definedName>
    <definedName name="_xlnm.Print_Area" localSheetId="12">Nicholls!$A$1:$M$71</definedName>
    <definedName name="_xlnm.Print_Area" localSheetId="47">Nunez!$A$1:$M$71</definedName>
    <definedName name="_xlnm.Print_Area" localSheetId="13">NwSU!$A$1:$M$71</definedName>
    <definedName name="_xlnm.Print_Area" localSheetId="27">PBRC!$A$1:$M$71</definedName>
    <definedName name="_xlnm.Print_Area" localSheetId="0">PSE!$A$1:$P$73</definedName>
    <definedName name="_xlnm.Print_Area" localSheetId="48">RPCC!$A$1:$M$71</definedName>
    <definedName name="_xlnm.Print_Area" localSheetId="49">SLCC!$A$1:$M$71</definedName>
    <definedName name="_xlnm.Print_Area" localSheetId="14">SLU!$A$1:$M$71</definedName>
    <definedName name="_xlnm.Print_Area" localSheetId="50">Sowela!$A$1:$M$71</definedName>
    <definedName name="_xlnm.Print_Area" localSheetId="31">'SU System'!$A$1:$M$71</definedName>
    <definedName name="_xlnm.Print_Area" localSheetId="33">SUAg!$A$1:$M$71</definedName>
    <definedName name="_xlnm.Print_Area" localSheetId="32">SUBOS!$A$1:$M$71</definedName>
    <definedName name="_xlnm.Print_Area" localSheetId="34">SUBR!$A$1:$M$71</definedName>
    <definedName name="_xlnm.Print_Area" localSheetId="35">SULaw!$A$1:$M$71</definedName>
    <definedName name="_xlnm.Print_Area" localSheetId="36">SUNO!$A$1:$M$71</definedName>
    <definedName name="_xlnm.Print_Area" localSheetId="37">SUSLA!$A$1:$M$71</definedName>
    <definedName name="_xlnm.Print_Area" localSheetId="8">'UL BOS'!$A$1:$N$71</definedName>
    <definedName name="_xlnm.Print_Area" localSheetId="7">'UL System'!$A$1:$N$71</definedName>
    <definedName name="_xlnm.Print_Area" localSheetId="15">ULL!$A$1:$M$71</definedName>
    <definedName name="_xlnm.Print_Area" localSheetId="16">ULM!$A$1:$M$71</definedName>
    <definedName name="_xlnm.Print_Area" localSheetId="30">UNO!$A$1:$M$71</definedName>
  </definedNames>
  <calcPr calcId="125725"/>
</workbook>
</file>

<file path=xl/calcChain.xml><?xml version="1.0" encoding="utf-8"?>
<calcChain xmlns="http://schemas.openxmlformats.org/spreadsheetml/2006/main">
  <c r="J66" i="52"/>
  <c r="L66" s="1"/>
  <c r="H66"/>
  <c r="I66" s="1"/>
  <c r="D66"/>
  <c r="F66" s="1"/>
  <c r="B66"/>
  <c r="C66" s="1"/>
  <c r="J66" i="53"/>
  <c r="L66" s="1"/>
  <c r="H66"/>
  <c r="I66" s="1"/>
  <c r="D66"/>
  <c r="F66" s="1"/>
  <c r="B66"/>
  <c r="C66" s="1"/>
  <c r="J66" i="54"/>
  <c r="L66" s="1"/>
  <c r="H66"/>
  <c r="I66" s="1"/>
  <c r="D66"/>
  <c r="F66" s="1"/>
  <c r="B66"/>
  <c r="C66" s="1"/>
  <c r="J31" i="52"/>
  <c r="H31"/>
  <c r="D66" i="51"/>
  <c r="H66"/>
  <c r="L66" s="1"/>
  <c r="J66"/>
  <c r="B66"/>
  <c r="J67"/>
  <c r="H67"/>
  <c r="D67"/>
  <c r="B67"/>
  <c r="B65"/>
  <c r="J68" i="19"/>
  <c r="J66"/>
  <c r="H66"/>
  <c r="D66"/>
  <c r="B66"/>
  <c r="J65"/>
  <c r="H65"/>
  <c r="D65"/>
  <c r="B65"/>
  <c r="D68"/>
  <c r="B68"/>
  <c r="J69"/>
  <c r="D69"/>
  <c r="B69"/>
  <c r="J70" i="35"/>
  <c r="J68"/>
  <c r="J69" s="1"/>
  <c r="J67"/>
  <c r="L67" s="1"/>
  <c r="J65"/>
  <c r="L65" s="1"/>
  <c r="J64"/>
  <c r="L64" s="1"/>
  <c r="J61"/>
  <c r="L61" s="1"/>
  <c r="J60"/>
  <c r="L60" s="1"/>
  <c r="J59"/>
  <c r="L59" s="1"/>
  <c r="J58"/>
  <c r="L58" s="1"/>
  <c r="J57"/>
  <c r="L57" s="1"/>
  <c r="J56"/>
  <c r="L56" s="1"/>
  <c r="J55"/>
  <c r="L55" s="1"/>
  <c r="J54"/>
  <c r="L54" s="1"/>
  <c r="J53"/>
  <c r="L53" s="1"/>
  <c r="J52"/>
  <c r="L52" s="1"/>
  <c r="J50"/>
  <c r="L50" s="1"/>
  <c r="J49"/>
  <c r="J51" s="1"/>
  <c r="J48"/>
  <c r="L48" s="1"/>
  <c r="J47"/>
  <c r="L47" s="1"/>
  <c r="J46"/>
  <c r="L46" s="1"/>
  <c r="J44"/>
  <c r="L44" s="1"/>
  <c r="J42"/>
  <c r="L42" s="1"/>
  <c r="J41"/>
  <c r="L41" s="1"/>
  <c r="J40"/>
  <c r="L40" s="1"/>
  <c r="J39"/>
  <c r="L39" s="1"/>
  <c r="J38"/>
  <c r="L38" s="1"/>
  <c r="J35"/>
  <c r="L35" s="1"/>
  <c r="J34"/>
  <c r="L34" s="1"/>
  <c r="J32"/>
  <c r="L32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M20"/>
  <c r="J20"/>
  <c r="K20" s="1"/>
  <c r="I20"/>
  <c r="J19"/>
  <c r="L19" s="1"/>
  <c r="J18"/>
  <c r="L18" s="1"/>
  <c r="J17"/>
  <c r="L17" s="1"/>
  <c r="J16"/>
  <c r="L16" s="1"/>
  <c r="J14"/>
  <c r="L14" s="1"/>
  <c r="J13"/>
  <c r="L13" s="1"/>
  <c r="H64" i="19"/>
  <c r="H69"/>
  <c r="H68"/>
  <c r="D31" i="52"/>
  <c r="B31"/>
  <c r="L31" i="53"/>
  <c r="I31" s="1"/>
  <c r="F31"/>
  <c r="E66" i="52" l="1"/>
  <c r="K66"/>
  <c r="E66" i="53"/>
  <c r="K66"/>
  <c r="E66" i="54"/>
  <c r="K66"/>
  <c r="L31" i="52"/>
  <c r="I66" i="51"/>
  <c r="F66"/>
  <c r="C66" s="1"/>
  <c r="K66"/>
  <c r="L65" i="19"/>
  <c r="F65"/>
  <c r="G65" s="1"/>
  <c r="K65"/>
  <c r="K14" i="35"/>
  <c r="I14"/>
  <c r="K17"/>
  <c r="I17"/>
  <c r="K19"/>
  <c r="I19"/>
  <c r="I21"/>
  <c r="I23"/>
  <c r="I25"/>
  <c r="I27"/>
  <c r="I29"/>
  <c r="I32"/>
  <c r="L36"/>
  <c r="I35"/>
  <c r="K39"/>
  <c r="I39"/>
  <c r="K41"/>
  <c r="I41"/>
  <c r="I44"/>
  <c r="I47"/>
  <c r="K52"/>
  <c r="I52"/>
  <c r="K54"/>
  <c r="I54"/>
  <c r="K56"/>
  <c r="I56"/>
  <c r="K58"/>
  <c r="I58"/>
  <c r="K60"/>
  <c r="I60"/>
  <c r="I64"/>
  <c r="I67"/>
  <c r="I13"/>
  <c r="I16"/>
  <c r="I18"/>
  <c r="K22"/>
  <c r="I22"/>
  <c r="K24"/>
  <c r="I24"/>
  <c r="K26"/>
  <c r="I26"/>
  <c r="K28"/>
  <c r="I28"/>
  <c r="K30"/>
  <c r="I30"/>
  <c r="K34"/>
  <c r="I34"/>
  <c r="I38"/>
  <c r="I40"/>
  <c r="L43"/>
  <c r="I42"/>
  <c r="K46"/>
  <c r="I46"/>
  <c r="K48"/>
  <c r="I48"/>
  <c r="K50"/>
  <c r="I50"/>
  <c r="I53"/>
  <c r="I55"/>
  <c r="I57"/>
  <c r="I59"/>
  <c r="I61"/>
  <c r="K65"/>
  <c r="I65"/>
  <c r="K13"/>
  <c r="K16"/>
  <c r="K18"/>
  <c r="K21"/>
  <c r="K23"/>
  <c r="K25"/>
  <c r="K27"/>
  <c r="K29"/>
  <c r="K32"/>
  <c r="K35"/>
  <c r="J36"/>
  <c r="K36" s="1"/>
  <c r="K38"/>
  <c r="K40"/>
  <c r="K42"/>
  <c r="J43"/>
  <c r="K43" s="1"/>
  <c r="K44"/>
  <c r="K47"/>
  <c r="K53"/>
  <c r="K55"/>
  <c r="K57"/>
  <c r="K59"/>
  <c r="K61"/>
  <c r="J62"/>
  <c r="J71" s="1"/>
  <c r="K64"/>
  <c r="K67"/>
  <c r="L68"/>
  <c r="L70"/>
  <c r="K70" s="1"/>
  <c r="L49"/>
  <c r="L51" s="1"/>
  <c r="F31" i="52"/>
  <c r="E31" s="1"/>
  <c r="E31" i="53"/>
  <c r="K31"/>
  <c r="C31"/>
  <c r="C31" i="52" l="1"/>
  <c r="I31"/>
  <c r="K31"/>
  <c r="E66" i="51"/>
  <c r="M65" i="19"/>
  <c r="I65"/>
  <c r="E65"/>
  <c r="C65"/>
  <c r="M41" i="35"/>
  <c r="M40"/>
  <c r="M39"/>
  <c r="I51"/>
  <c r="K51"/>
  <c r="L62"/>
  <c r="L69"/>
  <c r="I68"/>
  <c r="I49"/>
  <c r="M70"/>
  <c r="I70"/>
  <c r="I43"/>
  <c r="I36"/>
  <c r="K68"/>
  <c r="K62"/>
  <c r="K49"/>
  <c r="K72" i="51"/>
  <c r="I72"/>
  <c r="J31"/>
  <c r="H31"/>
  <c r="E72"/>
  <c r="C72"/>
  <c r="D31"/>
  <c r="B31"/>
  <c r="J71" i="19"/>
  <c r="H71"/>
  <c r="J64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0"/>
  <c r="H50"/>
  <c r="J49"/>
  <c r="H49"/>
  <c r="J48"/>
  <c r="H48"/>
  <c r="J47"/>
  <c r="H47"/>
  <c r="J46"/>
  <c r="H46"/>
  <c r="J44"/>
  <c r="H44"/>
  <c r="J42"/>
  <c r="H42"/>
  <c r="J41"/>
  <c r="H41"/>
  <c r="J40"/>
  <c r="H40"/>
  <c r="J39"/>
  <c r="H39"/>
  <c r="J38"/>
  <c r="H38"/>
  <c r="J35"/>
  <c r="H35"/>
  <c r="J34"/>
  <c r="H34"/>
  <c r="J32"/>
  <c r="H32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4"/>
  <c r="H14"/>
  <c r="J13"/>
  <c r="H13"/>
  <c r="D71"/>
  <c r="D72" i="54" s="1"/>
  <c r="E72" s="1"/>
  <c r="D69"/>
  <c r="D67"/>
  <c r="D64" i="19"/>
  <c r="D65" i="54" s="1"/>
  <c r="D61" i="19"/>
  <c r="D62" i="54" s="1"/>
  <c r="D60" i="19"/>
  <c r="D61" i="54" s="1"/>
  <c r="D59" i="19"/>
  <c r="D60" i="54" s="1"/>
  <c r="D58" i="19"/>
  <c r="D59" i="54" s="1"/>
  <c r="D57" i="19"/>
  <c r="D58" i="54" s="1"/>
  <c r="D56" i="19"/>
  <c r="D57" i="54" s="1"/>
  <c r="D55" i="19"/>
  <c r="D56" i="54" s="1"/>
  <c r="D54" i="19"/>
  <c r="D55" i="54" s="1"/>
  <c r="D53" i="19"/>
  <c r="D54" i="54" s="1"/>
  <c r="D52" i="19"/>
  <c r="D53" i="54" s="1"/>
  <c r="D50" i="19"/>
  <c r="D49"/>
  <c r="D50" i="54" s="1"/>
  <c r="D48" i="19"/>
  <c r="D49" i="54" s="1"/>
  <c r="D47" i="19"/>
  <c r="D48" i="54" s="1"/>
  <c r="D46" i="19"/>
  <c r="D47" i="54" s="1"/>
  <c r="D44" i="19"/>
  <c r="D45" i="54" s="1"/>
  <c r="D42" i="19"/>
  <c r="D43" i="54" s="1"/>
  <c r="D41" i="19"/>
  <c r="D40"/>
  <c r="D41" i="54" s="1"/>
  <c r="D39" i="19"/>
  <c r="D40" i="54" s="1"/>
  <c r="D38" i="19"/>
  <c r="D39" i="54" s="1"/>
  <c r="D35" i="19"/>
  <c r="D36" i="54" s="1"/>
  <c r="D34" i="19"/>
  <c r="D32"/>
  <c r="D33" i="54" s="1"/>
  <c r="D30" i="19"/>
  <c r="D30" i="54" s="1"/>
  <c r="D29" i="19"/>
  <c r="D29" i="54" s="1"/>
  <c r="D28" i="19"/>
  <c r="D28" i="54" s="1"/>
  <c r="D27" i="19"/>
  <c r="D27" i="54" s="1"/>
  <c r="D26" i="19"/>
  <c r="D26" i="54" s="1"/>
  <c r="D25" i="19"/>
  <c r="D25" i="54" s="1"/>
  <c r="D24" i="19"/>
  <c r="D24" i="54" s="1"/>
  <c r="D23" i="19"/>
  <c r="D23" i="54" s="1"/>
  <c r="D22" i="19"/>
  <c r="D22" i="54" s="1"/>
  <c r="D21" i="19"/>
  <c r="D21" i="54" s="1"/>
  <c r="D20" i="19"/>
  <c r="D20" i="54" s="1"/>
  <c r="D19" i="19"/>
  <c r="D19" i="54" s="1"/>
  <c r="D18" i="19"/>
  <c r="D18" i="54" s="1"/>
  <c r="D17" i="19"/>
  <c r="D17" i="54" s="1"/>
  <c r="D16" i="19"/>
  <c r="D16" i="54" s="1"/>
  <c r="D14" i="19"/>
  <c r="D14" i="54" s="1"/>
  <c r="D13" i="19"/>
  <c r="D13" i="54" s="1"/>
  <c r="B70"/>
  <c r="B69"/>
  <c r="B67"/>
  <c r="B64" i="19"/>
  <c r="B65" i="54" s="1"/>
  <c r="B61" i="19"/>
  <c r="B62" i="54" s="1"/>
  <c r="B60" i="19"/>
  <c r="B61" i="54" s="1"/>
  <c r="B59" i="19"/>
  <c r="B60" i="54" s="1"/>
  <c r="B58" i="19"/>
  <c r="B59" i="54" s="1"/>
  <c r="B57" i="19"/>
  <c r="B58" i="54" s="1"/>
  <c r="B56" i="19"/>
  <c r="B57" i="54" s="1"/>
  <c r="B55" i="19"/>
  <c r="B56" i="54" s="1"/>
  <c r="B54" i="19"/>
  <c r="B55" i="54" s="1"/>
  <c r="B53" i="19"/>
  <c r="B54" i="54" s="1"/>
  <c r="B52" i="19"/>
  <c r="B53" i="54" s="1"/>
  <c r="B50" i="19"/>
  <c r="B51" i="54" s="1"/>
  <c r="B49" i="19"/>
  <c r="B50" i="54" s="1"/>
  <c r="B48" i="19"/>
  <c r="B49" i="54" s="1"/>
  <c r="B47" i="19"/>
  <c r="B48" i="54" s="1"/>
  <c r="B46" i="19"/>
  <c r="B47" i="54" s="1"/>
  <c r="B44" i="19"/>
  <c r="B45" i="54" s="1"/>
  <c r="B42" i="19"/>
  <c r="B43" i="54" s="1"/>
  <c r="B41" i="19"/>
  <c r="B42" i="54" s="1"/>
  <c r="B40" i="19"/>
  <c r="B41" i="54" s="1"/>
  <c r="B39" i="19"/>
  <c r="B40" i="54" s="1"/>
  <c r="B38" i="19"/>
  <c r="B39" i="54" s="1"/>
  <c r="B35" i="19"/>
  <c r="B36" i="54" s="1"/>
  <c r="B34" i="19"/>
  <c r="B35" i="54" s="1"/>
  <c r="B32" i="19"/>
  <c r="B33" i="54" s="1"/>
  <c r="B30" i="19"/>
  <c r="B30" i="54" s="1"/>
  <c r="B29" i="19"/>
  <c r="B29" i="54" s="1"/>
  <c r="B28" i="19"/>
  <c r="B28" i="54" s="1"/>
  <c r="B27" i="19"/>
  <c r="B27" i="54" s="1"/>
  <c r="B26" i="19"/>
  <c r="B26" i="54" s="1"/>
  <c r="B25" i="19"/>
  <c r="B25" i="54" s="1"/>
  <c r="B24" i="19"/>
  <c r="B24" i="54" s="1"/>
  <c r="B23" i="19"/>
  <c r="B23" i="54" s="1"/>
  <c r="B22" i="19"/>
  <c r="B22" i="54" s="1"/>
  <c r="B21" i="19"/>
  <c r="B21" i="54" s="1"/>
  <c r="B20" i="19"/>
  <c r="B20" i="54" s="1"/>
  <c r="B19" i="19"/>
  <c r="B19" i="54" s="1"/>
  <c r="B18" i="19"/>
  <c r="B18" i="54" s="1"/>
  <c r="B17" i="19"/>
  <c r="B17" i="54" s="1"/>
  <c r="B16" i="19"/>
  <c r="B16" i="54" s="1"/>
  <c r="B14" i="19"/>
  <c r="B14" i="54" s="1"/>
  <c r="B13" i="19"/>
  <c r="B13" i="54" s="1"/>
  <c r="L71" i="19"/>
  <c r="M71" s="1"/>
  <c r="B71"/>
  <c r="B72" i="54" s="1"/>
  <c r="C72" s="1"/>
  <c r="B70" i="19"/>
  <c r="L68"/>
  <c r="I68" s="1"/>
  <c r="F68"/>
  <c r="C68" s="1"/>
  <c r="L66"/>
  <c r="F66"/>
  <c r="C66" s="1"/>
  <c r="L64"/>
  <c r="I64" s="1"/>
  <c r="F64"/>
  <c r="C64" s="1"/>
  <c r="L60"/>
  <c r="F60"/>
  <c r="C60" s="1"/>
  <c r="L59"/>
  <c r="I59" s="1"/>
  <c r="F59"/>
  <c r="C59" s="1"/>
  <c r="L58"/>
  <c r="F58"/>
  <c r="C58" s="1"/>
  <c r="L57"/>
  <c r="I57" s="1"/>
  <c r="F57"/>
  <c r="C57" s="1"/>
  <c r="L56"/>
  <c r="F56"/>
  <c r="C56" s="1"/>
  <c r="L55"/>
  <c r="I55" s="1"/>
  <c r="L54"/>
  <c r="L53"/>
  <c r="I53" s="1"/>
  <c r="L52"/>
  <c r="L50"/>
  <c r="L49"/>
  <c r="I49" s="1"/>
  <c r="L48"/>
  <c r="L47"/>
  <c r="I47" s="1"/>
  <c r="L46"/>
  <c r="L44"/>
  <c r="I44" s="1"/>
  <c r="L42"/>
  <c r="I42" s="1"/>
  <c r="L41"/>
  <c r="L40"/>
  <c r="I40" s="1"/>
  <c r="L39"/>
  <c r="L38"/>
  <c r="I38" s="1"/>
  <c r="L35"/>
  <c r="I35" s="1"/>
  <c r="L34"/>
  <c r="L32"/>
  <c r="I32" s="1"/>
  <c r="L30"/>
  <c r="L29"/>
  <c r="I29" s="1"/>
  <c r="L28"/>
  <c r="L27"/>
  <c r="I27" s="1"/>
  <c r="L26"/>
  <c r="L25"/>
  <c r="I25" s="1"/>
  <c r="L24"/>
  <c r="L23"/>
  <c r="I23" s="1"/>
  <c r="L22"/>
  <c r="L21"/>
  <c r="I21" s="1"/>
  <c r="M20"/>
  <c r="K20"/>
  <c r="F20"/>
  <c r="L19"/>
  <c r="I19" s="1"/>
  <c r="L18"/>
  <c r="F18"/>
  <c r="L17"/>
  <c r="I17" s="1"/>
  <c r="L16"/>
  <c r="F16"/>
  <c r="L14"/>
  <c r="I14" s="1"/>
  <c r="L13"/>
  <c r="J70" i="50"/>
  <c r="H70"/>
  <c r="J68"/>
  <c r="H68"/>
  <c r="J67"/>
  <c r="H67"/>
  <c r="J65"/>
  <c r="H65"/>
  <c r="J64"/>
  <c r="H64"/>
  <c r="J61"/>
  <c r="H61"/>
  <c r="J60"/>
  <c r="H60"/>
  <c r="J59"/>
  <c r="L59" s="1"/>
  <c r="I59" s="1"/>
  <c r="H59"/>
  <c r="J58"/>
  <c r="H58"/>
  <c r="J57"/>
  <c r="L57" s="1"/>
  <c r="I57" s="1"/>
  <c r="H57"/>
  <c r="J56"/>
  <c r="H56"/>
  <c r="J55"/>
  <c r="L55" s="1"/>
  <c r="I55" s="1"/>
  <c r="H55"/>
  <c r="J54"/>
  <c r="H54"/>
  <c r="J53"/>
  <c r="H53"/>
  <c r="J52"/>
  <c r="H52"/>
  <c r="J50"/>
  <c r="H50"/>
  <c r="J49"/>
  <c r="H49"/>
  <c r="J48"/>
  <c r="H48"/>
  <c r="J47"/>
  <c r="H47"/>
  <c r="J46"/>
  <c r="H46"/>
  <c r="J44"/>
  <c r="H44"/>
  <c r="J42"/>
  <c r="H42"/>
  <c r="J41"/>
  <c r="H41"/>
  <c r="J40"/>
  <c r="H40"/>
  <c r="J39"/>
  <c r="H39"/>
  <c r="J38"/>
  <c r="H38"/>
  <c r="J35"/>
  <c r="H35"/>
  <c r="J34"/>
  <c r="H34"/>
  <c r="J32"/>
  <c r="H32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K20" s="1"/>
  <c r="H20"/>
  <c r="I20" s="1"/>
  <c r="J19"/>
  <c r="H19"/>
  <c r="J18"/>
  <c r="H18"/>
  <c r="J17"/>
  <c r="H17"/>
  <c r="J16"/>
  <c r="H16"/>
  <c r="J14"/>
  <c r="H14"/>
  <c r="J13"/>
  <c r="H13"/>
  <c r="D70"/>
  <c r="D68"/>
  <c r="D67"/>
  <c r="D65"/>
  <c r="D64"/>
  <c r="D61"/>
  <c r="D60"/>
  <c r="D59"/>
  <c r="D58"/>
  <c r="D57"/>
  <c r="D56"/>
  <c r="D55"/>
  <c r="D54"/>
  <c r="D53"/>
  <c r="D52"/>
  <c r="D50"/>
  <c r="D49"/>
  <c r="D48"/>
  <c r="D47"/>
  <c r="D46"/>
  <c r="D44"/>
  <c r="D42"/>
  <c r="D41"/>
  <c r="D40"/>
  <c r="D39"/>
  <c r="D38"/>
  <c r="D35"/>
  <c r="D34"/>
  <c r="D32"/>
  <c r="D30"/>
  <c r="D29"/>
  <c r="D28"/>
  <c r="D27"/>
  <c r="D26"/>
  <c r="D25"/>
  <c r="D24"/>
  <c r="D23"/>
  <c r="D22"/>
  <c r="D21"/>
  <c r="D20"/>
  <c r="D19"/>
  <c r="D18"/>
  <c r="D17"/>
  <c r="D16"/>
  <c r="D14"/>
  <c r="D13"/>
  <c r="B68"/>
  <c r="B67"/>
  <c r="B65"/>
  <c r="B64"/>
  <c r="B61"/>
  <c r="B60"/>
  <c r="B59"/>
  <c r="B58"/>
  <c r="B57"/>
  <c r="B56"/>
  <c r="B55"/>
  <c r="B54"/>
  <c r="B53"/>
  <c r="B52"/>
  <c r="B50"/>
  <c r="B49"/>
  <c r="B48"/>
  <c r="B47"/>
  <c r="B46"/>
  <c r="B44"/>
  <c r="B42"/>
  <c r="B41"/>
  <c r="B40"/>
  <c r="B39"/>
  <c r="B38"/>
  <c r="B35"/>
  <c r="B34"/>
  <c r="B32"/>
  <c r="B30"/>
  <c r="B29"/>
  <c r="B28"/>
  <c r="B27"/>
  <c r="B26"/>
  <c r="B25"/>
  <c r="B24"/>
  <c r="B23"/>
  <c r="F23" s="1"/>
  <c r="B22"/>
  <c r="B21"/>
  <c r="F21" s="1"/>
  <c r="B20"/>
  <c r="B19"/>
  <c r="B18"/>
  <c r="B17"/>
  <c r="B16"/>
  <c r="B14"/>
  <c r="B13"/>
  <c r="L70"/>
  <c r="M70" s="1"/>
  <c r="B70"/>
  <c r="F70" s="1"/>
  <c r="G70" s="1"/>
  <c r="L67"/>
  <c r="I67" s="1"/>
  <c r="L65"/>
  <c r="L64"/>
  <c r="I64" s="1"/>
  <c r="L60"/>
  <c r="L58"/>
  <c r="L56"/>
  <c r="M20"/>
  <c r="J70" i="4"/>
  <c r="H70"/>
  <c r="J68"/>
  <c r="H68"/>
  <c r="J67"/>
  <c r="H67"/>
  <c r="J65"/>
  <c r="H65"/>
  <c r="J64"/>
  <c r="H64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0"/>
  <c r="H50"/>
  <c r="J49"/>
  <c r="H49"/>
  <c r="J48"/>
  <c r="H48"/>
  <c r="J47"/>
  <c r="H47"/>
  <c r="J46"/>
  <c r="H46"/>
  <c r="J44"/>
  <c r="H44"/>
  <c r="J42"/>
  <c r="H42"/>
  <c r="J41"/>
  <c r="H41"/>
  <c r="J40"/>
  <c r="H40"/>
  <c r="J39"/>
  <c r="H39"/>
  <c r="J38"/>
  <c r="H38"/>
  <c r="J35"/>
  <c r="H35"/>
  <c r="J34"/>
  <c r="H34"/>
  <c r="J32"/>
  <c r="H32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K20" s="1"/>
  <c r="H20"/>
  <c r="I20" s="1"/>
  <c r="J19"/>
  <c r="H19"/>
  <c r="J18"/>
  <c r="H18"/>
  <c r="J17"/>
  <c r="H17"/>
  <c r="J16"/>
  <c r="H16"/>
  <c r="J14"/>
  <c r="H14"/>
  <c r="J13"/>
  <c r="H13"/>
  <c r="D70"/>
  <c r="D68"/>
  <c r="D67"/>
  <c r="D65"/>
  <c r="D64"/>
  <c r="D61"/>
  <c r="D60"/>
  <c r="D59"/>
  <c r="D58"/>
  <c r="D57"/>
  <c r="D56"/>
  <c r="D55"/>
  <c r="D54"/>
  <c r="D53"/>
  <c r="D52"/>
  <c r="D50"/>
  <c r="D49"/>
  <c r="D48"/>
  <c r="D47"/>
  <c r="D46"/>
  <c r="D44"/>
  <c r="D42"/>
  <c r="D41"/>
  <c r="D40"/>
  <c r="D39"/>
  <c r="D38"/>
  <c r="D35"/>
  <c r="D34"/>
  <c r="D32"/>
  <c r="D30"/>
  <c r="D29"/>
  <c r="D28"/>
  <c r="D27"/>
  <c r="D26"/>
  <c r="D25"/>
  <c r="D24"/>
  <c r="D23"/>
  <c r="D22"/>
  <c r="D21"/>
  <c r="D20"/>
  <c r="D19"/>
  <c r="D18"/>
  <c r="D17"/>
  <c r="D16"/>
  <c r="D14"/>
  <c r="D13"/>
  <c r="B68"/>
  <c r="B67"/>
  <c r="B65"/>
  <c r="B64"/>
  <c r="B61"/>
  <c r="B60"/>
  <c r="B59"/>
  <c r="B58"/>
  <c r="B57"/>
  <c r="B56"/>
  <c r="B55"/>
  <c r="B54"/>
  <c r="B53"/>
  <c r="B52"/>
  <c r="B50"/>
  <c r="B49"/>
  <c r="B48"/>
  <c r="B47"/>
  <c r="B46"/>
  <c r="B44"/>
  <c r="B42"/>
  <c r="B41"/>
  <c r="B40"/>
  <c r="B39"/>
  <c r="B38"/>
  <c r="B35"/>
  <c r="B34"/>
  <c r="B32"/>
  <c r="B30"/>
  <c r="B29"/>
  <c r="B28"/>
  <c r="B27"/>
  <c r="B26"/>
  <c r="B25"/>
  <c r="B24"/>
  <c r="B23"/>
  <c r="B22"/>
  <c r="B21"/>
  <c r="B20"/>
  <c r="F20" s="1"/>
  <c r="G20" s="1"/>
  <c r="B19"/>
  <c r="B18"/>
  <c r="F18" s="1"/>
  <c r="B17"/>
  <c r="B16"/>
  <c r="B14"/>
  <c r="B13"/>
  <c r="L70"/>
  <c r="M70" s="1"/>
  <c r="B70"/>
  <c r="F70" s="1"/>
  <c r="G70" s="1"/>
  <c r="B69"/>
  <c r="L67"/>
  <c r="I67" s="1"/>
  <c r="F67"/>
  <c r="C67" s="1"/>
  <c r="L65"/>
  <c r="F65"/>
  <c r="C65" s="1"/>
  <c r="L64"/>
  <c r="I64" s="1"/>
  <c r="F64"/>
  <c r="C64" s="1"/>
  <c r="L60"/>
  <c r="F60"/>
  <c r="C60" s="1"/>
  <c r="L59"/>
  <c r="I59" s="1"/>
  <c r="F59"/>
  <c r="C59" s="1"/>
  <c r="L58"/>
  <c r="F58"/>
  <c r="C58" s="1"/>
  <c r="L57"/>
  <c r="I57" s="1"/>
  <c r="F57"/>
  <c r="C57" s="1"/>
  <c r="L56"/>
  <c r="F56"/>
  <c r="C56" s="1"/>
  <c r="L55"/>
  <c r="I55" s="1"/>
  <c r="F55"/>
  <c r="C55" s="1"/>
  <c r="M20"/>
  <c r="L19"/>
  <c r="I19" s="1"/>
  <c r="F19"/>
  <c r="L17"/>
  <c r="L14"/>
  <c r="I14" s="1"/>
  <c r="F14" i="19" l="1"/>
  <c r="F17"/>
  <c r="F19"/>
  <c r="L71" i="35"/>
  <c r="M69"/>
  <c r="I69"/>
  <c r="K69"/>
  <c r="M62"/>
  <c r="I62"/>
  <c r="F71" i="19"/>
  <c r="G71" s="1"/>
  <c r="F22" i="50"/>
  <c r="I17" i="4"/>
  <c r="F55" i="54"/>
  <c r="F57"/>
  <c r="F59"/>
  <c r="F61"/>
  <c r="F69"/>
  <c r="F14" i="4"/>
  <c r="F17"/>
  <c r="D51"/>
  <c r="L13"/>
  <c r="L18"/>
  <c r="F56" i="50"/>
  <c r="F58"/>
  <c r="F60"/>
  <c r="F64"/>
  <c r="B69"/>
  <c r="F55"/>
  <c r="F57"/>
  <c r="F59"/>
  <c r="F65"/>
  <c r="L21"/>
  <c r="I21" s="1"/>
  <c r="L22"/>
  <c r="F13" i="19"/>
  <c r="D36"/>
  <c r="D35" i="54"/>
  <c r="D51" i="19"/>
  <c r="D51" i="54"/>
  <c r="D70" i="19"/>
  <c r="D70" i="54"/>
  <c r="F70" s="1"/>
  <c r="I13" i="19"/>
  <c r="H13" i="54"/>
  <c r="H14"/>
  <c r="I16" i="19"/>
  <c r="H16" i="54"/>
  <c r="H17"/>
  <c r="I18" i="19"/>
  <c r="H18" i="54"/>
  <c r="H19"/>
  <c r="I20" i="19"/>
  <c r="H20" i="54"/>
  <c r="H21"/>
  <c r="I22" i="19"/>
  <c r="H22" i="54"/>
  <c r="H23"/>
  <c r="I24" i="19"/>
  <c r="H24" i="54"/>
  <c r="H25"/>
  <c r="I26" i="19"/>
  <c r="H26" i="54"/>
  <c r="H27"/>
  <c r="I28" i="19"/>
  <c r="H28" i="54"/>
  <c r="H29"/>
  <c r="I30" i="19"/>
  <c r="H30" i="54"/>
  <c r="H33"/>
  <c r="H36" i="19"/>
  <c r="H35" i="54"/>
  <c r="H36"/>
  <c r="H39"/>
  <c r="I39" i="19"/>
  <c r="H40" i="54"/>
  <c r="H41"/>
  <c r="H43" i="19"/>
  <c r="H42" i="54"/>
  <c r="H43"/>
  <c r="H45"/>
  <c r="I46" i="19"/>
  <c r="H47" i="54"/>
  <c r="H48"/>
  <c r="I48" i="19"/>
  <c r="H49" i="54"/>
  <c r="H50"/>
  <c r="H51" i="19"/>
  <c r="H51" i="54"/>
  <c r="I52" i="19"/>
  <c r="H53" i="54"/>
  <c r="H54"/>
  <c r="I54" i="19"/>
  <c r="H55" i="54"/>
  <c r="H56"/>
  <c r="I56" i="19"/>
  <c r="H57" i="54"/>
  <c r="H58"/>
  <c r="I58" i="19"/>
  <c r="H59" i="54"/>
  <c r="H60"/>
  <c r="H61"/>
  <c r="H62"/>
  <c r="H65"/>
  <c r="I66" i="19"/>
  <c r="H67" i="54"/>
  <c r="H69"/>
  <c r="H70" i="19"/>
  <c r="H70" i="54"/>
  <c r="I71" i="19"/>
  <c r="I72" i="54"/>
  <c r="F31" i="51"/>
  <c r="C31" s="1"/>
  <c r="D36" i="4"/>
  <c r="C70"/>
  <c r="D43"/>
  <c r="D62"/>
  <c r="D69"/>
  <c r="J36"/>
  <c r="J43"/>
  <c r="J51"/>
  <c r="J69"/>
  <c r="F67" i="50"/>
  <c r="D43"/>
  <c r="J36"/>
  <c r="J43"/>
  <c r="J51"/>
  <c r="J69"/>
  <c r="F21" i="19"/>
  <c r="F22"/>
  <c r="F23"/>
  <c r="B71" i="54"/>
  <c r="D37"/>
  <c r="D52"/>
  <c r="D63" s="1"/>
  <c r="F56"/>
  <c r="F58"/>
  <c r="F60"/>
  <c r="F62"/>
  <c r="F67"/>
  <c r="E31" i="51"/>
  <c r="D43" i="19"/>
  <c r="D42" i="54"/>
  <c r="D44" s="1"/>
  <c r="J13"/>
  <c r="J14"/>
  <c r="J16"/>
  <c r="J17"/>
  <c r="J18"/>
  <c r="J19"/>
  <c r="J20"/>
  <c r="J21"/>
  <c r="J22"/>
  <c r="J23"/>
  <c r="J24"/>
  <c r="J25"/>
  <c r="J26"/>
  <c r="J27"/>
  <c r="J28"/>
  <c r="J29"/>
  <c r="J30"/>
  <c r="J33"/>
  <c r="J36" i="19"/>
  <c r="J35" i="54"/>
  <c r="J36"/>
  <c r="J39"/>
  <c r="J40"/>
  <c r="J41"/>
  <c r="J43" i="19"/>
  <c r="J42" i="54"/>
  <c r="J43"/>
  <c r="J45"/>
  <c r="J47"/>
  <c r="J48"/>
  <c r="J49"/>
  <c r="J50"/>
  <c r="J51" i="19"/>
  <c r="J51" i="54"/>
  <c r="J53"/>
  <c r="J54"/>
  <c r="J55"/>
  <c r="J56"/>
  <c r="J57"/>
  <c r="J58"/>
  <c r="J59"/>
  <c r="J60"/>
  <c r="J61"/>
  <c r="J62"/>
  <c r="J65"/>
  <c r="J67"/>
  <c r="J69"/>
  <c r="J70" i="19"/>
  <c r="J70" i="54"/>
  <c r="J72"/>
  <c r="H36" i="4"/>
  <c r="H43"/>
  <c r="H51"/>
  <c r="I56"/>
  <c r="I58"/>
  <c r="I65"/>
  <c r="H69"/>
  <c r="I70"/>
  <c r="D36" i="50"/>
  <c r="D51"/>
  <c r="D69"/>
  <c r="I22"/>
  <c r="H36"/>
  <c r="H43"/>
  <c r="H51"/>
  <c r="I56"/>
  <c r="I58"/>
  <c r="I65"/>
  <c r="H69"/>
  <c r="I70"/>
  <c r="D71" i="54"/>
  <c r="D73" s="1"/>
  <c r="F24"/>
  <c r="L14"/>
  <c r="I14" s="1"/>
  <c r="L23"/>
  <c r="I23" s="1"/>
  <c r="L25"/>
  <c r="I25" s="1"/>
  <c r="B37"/>
  <c r="F25"/>
  <c r="E25" s="1"/>
  <c r="F13"/>
  <c r="F14"/>
  <c r="F16"/>
  <c r="F17"/>
  <c r="C17" s="1"/>
  <c r="F18"/>
  <c r="F19"/>
  <c r="C19" s="1"/>
  <c r="F20"/>
  <c r="F21"/>
  <c r="C21" s="1"/>
  <c r="F22"/>
  <c r="F23"/>
  <c r="C23" s="1"/>
  <c r="L24"/>
  <c r="I24" s="1"/>
  <c r="L26"/>
  <c r="I26" s="1"/>
  <c r="L27"/>
  <c r="I27" s="1"/>
  <c r="L28"/>
  <c r="I28" s="1"/>
  <c r="L29"/>
  <c r="I29" s="1"/>
  <c r="L30"/>
  <c r="I30" s="1"/>
  <c r="L31"/>
  <c r="I31" s="1"/>
  <c r="L33"/>
  <c r="I33" s="1"/>
  <c r="L35"/>
  <c r="I35" s="1"/>
  <c r="L36"/>
  <c r="I36" s="1"/>
  <c r="L39"/>
  <c r="I39" s="1"/>
  <c r="L40"/>
  <c r="I40" s="1"/>
  <c r="L41"/>
  <c r="I41" s="1"/>
  <c r="L42"/>
  <c r="I42" s="1"/>
  <c r="L43"/>
  <c r="I43" s="1"/>
  <c r="L45"/>
  <c r="I45" s="1"/>
  <c r="L47"/>
  <c r="I47" s="1"/>
  <c r="L48"/>
  <c r="I48" s="1"/>
  <c r="L49"/>
  <c r="I49" s="1"/>
  <c r="L50"/>
  <c r="I50" s="1"/>
  <c r="L51"/>
  <c r="I51" s="1"/>
  <c r="L53"/>
  <c r="I53" s="1"/>
  <c r="L54"/>
  <c r="I54" s="1"/>
  <c r="C24"/>
  <c r="C25"/>
  <c r="K25"/>
  <c r="F26"/>
  <c r="K26"/>
  <c r="F27"/>
  <c r="E27" s="1"/>
  <c r="F28"/>
  <c r="K28"/>
  <c r="F29"/>
  <c r="E29" s="1"/>
  <c r="F30"/>
  <c r="K30"/>
  <c r="F31"/>
  <c r="E31" s="1"/>
  <c r="K31"/>
  <c r="F33"/>
  <c r="K33"/>
  <c r="F35"/>
  <c r="E35" s="1"/>
  <c r="F36"/>
  <c r="K36"/>
  <c r="F39"/>
  <c r="E39" s="1"/>
  <c r="F40"/>
  <c r="K40"/>
  <c r="F41"/>
  <c r="E41" s="1"/>
  <c r="F42"/>
  <c r="K42"/>
  <c r="F43"/>
  <c r="E43" s="1"/>
  <c r="B44"/>
  <c r="F45"/>
  <c r="K45"/>
  <c r="F47"/>
  <c r="E47" s="1"/>
  <c r="K47"/>
  <c r="F48"/>
  <c r="K48"/>
  <c r="F49"/>
  <c r="E49" s="1"/>
  <c r="K49"/>
  <c r="F50"/>
  <c r="K50"/>
  <c r="F51"/>
  <c r="E51" s="1"/>
  <c r="K51"/>
  <c r="B52"/>
  <c r="F53"/>
  <c r="K53"/>
  <c r="F54"/>
  <c r="E54" s="1"/>
  <c r="C55"/>
  <c r="C56"/>
  <c r="C57"/>
  <c r="C58"/>
  <c r="C59"/>
  <c r="C60"/>
  <c r="C61"/>
  <c r="C62"/>
  <c r="C67"/>
  <c r="C69"/>
  <c r="C70"/>
  <c r="E55"/>
  <c r="E56"/>
  <c r="E57"/>
  <c r="E58"/>
  <c r="E59"/>
  <c r="E60"/>
  <c r="E61"/>
  <c r="E62"/>
  <c r="E67"/>
  <c r="E69"/>
  <c r="E70"/>
  <c r="F65"/>
  <c r="L65"/>
  <c r="I65" s="1"/>
  <c r="L31" i="51"/>
  <c r="J62" i="19"/>
  <c r="J72" s="1"/>
  <c r="H62"/>
  <c r="I34"/>
  <c r="I41"/>
  <c r="I50"/>
  <c r="I60"/>
  <c r="D62"/>
  <c r="D72" s="1"/>
  <c r="C71"/>
  <c r="L36"/>
  <c r="I36" s="1"/>
  <c r="L43"/>
  <c r="I43" s="1"/>
  <c r="L51"/>
  <c r="I51" s="1"/>
  <c r="E13"/>
  <c r="C13"/>
  <c r="K13"/>
  <c r="E14"/>
  <c r="C14"/>
  <c r="K14"/>
  <c r="E16"/>
  <c r="C16"/>
  <c r="K16"/>
  <c r="E17"/>
  <c r="C17"/>
  <c r="K17"/>
  <c r="E18"/>
  <c r="C18"/>
  <c r="K18"/>
  <c r="E19"/>
  <c r="C19"/>
  <c r="K19"/>
  <c r="G20"/>
  <c r="E20"/>
  <c r="C20"/>
  <c r="C21"/>
  <c r="C22"/>
  <c r="C23"/>
  <c r="E21"/>
  <c r="K21"/>
  <c r="E22"/>
  <c r="K22"/>
  <c r="E23"/>
  <c r="F55"/>
  <c r="C55" s="1"/>
  <c r="K23"/>
  <c r="F24"/>
  <c r="C24" s="1"/>
  <c r="K24"/>
  <c r="F25"/>
  <c r="C25" s="1"/>
  <c r="K25"/>
  <c r="F26"/>
  <c r="C26" s="1"/>
  <c r="K26"/>
  <c r="F27"/>
  <c r="C27" s="1"/>
  <c r="K27"/>
  <c r="F28"/>
  <c r="C28" s="1"/>
  <c r="K28"/>
  <c r="F29"/>
  <c r="C29" s="1"/>
  <c r="K29"/>
  <c r="F30"/>
  <c r="C30" s="1"/>
  <c r="K30"/>
  <c r="F32"/>
  <c r="C32" s="1"/>
  <c r="K32"/>
  <c r="F34"/>
  <c r="C34" s="1"/>
  <c r="K34"/>
  <c r="C35"/>
  <c r="F35"/>
  <c r="K35"/>
  <c r="B36"/>
  <c r="K36"/>
  <c r="F38"/>
  <c r="C38" s="1"/>
  <c r="K38"/>
  <c r="F39"/>
  <c r="C39" s="1"/>
  <c r="K39"/>
  <c r="F40"/>
  <c r="C40" s="1"/>
  <c r="K40"/>
  <c r="F41"/>
  <c r="C41" s="1"/>
  <c r="K41"/>
  <c r="F42"/>
  <c r="C42" s="1"/>
  <c r="K42"/>
  <c r="B43"/>
  <c r="K43"/>
  <c r="F44"/>
  <c r="C44" s="1"/>
  <c r="K44"/>
  <c r="F46"/>
  <c r="C46" s="1"/>
  <c r="K46"/>
  <c r="F47"/>
  <c r="C47" s="1"/>
  <c r="K47"/>
  <c r="F48"/>
  <c r="C48" s="1"/>
  <c r="K48"/>
  <c r="F49"/>
  <c r="C49" s="1"/>
  <c r="K49"/>
  <c r="F50"/>
  <c r="C50" s="1"/>
  <c r="K50"/>
  <c r="B51"/>
  <c r="B62" s="1"/>
  <c r="K51"/>
  <c r="F52"/>
  <c r="C52" s="1"/>
  <c r="K52"/>
  <c r="F53"/>
  <c r="C53" s="1"/>
  <c r="K53"/>
  <c r="F54"/>
  <c r="C54" s="1"/>
  <c r="K54"/>
  <c r="E55"/>
  <c r="K55"/>
  <c r="E56"/>
  <c r="K56"/>
  <c r="E57"/>
  <c r="K57"/>
  <c r="E58"/>
  <c r="K58"/>
  <c r="E59"/>
  <c r="K59"/>
  <c r="E60"/>
  <c r="K60"/>
  <c r="E64"/>
  <c r="K64"/>
  <c r="E66"/>
  <c r="K66"/>
  <c r="E68"/>
  <c r="K68"/>
  <c r="E71"/>
  <c r="K71"/>
  <c r="F61"/>
  <c r="E61" s="1"/>
  <c r="L61"/>
  <c r="I61" s="1"/>
  <c r="F69"/>
  <c r="E69" s="1"/>
  <c r="L69"/>
  <c r="I69" s="1"/>
  <c r="J62" i="50"/>
  <c r="J71" s="1"/>
  <c r="H62"/>
  <c r="I60"/>
  <c r="D62"/>
  <c r="D71" s="1"/>
  <c r="E21"/>
  <c r="C21"/>
  <c r="K21"/>
  <c r="E22"/>
  <c r="C22"/>
  <c r="K22"/>
  <c r="E23"/>
  <c r="C23"/>
  <c r="L13"/>
  <c r="I13" s="1"/>
  <c r="F14"/>
  <c r="L14"/>
  <c r="I14" s="1"/>
  <c r="F17"/>
  <c r="F18"/>
  <c r="E18" s="1"/>
  <c r="L18"/>
  <c r="I18" s="1"/>
  <c r="F19"/>
  <c r="E19" s="1"/>
  <c r="L19"/>
  <c r="I19" s="1"/>
  <c r="F20"/>
  <c r="G20" s="1"/>
  <c r="L23"/>
  <c r="I23" s="1"/>
  <c r="L24"/>
  <c r="I24" s="1"/>
  <c r="L25"/>
  <c r="I25" s="1"/>
  <c r="L26"/>
  <c r="I26" s="1"/>
  <c r="L27"/>
  <c r="I27" s="1"/>
  <c r="L28"/>
  <c r="I28" s="1"/>
  <c r="L29"/>
  <c r="I29" s="1"/>
  <c r="L30"/>
  <c r="I30" s="1"/>
  <c r="L32"/>
  <c r="I32" s="1"/>
  <c r="L34"/>
  <c r="I34" s="1"/>
  <c r="L35"/>
  <c r="I35" s="1"/>
  <c r="L38"/>
  <c r="I38" s="1"/>
  <c r="L39"/>
  <c r="I39" s="1"/>
  <c r="L40"/>
  <c r="I40" s="1"/>
  <c r="L41"/>
  <c r="I41" s="1"/>
  <c r="L42"/>
  <c r="I42" s="1"/>
  <c r="L44"/>
  <c r="I44" s="1"/>
  <c r="L46"/>
  <c r="I46" s="1"/>
  <c r="L47"/>
  <c r="I47" s="1"/>
  <c r="L48"/>
  <c r="I48" s="1"/>
  <c r="L49"/>
  <c r="I49" s="1"/>
  <c r="L50"/>
  <c r="I50" s="1"/>
  <c r="L52"/>
  <c r="I52" s="1"/>
  <c r="L53"/>
  <c r="I53" s="1"/>
  <c r="L54"/>
  <c r="I54" s="1"/>
  <c r="F13"/>
  <c r="F16"/>
  <c r="E16" s="1"/>
  <c r="L16"/>
  <c r="I16" s="1"/>
  <c r="L17"/>
  <c r="I17" s="1"/>
  <c r="F24"/>
  <c r="K24"/>
  <c r="F25"/>
  <c r="C25" s="1"/>
  <c r="F26"/>
  <c r="F27"/>
  <c r="C27" s="1"/>
  <c r="K27"/>
  <c r="F28"/>
  <c r="F29"/>
  <c r="C29" s="1"/>
  <c r="F30"/>
  <c r="F32"/>
  <c r="C32" s="1"/>
  <c r="K32"/>
  <c r="F34"/>
  <c r="F35"/>
  <c r="C35" s="1"/>
  <c r="B36"/>
  <c r="F38"/>
  <c r="F39"/>
  <c r="C39" s="1"/>
  <c r="F40"/>
  <c r="F41"/>
  <c r="C41" s="1"/>
  <c r="K41"/>
  <c r="F42"/>
  <c r="B43"/>
  <c r="F44"/>
  <c r="C44" s="1"/>
  <c r="K44"/>
  <c r="F46"/>
  <c r="F47"/>
  <c r="C47" s="1"/>
  <c r="F48"/>
  <c r="F49"/>
  <c r="C49" s="1"/>
  <c r="K49"/>
  <c r="F50"/>
  <c r="B51"/>
  <c r="B62" s="1"/>
  <c r="B71" s="1"/>
  <c r="F52"/>
  <c r="C52" s="1"/>
  <c r="K52"/>
  <c r="F53"/>
  <c r="F54"/>
  <c r="C54" s="1"/>
  <c r="C55"/>
  <c r="C56"/>
  <c r="C57"/>
  <c r="C58"/>
  <c r="C59"/>
  <c r="C60"/>
  <c r="C64"/>
  <c r="C65"/>
  <c r="C67"/>
  <c r="C70"/>
  <c r="E55"/>
  <c r="K55"/>
  <c r="E56"/>
  <c r="K56"/>
  <c r="E57"/>
  <c r="K57"/>
  <c r="E58"/>
  <c r="K58"/>
  <c r="E59"/>
  <c r="K59"/>
  <c r="E60"/>
  <c r="K60"/>
  <c r="E64"/>
  <c r="K64"/>
  <c r="E65"/>
  <c r="K65"/>
  <c r="E67"/>
  <c r="K67"/>
  <c r="E70"/>
  <c r="K70"/>
  <c r="F61"/>
  <c r="E61" s="1"/>
  <c r="L61"/>
  <c r="I61" s="1"/>
  <c r="F68"/>
  <c r="E68" s="1"/>
  <c r="L68"/>
  <c r="I68" s="1"/>
  <c r="I13" i="4"/>
  <c r="I18"/>
  <c r="J62"/>
  <c r="J71" s="1"/>
  <c r="H62"/>
  <c r="I60"/>
  <c r="D71"/>
  <c r="C14"/>
  <c r="C17"/>
  <c r="C18"/>
  <c r="C19"/>
  <c r="C20"/>
  <c r="L54"/>
  <c r="K54" s="1"/>
  <c r="F13"/>
  <c r="E13" s="1"/>
  <c r="F16"/>
  <c r="L16"/>
  <c r="K16" s="1"/>
  <c r="K13"/>
  <c r="E14"/>
  <c r="K14"/>
  <c r="E17"/>
  <c r="K17"/>
  <c r="E18"/>
  <c r="K18"/>
  <c r="E19"/>
  <c r="K19"/>
  <c r="E20"/>
  <c r="F21"/>
  <c r="L21"/>
  <c r="F22"/>
  <c r="L22"/>
  <c r="K22" s="1"/>
  <c r="F23"/>
  <c r="F24"/>
  <c r="C24" s="1"/>
  <c r="F25"/>
  <c r="C25" s="1"/>
  <c r="F26"/>
  <c r="C26" s="1"/>
  <c r="F27"/>
  <c r="C27" s="1"/>
  <c r="F28"/>
  <c r="C28" s="1"/>
  <c r="F29"/>
  <c r="C29" s="1"/>
  <c r="F30"/>
  <c r="C30" s="1"/>
  <c r="F32"/>
  <c r="C32" s="1"/>
  <c r="F34"/>
  <c r="C34" s="1"/>
  <c r="F35"/>
  <c r="C35" s="1"/>
  <c r="B36"/>
  <c r="F38"/>
  <c r="C38" s="1"/>
  <c r="F39"/>
  <c r="C39" s="1"/>
  <c r="F40"/>
  <c r="C40" s="1"/>
  <c r="F41"/>
  <c r="C41" s="1"/>
  <c r="F42"/>
  <c r="C42" s="1"/>
  <c r="B43"/>
  <c r="F44"/>
  <c r="C44" s="1"/>
  <c r="F46"/>
  <c r="C46" s="1"/>
  <c r="F47"/>
  <c r="C47" s="1"/>
  <c r="F48"/>
  <c r="C48" s="1"/>
  <c r="F49"/>
  <c r="C49" s="1"/>
  <c r="F50"/>
  <c r="C50" s="1"/>
  <c r="B51"/>
  <c r="F52"/>
  <c r="C52" s="1"/>
  <c r="F53"/>
  <c r="C53" s="1"/>
  <c r="F54"/>
  <c r="C54" s="1"/>
  <c r="L23"/>
  <c r="I23" s="1"/>
  <c r="E24"/>
  <c r="L24"/>
  <c r="K24" s="1"/>
  <c r="L25"/>
  <c r="I25" s="1"/>
  <c r="E26"/>
  <c r="L26"/>
  <c r="K26" s="1"/>
  <c r="L27"/>
  <c r="I27" s="1"/>
  <c r="E28"/>
  <c r="L28"/>
  <c r="K28" s="1"/>
  <c r="L29"/>
  <c r="I29" s="1"/>
  <c r="E30"/>
  <c r="L30"/>
  <c r="K30" s="1"/>
  <c r="E32"/>
  <c r="L32"/>
  <c r="I32" s="1"/>
  <c r="L34"/>
  <c r="K34" s="1"/>
  <c r="L35"/>
  <c r="I35" s="1"/>
  <c r="L38"/>
  <c r="L39"/>
  <c r="I39" s="1"/>
  <c r="E40"/>
  <c r="L40"/>
  <c r="L41"/>
  <c r="I41" s="1"/>
  <c r="L42"/>
  <c r="L44"/>
  <c r="I44" s="1"/>
  <c r="L46"/>
  <c r="K46" s="1"/>
  <c r="E47"/>
  <c r="L47"/>
  <c r="I47" s="1"/>
  <c r="L48"/>
  <c r="K48" s="1"/>
  <c r="L49"/>
  <c r="I49" s="1"/>
  <c r="L50"/>
  <c r="K50" s="1"/>
  <c r="E52"/>
  <c r="L52"/>
  <c r="I52" s="1"/>
  <c r="L53"/>
  <c r="E54"/>
  <c r="B62"/>
  <c r="E55"/>
  <c r="K55"/>
  <c r="E56"/>
  <c r="K56"/>
  <c r="E57"/>
  <c r="K57"/>
  <c r="E58"/>
  <c r="K58"/>
  <c r="E59"/>
  <c r="K59"/>
  <c r="E60"/>
  <c r="K60"/>
  <c r="E64"/>
  <c r="K64"/>
  <c r="E65"/>
  <c r="K65"/>
  <c r="E67"/>
  <c r="K67"/>
  <c r="E70"/>
  <c r="K70"/>
  <c r="F61"/>
  <c r="L61"/>
  <c r="I61" s="1"/>
  <c r="F68"/>
  <c r="L68"/>
  <c r="I68" s="1"/>
  <c r="J70" i="20"/>
  <c r="J72" i="53" s="1"/>
  <c r="K72" s="1"/>
  <c r="H70" i="20"/>
  <c r="H72" i="53" s="1"/>
  <c r="J68" i="20"/>
  <c r="H68"/>
  <c r="J67"/>
  <c r="H67"/>
  <c r="J65"/>
  <c r="H65"/>
  <c r="J64"/>
  <c r="H64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0"/>
  <c r="H50"/>
  <c r="J49"/>
  <c r="H49"/>
  <c r="J48"/>
  <c r="H48"/>
  <c r="J47"/>
  <c r="H47"/>
  <c r="J46"/>
  <c r="H46"/>
  <c r="J44"/>
  <c r="H44"/>
  <c r="J42"/>
  <c r="H42"/>
  <c r="J41"/>
  <c r="H41"/>
  <c r="J40"/>
  <c r="H40"/>
  <c r="J39"/>
  <c r="H39"/>
  <c r="J38"/>
  <c r="H38"/>
  <c r="J35"/>
  <c r="H35"/>
  <c r="J34"/>
  <c r="H34"/>
  <c r="J32"/>
  <c r="H32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I20" s="1"/>
  <c r="J19"/>
  <c r="H19"/>
  <c r="J18"/>
  <c r="H18"/>
  <c r="J17"/>
  <c r="H17"/>
  <c r="J16"/>
  <c r="H16"/>
  <c r="J14"/>
  <c r="H14"/>
  <c r="J13"/>
  <c r="H13"/>
  <c r="D70"/>
  <c r="D72" i="53" s="1"/>
  <c r="B70" i="20"/>
  <c r="B72" i="53" s="1"/>
  <c r="D68" i="20"/>
  <c r="D67"/>
  <c r="D65"/>
  <c r="D64"/>
  <c r="D61"/>
  <c r="D60"/>
  <c r="D59"/>
  <c r="D58"/>
  <c r="D57"/>
  <c r="D56"/>
  <c r="D55"/>
  <c r="D54"/>
  <c r="D53"/>
  <c r="D52"/>
  <c r="D50"/>
  <c r="D49"/>
  <c r="D48"/>
  <c r="D47"/>
  <c r="D46"/>
  <c r="D44"/>
  <c r="D42"/>
  <c r="D41"/>
  <c r="D40"/>
  <c r="D39"/>
  <c r="D38"/>
  <c r="D35"/>
  <c r="D34"/>
  <c r="D32"/>
  <c r="D30"/>
  <c r="D29"/>
  <c r="D28"/>
  <c r="D27"/>
  <c r="D26"/>
  <c r="D25"/>
  <c r="D24"/>
  <c r="D23"/>
  <c r="D22"/>
  <c r="D21"/>
  <c r="D20"/>
  <c r="D19"/>
  <c r="D18"/>
  <c r="D17"/>
  <c r="D16"/>
  <c r="D14"/>
  <c r="D13"/>
  <c r="B68"/>
  <c r="B67"/>
  <c r="B65"/>
  <c r="B64"/>
  <c r="B61"/>
  <c r="B60"/>
  <c r="B59"/>
  <c r="B58"/>
  <c r="B57"/>
  <c r="B56"/>
  <c r="B55"/>
  <c r="B54"/>
  <c r="B53"/>
  <c r="B52"/>
  <c r="B50"/>
  <c r="B49"/>
  <c r="B48"/>
  <c r="B47"/>
  <c r="B46"/>
  <c r="B44"/>
  <c r="B42"/>
  <c r="B41"/>
  <c r="B40"/>
  <c r="B39"/>
  <c r="B38"/>
  <c r="B35"/>
  <c r="B34"/>
  <c r="B32"/>
  <c r="B30"/>
  <c r="B29"/>
  <c r="B28"/>
  <c r="B27"/>
  <c r="B26"/>
  <c r="B25"/>
  <c r="B24"/>
  <c r="B23"/>
  <c r="B22"/>
  <c r="B21"/>
  <c r="B20"/>
  <c r="B19"/>
  <c r="B18"/>
  <c r="B17"/>
  <c r="B16"/>
  <c r="B14"/>
  <c r="B13"/>
  <c r="I72" i="53" l="1"/>
  <c r="H72" i="52"/>
  <c r="I72" s="1"/>
  <c r="K72" i="54"/>
  <c r="J72" i="52"/>
  <c r="K72" s="1"/>
  <c r="L67" i="54"/>
  <c r="K67" s="1"/>
  <c r="L62"/>
  <c r="L60"/>
  <c r="L58"/>
  <c r="L56"/>
  <c r="L21"/>
  <c r="K21" s="1"/>
  <c r="L19"/>
  <c r="K19" s="1"/>
  <c r="L17"/>
  <c r="K17" s="1"/>
  <c r="L70"/>
  <c r="K70" s="1"/>
  <c r="L69"/>
  <c r="L61"/>
  <c r="K61" s="1"/>
  <c r="L59"/>
  <c r="K59" s="1"/>
  <c r="L57"/>
  <c r="K57" s="1"/>
  <c r="L55"/>
  <c r="K55" s="1"/>
  <c r="L22"/>
  <c r="K22" s="1"/>
  <c r="L20"/>
  <c r="K20" s="1"/>
  <c r="L18"/>
  <c r="K18" s="1"/>
  <c r="L16"/>
  <c r="K16" s="1"/>
  <c r="L13"/>
  <c r="K54"/>
  <c r="K43"/>
  <c r="K41"/>
  <c r="K39"/>
  <c r="K35"/>
  <c r="K29"/>
  <c r="K27"/>
  <c r="K24"/>
  <c r="K23"/>
  <c r="M71" i="35"/>
  <c r="I71"/>
  <c r="M17"/>
  <c r="M21"/>
  <c r="M23"/>
  <c r="M25"/>
  <c r="M27"/>
  <c r="M29"/>
  <c r="M32"/>
  <c r="M54"/>
  <c r="M58"/>
  <c r="M64"/>
  <c r="M67"/>
  <c r="M13"/>
  <c r="M16"/>
  <c r="M18"/>
  <c r="M22"/>
  <c r="M26"/>
  <c r="M30"/>
  <c r="M38"/>
  <c r="M48"/>
  <c r="M50"/>
  <c r="M61"/>
  <c r="M65"/>
  <c r="M14"/>
  <c r="M19"/>
  <c r="M35"/>
  <c r="M44"/>
  <c r="M47"/>
  <c r="M52"/>
  <c r="M56"/>
  <c r="M60"/>
  <c r="M24"/>
  <c r="M28"/>
  <c r="M34"/>
  <c r="M42"/>
  <c r="M46"/>
  <c r="M53"/>
  <c r="M55"/>
  <c r="M57"/>
  <c r="M59"/>
  <c r="M68"/>
  <c r="M49"/>
  <c r="M43"/>
  <c r="M36"/>
  <c r="K71"/>
  <c r="M51"/>
  <c r="K54" i="50"/>
  <c r="K47"/>
  <c r="K39"/>
  <c r="K35"/>
  <c r="K29"/>
  <c r="K25"/>
  <c r="K23"/>
  <c r="K53"/>
  <c r="E49" i="4"/>
  <c r="E44"/>
  <c r="E42"/>
  <c r="E38"/>
  <c r="E35"/>
  <c r="K42" i="50"/>
  <c r="K40"/>
  <c r="K38"/>
  <c r="K50"/>
  <c r="K48"/>
  <c r="K46"/>
  <c r="K34"/>
  <c r="K30"/>
  <c r="K28"/>
  <c r="C29" i="54"/>
  <c r="K26" i="50"/>
  <c r="C39" i="54"/>
  <c r="B17" i="53"/>
  <c r="B17" i="51"/>
  <c r="B21" i="53"/>
  <c r="B21" i="51"/>
  <c r="B25" i="53"/>
  <c r="B25" i="51"/>
  <c r="B29" i="53"/>
  <c r="B29" i="51"/>
  <c r="B36" i="53"/>
  <c r="B36" i="51"/>
  <c r="B42" i="53"/>
  <c r="B42" i="51"/>
  <c r="B48" i="53"/>
  <c r="B48" i="51"/>
  <c r="B53" i="53"/>
  <c r="B53" i="51"/>
  <c r="B57" i="53"/>
  <c r="B57" i="51"/>
  <c r="B61" i="53"/>
  <c r="B61" i="51"/>
  <c r="B69" i="53"/>
  <c r="B69" i="51"/>
  <c r="D13" i="53"/>
  <c r="D13" i="51"/>
  <c r="D16" i="53"/>
  <c r="D16" i="51"/>
  <c r="D18" i="53"/>
  <c r="D18" i="51"/>
  <c r="D20" i="53"/>
  <c r="D20" i="51"/>
  <c r="D22" i="53"/>
  <c r="D22" i="51"/>
  <c r="D24" i="53"/>
  <c r="D24" i="51"/>
  <c r="D26" i="53"/>
  <c r="D26" i="51"/>
  <c r="D28" i="53"/>
  <c r="D28" i="51"/>
  <c r="D30" i="53"/>
  <c r="D30" i="51"/>
  <c r="D35" i="53"/>
  <c r="D35" i="51"/>
  <c r="D39" i="53"/>
  <c r="D39" i="51"/>
  <c r="D41" i="53"/>
  <c r="D41" i="51"/>
  <c r="D43" i="20"/>
  <c r="D43" i="53"/>
  <c r="D43" i="51"/>
  <c r="D47" i="53"/>
  <c r="D47" i="51"/>
  <c r="D49" i="53"/>
  <c r="D49" i="51"/>
  <c r="D51" i="20"/>
  <c r="D51" i="53"/>
  <c r="D51" i="51"/>
  <c r="D54" i="53"/>
  <c r="D54" i="51"/>
  <c r="D56" i="53"/>
  <c r="D56" i="51"/>
  <c r="D58" i="53"/>
  <c r="D58" i="51"/>
  <c r="D60" i="53"/>
  <c r="D60" i="51"/>
  <c r="D62" i="53"/>
  <c r="D62" i="51"/>
  <c r="D67" i="53"/>
  <c r="D69" i="20"/>
  <c r="D70" i="53"/>
  <c r="D70" i="51"/>
  <c r="E72" i="53"/>
  <c r="D72" i="52"/>
  <c r="E72" s="1"/>
  <c r="J13" i="53"/>
  <c r="J13" i="52" s="1"/>
  <c r="J13" i="51"/>
  <c r="J14" i="53"/>
  <c r="J14" i="52" s="1"/>
  <c r="J14" i="51"/>
  <c r="J16" i="53"/>
  <c r="J16" i="52" s="1"/>
  <c r="J16" i="51"/>
  <c r="J17" i="53"/>
  <c r="J17" i="52" s="1"/>
  <c r="J17" i="51"/>
  <c r="J18" i="53"/>
  <c r="J18" i="52" s="1"/>
  <c r="J18" i="51"/>
  <c r="J19" i="53"/>
  <c r="J19" i="52" s="1"/>
  <c r="J19" i="51"/>
  <c r="H21" i="53"/>
  <c r="H21" i="52" s="1"/>
  <c r="H21" i="51"/>
  <c r="H22" i="53"/>
  <c r="H22" i="52" s="1"/>
  <c r="H22" i="51"/>
  <c r="H23" i="53"/>
  <c r="H23" i="52" s="1"/>
  <c r="H23" i="51"/>
  <c r="H24" i="53"/>
  <c r="H24" i="52" s="1"/>
  <c r="H24" i="51"/>
  <c r="H25" i="53"/>
  <c r="H25" i="52" s="1"/>
  <c r="H25" i="51"/>
  <c r="H26" i="53"/>
  <c r="H26" i="52" s="1"/>
  <c r="H26" i="51"/>
  <c r="H27" i="53"/>
  <c r="H27" i="52" s="1"/>
  <c r="H27" i="51"/>
  <c r="H28" i="53"/>
  <c r="H28" i="52" s="1"/>
  <c r="H28" i="51"/>
  <c r="H29" i="53"/>
  <c r="H29" i="52" s="1"/>
  <c r="H29" i="51"/>
  <c r="H30" i="53"/>
  <c r="H30" i="52" s="1"/>
  <c r="H30" i="51"/>
  <c r="H33" i="53"/>
  <c r="H33" i="52" s="1"/>
  <c r="H33" i="51"/>
  <c r="H35" i="53"/>
  <c r="H35" i="52" s="1"/>
  <c r="H35" i="51"/>
  <c r="H36" i="20"/>
  <c r="H36" i="53"/>
  <c r="H36" i="52" s="1"/>
  <c r="H36" i="51"/>
  <c r="H39" i="53"/>
  <c r="H39" i="52" s="1"/>
  <c r="H39" i="51"/>
  <c r="H40" i="53"/>
  <c r="H40" i="52" s="1"/>
  <c r="H40" i="51"/>
  <c r="H41" i="53"/>
  <c r="H41" i="52" s="1"/>
  <c r="H41" i="51"/>
  <c r="H42" i="53"/>
  <c r="H42" i="52" s="1"/>
  <c r="H42" i="51"/>
  <c r="H43" i="20"/>
  <c r="H43" i="53"/>
  <c r="H43" i="52" s="1"/>
  <c r="H43" i="51"/>
  <c r="H45" i="53"/>
  <c r="H45" i="52" s="1"/>
  <c r="H45" i="51"/>
  <c r="H47" i="53"/>
  <c r="H47" i="52" s="1"/>
  <c r="H47" i="51"/>
  <c r="H48" i="53"/>
  <c r="H48" i="52" s="1"/>
  <c r="H48" i="51"/>
  <c r="H49" i="53"/>
  <c r="H49" i="52" s="1"/>
  <c r="H49" i="51"/>
  <c r="H50" i="53"/>
  <c r="H50" i="52" s="1"/>
  <c r="H50" i="51"/>
  <c r="H51" i="53"/>
  <c r="H51" i="52" s="1"/>
  <c r="H51" i="51"/>
  <c r="H53" i="53"/>
  <c r="H53" i="52" s="1"/>
  <c r="H53" i="51"/>
  <c r="H54" i="53"/>
  <c r="H54" i="52" s="1"/>
  <c r="H54" i="51"/>
  <c r="H55" i="53"/>
  <c r="H55" i="52" s="1"/>
  <c r="H55" i="51"/>
  <c r="H56" i="53"/>
  <c r="H56" i="52" s="1"/>
  <c r="H56" i="51"/>
  <c r="H57" i="53"/>
  <c r="H57" i="52" s="1"/>
  <c r="H57" i="51"/>
  <c r="H58" i="53"/>
  <c r="H58" i="52" s="1"/>
  <c r="H58" i="51"/>
  <c r="H59" i="53"/>
  <c r="H59" i="52" s="1"/>
  <c r="H59" i="51"/>
  <c r="H60" i="53"/>
  <c r="H60" i="52" s="1"/>
  <c r="H60" i="51"/>
  <c r="H61" i="53"/>
  <c r="H61" i="52" s="1"/>
  <c r="H61" i="51"/>
  <c r="H62" i="53"/>
  <c r="H62" i="52" s="1"/>
  <c r="H62" i="51"/>
  <c r="H65" i="53"/>
  <c r="H65" i="52" s="1"/>
  <c r="H65" i="51"/>
  <c r="H67" i="53"/>
  <c r="H67" i="52" s="1"/>
  <c r="H69" i="53"/>
  <c r="H69" i="52" s="1"/>
  <c r="H69" i="51"/>
  <c r="H69" i="20"/>
  <c r="H70" i="53"/>
  <c r="H70" i="52" s="1"/>
  <c r="H70" i="51"/>
  <c r="J71" i="54"/>
  <c r="J44"/>
  <c r="I70"/>
  <c r="H71"/>
  <c r="I61"/>
  <c r="I59"/>
  <c r="I55"/>
  <c r="H52"/>
  <c r="H63" s="1"/>
  <c r="H44"/>
  <c r="I22"/>
  <c r="I19"/>
  <c r="I18"/>
  <c r="H37"/>
  <c r="B14" i="53"/>
  <c r="B14" i="51"/>
  <c r="B19" i="53"/>
  <c r="B19" i="51"/>
  <c r="B23" i="53"/>
  <c r="B23" i="52" s="1"/>
  <c r="B23" i="51"/>
  <c r="B27" i="53"/>
  <c r="B27" i="51"/>
  <c r="B33" i="53"/>
  <c r="B33" i="51"/>
  <c r="B40" i="53"/>
  <c r="B40" i="51"/>
  <c r="B45" i="53"/>
  <c r="B45" i="51"/>
  <c r="B50" i="53"/>
  <c r="B50" i="51"/>
  <c r="B55" i="53"/>
  <c r="B55" i="51"/>
  <c r="B59" i="53"/>
  <c r="B59" i="51"/>
  <c r="B65" i="53"/>
  <c r="B13"/>
  <c r="B13" i="51"/>
  <c r="B16" i="53"/>
  <c r="B16" i="51"/>
  <c r="B18" i="53"/>
  <c r="B18" i="51"/>
  <c r="B20" i="53"/>
  <c r="B20" i="51"/>
  <c r="B22" i="53"/>
  <c r="B22" i="51"/>
  <c r="B24" i="53"/>
  <c r="B24" i="51"/>
  <c r="B26" i="53"/>
  <c r="B26" i="51"/>
  <c r="B28" i="53"/>
  <c r="B28" i="51"/>
  <c r="B30" i="53"/>
  <c r="B30" i="51"/>
  <c r="B35" i="53"/>
  <c r="B35" i="51"/>
  <c r="B39" i="53"/>
  <c r="B39" i="51"/>
  <c r="B41" i="53"/>
  <c r="B41" i="51"/>
  <c r="B43" i="53"/>
  <c r="B43" i="51"/>
  <c r="B47" i="53"/>
  <c r="B47" i="51"/>
  <c r="B49" i="53"/>
  <c r="B49" i="51"/>
  <c r="B51" i="53"/>
  <c r="B51" i="51"/>
  <c r="B54" i="53"/>
  <c r="B54" i="51"/>
  <c r="B56" i="53"/>
  <c r="B56" i="51"/>
  <c r="B58" i="53"/>
  <c r="B58" i="51"/>
  <c r="B60" i="53"/>
  <c r="B60" i="51"/>
  <c r="B62" i="53"/>
  <c r="B62" i="51"/>
  <c r="B67" i="53"/>
  <c r="B70"/>
  <c r="B70" i="51"/>
  <c r="D14" i="53"/>
  <c r="D14" i="51"/>
  <c r="D17" i="53"/>
  <c r="D17" i="51"/>
  <c r="F17" s="1"/>
  <c r="D19" i="53"/>
  <c r="D19" i="51"/>
  <c r="F19" s="1"/>
  <c r="D21" i="53"/>
  <c r="D21" i="51"/>
  <c r="F21" s="1"/>
  <c r="D23" i="53"/>
  <c r="D23" i="51"/>
  <c r="F23" s="1"/>
  <c r="D25" i="53"/>
  <c r="D25" i="51"/>
  <c r="F25" s="1"/>
  <c r="D27" i="53"/>
  <c r="D27" i="51"/>
  <c r="F27" s="1"/>
  <c r="D29" i="53"/>
  <c r="D29" i="51"/>
  <c r="D33" i="53"/>
  <c r="D33" i="51"/>
  <c r="D36" i="20"/>
  <c r="D36" i="53"/>
  <c r="D36" i="51"/>
  <c r="D40" i="53"/>
  <c r="D40" i="51"/>
  <c r="D42" i="53"/>
  <c r="D42" i="51"/>
  <c r="D45" i="53"/>
  <c r="D45" i="51"/>
  <c r="D48" i="53"/>
  <c r="D48" i="51"/>
  <c r="D50" i="53"/>
  <c r="D50" i="51"/>
  <c r="D53" i="53"/>
  <c r="D53" i="51"/>
  <c r="D55" i="53"/>
  <c r="D55" i="51"/>
  <c r="D57" i="53"/>
  <c r="D57" i="51"/>
  <c r="D59" i="53"/>
  <c r="D59" i="51"/>
  <c r="D61" i="53"/>
  <c r="D61" i="51"/>
  <c r="D65" i="53"/>
  <c r="D65" i="51"/>
  <c r="D69" i="53"/>
  <c r="D69" i="51"/>
  <c r="B72" i="52"/>
  <c r="C72" s="1"/>
  <c r="C72" i="53"/>
  <c r="H13"/>
  <c r="H13" i="52" s="1"/>
  <c r="H13" i="51"/>
  <c r="H14" i="53"/>
  <c r="H14" i="52" s="1"/>
  <c r="H14" i="51"/>
  <c r="H16" i="53"/>
  <c r="H16" i="52" s="1"/>
  <c r="H16" i="51"/>
  <c r="H17" i="53"/>
  <c r="H17" i="52" s="1"/>
  <c r="H17" i="51"/>
  <c r="H18" i="53"/>
  <c r="H18" i="52" s="1"/>
  <c r="H18" i="51"/>
  <c r="H19" i="53"/>
  <c r="H19" i="52" s="1"/>
  <c r="H19" i="51"/>
  <c r="H20" i="53"/>
  <c r="H20" i="52" s="1"/>
  <c r="H20" i="51"/>
  <c r="J20" i="53"/>
  <c r="J20" i="52" s="1"/>
  <c r="J20" i="51"/>
  <c r="L20" s="1"/>
  <c r="J21" i="53"/>
  <c r="J21" i="52" s="1"/>
  <c r="J21" i="51"/>
  <c r="L21" s="1"/>
  <c r="J22" i="53"/>
  <c r="J22" i="52" s="1"/>
  <c r="J22" i="51"/>
  <c r="L22" s="1"/>
  <c r="J23" i="53"/>
  <c r="J23" i="52" s="1"/>
  <c r="J23" i="51"/>
  <c r="L23" s="1"/>
  <c r="J24" i="53"/>
  <c r="J24" i="52" s="1"/>
  <c r="J24" i="51"/>
  <c r="L24" s="1"/>
  <c r="J25" i="53"/>
  <c r="J25" i="52" s="1"/>
  <c r="J25" i="51"/>
  <c r="L25" s="1"/>
  <c r="J26" i="53"/>
  <c r="J26" i="52" s="1"/>
  <c r="J26" i="51"/>
  <c r="L26" s="1"/>
  <c r="J27" i="53"/>
  <c r="J27" i="52" s="1"/>
  <c r="J27" i="51"/>
  <c r="J28" i="53"/>
  <c r="J28" i="52" s="1"/>
  <c r="J28" i="51"/>
  <c r="L28" s="1"/>
  <c r="J29" i="53"/>
  <c r="J29" i="52" s="1"/>
  <c r="J29" i="51"/>
  <c r="L29" s="1"/>
  <c r="J30" i="53"/>
  <c r="J30" i="52" s="1"/>
  <c r="J30" i="51"/>
  <c r="L30" s="1"/>
  <c r="J33" i="53"/>
  <c r="J33" i="52" s="1"/>
  <c r="J33" i="51"/>
  <c r="L33" s="1"/>
  <c r="J35" i="53"/>
  <c r="J35" i="52" s="1"/>
  <c r="J35" i="51"/>
  <c r="L35" s="1"/>
  <c r="J36" i="20"/>
  <c r="J36" i="53"/>
  <c r="J36" i="52" s="1"/>
  <c r="J36" i="51"/>
  <c r="L36" s="1"/>
  <c r="J39" i="53"/>
  <c r="J39" i="52" s="1"/>
  <c r="J39" i="51"/>
  <c r="J40" i="53"/>
  <c r="J40" i="52" s="1"/>
  <c r="J40" i="51"/>
  <c r="L40" s="1"/>
  <c r="J41" i="53"/>
  <c r="J41" i="52" s="1"/>
  <c r="L41" s="1"/>
  <c r="J41" i="51"/>
  <c r="L41" s="1"/>
  <c r="J42" i="53"/>
  <c r="J42" i="52" s="1"/>
  <c r="L42" s="1"/>
  <c r="J42" i="51"/>
  <c r="L42" s="1"/>
  <c r="J43" i="20"/>
  <c r="J43" i="53"/>
  <c r="J43" i="52" s="1"/>
  <c r="J43" i="51"/>
  <c r="L43" s="1"/>
  <c r="J45" i="53"/>
  <c r="J45" i="52" s="1"/>
  <c r="L45" s="1"/>
  <c r="J45" i="51"/>
  <c r="L45" s="1"/>
  <c r="J47" i="53"/>
  <c r="J47" i="52" s="1"/>
  <c r="J47" i="51"/>
  <c r="J48" i="53"/>
  <c r="J48" i="52" s="1"/>
  <c r="L48" s="1"/>
  <c r="J48" i="51"/>
  <c r="L48" s="1"/>
  <c r="J49" i="53"/>
  <c r="J49" i="52" s="1"/>
  <c r="L49" s="1"/>
  <c r="J49" i="51"/>
  <c r="L49" s="1"/>
  <c r="J51" i="20"/>
  <c r="J50" i="53"/>
  <c r="J50" i="52" s="1"/>
  <c r="L50" s="1"/>
  <c r="J50" i="51"/>
  <c r="L50" s="1"/>
  <c r="J51" i="53"/>
  <c r="J51" i="52" s="1"/>
  <c r="L51" s="1"/>
  <c r="J51" i="51"/>
  <c r="L51" s="1"/>
  <c r="J53" i="53"/>
  <c r="J53" i="52" s="1"/>
  <c r="J53" i="51"/>
  <c r="L53" s="1"/>
  <c r="J54" i="53"/>
  <c r="J54" i="52" s="1"/>
  <c r="J54" i="51"/>
  <c r="L54" s="1"/>
  <c r="J55" i="53"/>
  <c r="J55" i="52" s="1"/>
  <c r="J55" i="51"/>
  <c r="L55" s="1"/>
  <c r="J56" i="53"/>
  <c r="J56" i="52" s="1"/>
  <c r="J56" i="51"/>
  <c r="L56" s="1"/>
  <c r="J57" i="53"/>
  <c r="J57" i="52" s="1"/>
  <c r="J57" i="51"/>
  <c r="L57" s="1"/>
  <c r="J58" i="53"/>
  <c r="J58" i="52" s="1"/>
  <c r="J58" i="51"/>
  <c r="L58" s="1"/>
  <c r="J59" i="53"/>
  <c r="J59" i="52" s="1"/>
  <c r="J59" i="51"/>
  <c r="L59" s="1"/>
  <c r="J60" i="53"/>
  <c r="J60" i="52" s="1"/>
  <c r="J60" i="51"/>
  <c r="L60" s="1"/>
  <c r="J61" i="53"/>
  <c r="J61" i="52" s="1"/>
  <c r="J61" i="51"/>
  <c r="L61" s="1"/>
  <c r="J62" i="53"/>
  <c r="J62" i="52" s="1"/>
  <c r="J62" i="51"/>
  <c r="L62" s="1"/>
  <c r="J65" i="53"/>
  <c r="J65" i="52" s="1"/>
  <c r="J65" i="51"/>
  <c r="J67" i="53"/>
  <c r="J67" i="52" s="1"/>
  <c r="L67" i="51"/>
  <c r="J69" i="53"/>
  <c r="J69" i="52" s="1"/>
  <c r="J69" i="51"/>
  <c r="L69" s="1"/>
  <c r="J69" i="20"/>
  <c r="J70" i="53"/>
  <c r="J70" i="52" s="1"/>
  <c r="J70" i="51"/>
  <c r="L70" s="1"/>
  <c r="I70" s="1"/>
  <c r="E53" i="4"/>
  <c r="E50"/>
  <c r="E48"/>
  <c r="E46"/>
  <c r="E41"/>
  <c r="E39"/>
  <c r="E34"/>
  <c r="E29"/>
  <c r="E27"/>
  <c r="E25"/>
  <c r="C49" i="54"/>
  <c r="C41"/>
  <c r="C35"/>
  <c r="J52"/>
  <c r="J63" s="1"/>
  <c r="J37"/>
  <c r="I67"/>
  <c r="I57"/>
  <c r="I21"/>
  <c r="I20"/>
  <c r="I17"/>
  <c r="I16"/>
  <c r="C54"/>
  <c r="C51"/>
  <c r="C47"/>
  <c r="C43"/>
  <c r="C31"/>
  <c r="C27"/>
  <c r="F71"/>
  <c r="L44"/>
  <c r="I44" s="1"/>
  <c r="F37"/>
  <c r="C37" s="1"/>
  <c r="C65"/>
  <c r="E14"/>
  <c r="L71"/>
  <c r="I71" s="1"/>
  <c r="B63"/>
  <c r="F52"/>
  <c r="C52" s="1"/>
  <c r="F44"/>
  <c r="E44" s="1"/>
  <c r="K65"/>
  <c r="E65"/>
  <c r="C53"/>
  <c r="C50"/>
  <c r="C48"/>
  <c r="C45"/>
  <c r="C42"/>
  <c r="C40"/>
  <c r="C36"/>
  <c r="C33"/>
  <c r="C30"/>
  <c r="C28"/>
  <c r="C26"/>
  <c r="E53"/>
  <c r="E50"/>
  <c r="E48"/>
  <c r="E45"/>
  <c r="E42"/>
  <c r="E40"/>
  <c r="E36"/>
  <c r="E33"/>
  <c r="E30"/>
  <c r="E28"/>
  <c r="E26"/>
  <c r="C22"/>
  <c r="C20"/>
  <c r="C18"/>
  <c r="C16"/>
  <c r="C14"/>
  <c r="C13"/>
  <c r="E23"/>
  <c r="E22"/>
  <c r="E21"/>
  <c r="E20"/>
  <c r="E19"/>
  <c r="E18"/>
  <c r="E17"/>
  <c r="E16"/>
  <c r="K14"/>
  <c r="E24"/>
  <c r="E13"/>
  <c r="L37"/>
  <c r="I37" s="1"/>
  <c r="K69" i="51"/>
  <c r="K61"/>
  <c r="K59"/>
  <c r="K57"/>
  <c r="K55"/>
  <c r="K53"/>
  <c r="K50"/>
  <c r="K48"/>
  <c r="K45"/>
  <c r="K42"/>
  <c r="K40"/>
  <c r="K36"/>
  <c r="K33"/>
  <c r="K30"/>
  <c r="K28"/>
  <c r="I25"/>
  <c r="I23"/>
  <c r="I21"/>
  <c r="I67"/>
  <c r="I62"/>
  <c r="I60"/>
  <c r="I58"/>
  <c r="I56"/>
  <c r="I54"/>
  <c r="I51"/>
  <c r="I49"/>
  <c r="I43"/>
  <c r="I41"/>
  <c r="I35"/>
  <c r="I31"/>
  <c r="I29"/>
  <c r="K26"/>
  <c r="K24"/>
  <c r="K22"/>
  <c r="K20"/>
  <c r="K62"/>
  <c r="K60"/>
  <c r="K58"/>
  <c r="K56"/>
  <c r="K54"/>
  <c r="K51"/>
  <c r="K49"/>
  <c r="K43"/>
  <c r="K41"/>
  <c r="K35"/>
  <c r="K31"/>
  <c r="K29"/>
  <c r="I26"/>
  <c r="I24"/>
  <c r="I22"/>
  <c r="I20"/>
  <c r="I69"/>
  <c r="I61"/>
  <c r="I59"/>
  <c r="I57"/>
  <c r="I55"/>
  <c r="I53"/>
  <c r="I50"/>
  <c r="I48"/>
  <c r="I45"/>
  <c r="I42"/>
  <c r="I40"/>
  <c r="I36"/>
  <c r="I33"/>
  <c r="I30"/>
  <c r="I28"/>
  <c r="K25"/>
  <c r="K23"/>
  <c r="K21"/>
  <c r="C27"/>
  <c r="C23"/>
  <c r="C19"/>
  <c r="E27"/>
  <c r="E23"/>
  <c r="E19"/>
  <c r="C25"/>
  <c r="C21"/>
  <c r="C17"/>
  <c r="E25"/>
  <c r="E21"/>
  <c r="E17"/>
  <c r="H72" i="19"/>
  <c r="L70"/>
  <c r="I70" s="1"/>
  <c r="L62"/>
  <c r="I62" s="1"/>
  <c r="F36"/>
  <c r="E36" s="1"/>
  <c r="K69"/>
  <c r="K61"/>
  <c r="F70"/>
  <c r="F51"/>
  <c r="F62" s="1"/>
  <c r="F43"/>
  <c r="C43" s="1"/>
  <c r="C69"/>
  <c r="C61"/>
  <c r="B72"/>
  <c r="E54"/>
  <c r="E53"/>
  <c r="E52"/>
  <c r="E51"/>
  <c r="E50"/>
  <c r="E49"/>
  <c r="E48"/>
  <c r="E47"/>
  <c r="E46"/>
  <c r="E44"/>
  <c r="E43"/>
  <c r="E42"/>
  <c r="E41"/>
  <c r="E40"/>
  <c r="E39"/>
  <c r="E38"/>
  <c r="E35"/>
  <c r="E34"/>
  <c r="E32"/>
  <c r="E30"/>
  <c r="E29"/>
  <c r="E28"/>
  <c r="E27"/>
  <c r="E26"/>
  <c r="E25"/>
  <c r="E24"/>
  <c r="G41"/>
  <c r="H71" i="50"/>
  <c r="L69"/>
  <c r="I69" s="1"/>
  <c r="F51"/>
  <c r="F62" s="1"/>
  <c r="E62" s="1"/>
  <c r="F43"/>
  <c r="L51"/>
  <c r="I51" s="1"/>
  <c r="L43"/>
  <c r="I43" s="1"/>
  <c r="K68"/>
  <c r="K61"/>
  <c r="C51"/>
  <c r="C43"/>
  <c r="E53"/>
  <c r="E50"/>
  <c r="E48"/>
  <c r="E46"/>
  <c r="E42"/>
  <c r="E40"/>
  <c r="E38"/>
  <c r="E34"/>
  <c r="E30"/>
  <c r="E28"/>
  <c r="E26"/>
  <c r="E24"/>
  <c r="E20"/>
  <c r="E17"/>
  <c r="E14"/>
  <c r="E13"/>
  <c r="F69"/>
  <c r="F36"/>
  <c r="C36" s="1"/>
  <c r="L36"/>
  <c r="I36" s="1"/>
  <c r="C68"/>
  <c r="C61"/>
  <c r="C53"/>
  <c r="K51"/>
  <c r="C50"/>
  <c r="C48"/>
  <c r="C46"/>
  <c r="C42"/>
  <c r="C40"/>
  <c r="C38"/>
  <c r="C34"/>
  <c r="C30"/>
  <c r="C28"/>
  <c r="C26"/>
  <c r="C24"/>
  <c r="E54"/>
  <c r="E52"/>
  <c r="E51"/>
  <c r="E49"/>
  <c r="E47"/>
  <c r="E44"/>
  <c r="E43"/>
  <c r="E41"/>
  <c r="E39"/>
  <c r="E35"/>
  <c r="E32"/>
  <c r="E29"/>
  <c r="E27"/>
  <c r="E25"/>
  <c r="K19"/>
  <c r="K18"/>
  <c r="K17"/>
  <c r="K16"/>
  <c r="K14"/>
  <c r="K13"/>
  <c r="C20"/>
  <c r="C19"/>
  <c r="C18"/>
  <c r="C17"/>
  <c r="C16"/>
  <c r="C14"/>
  <c r="C13"/>
  <c r="K53" i="4"/>
  <c r="I53"/>
  <c r="K42"/>
  <c r="I42"/>
  <c r="K40"/>
  <c r="I40"/>
  <c r="K38"/>
  <c r="I38"/>
  <c r="I48"/>
  <c r="I28"/>
  <c r="I24"/>
  <c r="H71"/>
  <c r="I16"/>
  <c r="K21"/>
  <c r="I21"/>
  <c r="I50"/>
  <c r="I34"/>
  <c r="I54"/>
  <c r="I46"/>
  <c r="I30"/>
  <c r="I26"/>
  <c r="I22"/>
  <c r="F69"/>
  <c r="L36"/>
  <c r="I36" s="1"/>
  <c r="F36"/>
  <c r="E36" s="1"/>
  <c r="C68"/>
  <c r="C61"/>
  <c r="C23"/>
  <c r="C16"/>
  <c r="C13"/>
  <c r="C21"/>
  <c r="E16"/>
  <c r="L69"/>
  <c r="I69" s="1"/>
  <c r="L51"/>
  <c r="L43"/>
  <c r="F51"/>
  <c r="F62" s="1"/>
  <c r="F43"/>
  <c r="E43" s="1"/>
  <c r="K68"/>
  <c r="E68"/>
  <c r="K61"/>
  <c r="E61"/>
  <c r="B71"/>
  <c r="K52"/>
  <c r="K49"/>
  <c r="K47"/>
  <c r="K44"/>
  <c r="C43"/>
  <c r="K41"/>
  <c r="K39"/>
  <c r="K36"/>
  <c r="K35"/>
  <c r="K32"/>
  <c r="K29"/>
  <c r="K27"/>
  <c r="K25"/>
  <c r="K23"/>
  <c r="E23"/>
  <c r="E22"/>
  <c r="E21"/>
  <c r="C22"/>
  <c r="J62" i="20"/>
  <c r="J71" s="1"/>
  <c r="H51"/>
  <c r="D62"/>
  <c r="D71" s="1"/>
  <c r="I51" i="52" l="1"/>
  <c r="L35"/>
  <c r="K35" s="1"/>
  <c r="L30"/>
  <c r="I30" s="1"/>
  <c r="L29"/>
  <c r="K29" s="1"/>
  <c r="L28"/>
  <c r="K28" s="1"/>
  <c r="L27"/>
  <c r="K27" s="1"/>
  <c r="L26"/>
  <c r="I26" s="1"/>
  <c r="L25"/>
  <c r="K25" s="1"/>
  <c r="L24"/>
  <c r="K24" s="1"/>
  <c r="L23"/>
  <c r="K23" s="1"/>
  <c r="H71"/>
  <c r="L14"/>
  <c r="K14" s="1"/>
  <c r="H37"/>
  <c r="I50"/>
  <c r="I49"/>
  <c r="I48"/>
  <c r="H52"/>
  <c r="I45"/>
  <c r="I35"/>
  <c r="I29"/>
  <c r="I28"/>
  <c r="I27"/>
  <c r="I25"/>
  <c r="I24"/>
  <c r="I23"/>
  <c r="L47"/>
  <c r="I47" s="1"/>
  <c r="J52"/>
  <c r="K47"/>
  <c r="L43"/>
  <c r="K43" s="1"/>
  <c r="L33"/>
  <c r="K33" s="1"/>
  <c r="J71"/>
  <c r="L65"/>
  <c r="I65" s="1"/>
  <c r="L40"/>
  <c r="K40" s="1"/>
  <c r="J44"/>
  <c r="L39"/>
  <c r="K39" s="1"/>
  <c r="L36"/>
  <c r="K36" s="1"/>
  <c r="H44"/>
  <c r="L54"/>
  <c r="I54" s="1"/>
  <c r="L53"/>
  <c r="I42"/>
  <c r="I41"/>
  <c r="I40"/>
  <c r="L13"/>
  <c r="J37"/>
  <c r="K13"/>
  <c r="L16"/>
  <c r="K16" s="1"/>
  <c r="L18"/>
  <c r="K18" s="1"/>
  <c r="L20"/>
  <c r="K20" s="1"/>
  <c r="L22"/>
  <c r="K22" s="1"/>
  <c r="L52"/>
  <c r="I52" s="1"/>
  <c r="J63"/>
  <c r="K52"/>
  <c r="K65"/>
  <c r="I69" i="54"/>
  <c r="K69"/>
  <c r="L17" i="52"/>
  <c r="K17" s="1"/>
  <c r="L19"/>
  <c r="K19" s="1"/>
  <c r="L21"/>
  <c r="K21" s="1"/>
  <c r="I56" i="54"/>
  <c r="K56"/>
  <c r="I58"/>
  <c r="K58"/>
  <c r="I60"/>
  <c r="K60"/>
  <c r="I62"/>
  <c r="K62"/>
  <c r="I13"/>
  <c r="K13"/>
  <c r="L55" i="52"/>
  <c r="K55" s="1"/>
  <c r="L57"/>
  <c r="K57" s="1"/>
  <c r="L59"/>
  <c r="K59" s="1"/>
  <c r="L61"/>
  <c r="K61" s="1"/>
  <c r="L69"/>
  <c r="K69" s="1"/>
  <c r="K70"/>
  <c r="L70"/>
  <c r="H63"/>
  <c r="L44"/>
  <c r="K44" s="1"/>
  <c r="L56"/>
  <c r="K56" s="1"/>
  <c r="L58"/>
  <c r="K58" s="1"/>
  <c r="L60"/>
  <c r="K60" s="1"/>
  <c r="L62"/>
  <c r="K62" s="1"/>
  <c r="L67"/>
  <c r="K67" s="1"/>
  <c r="K49"/>
  <c r="K53"/>
  <c r="I36"/>
  <c r="I53"/>
  <c r="K41"/>
  <c r="K42"/>
  <c r="K45"/>
  <c r="K48"/>
  <c r="K50"/>
  <c r="K51"/>
  <c r="K54"/>
  <c r="K67" i="51"/>
  <c r="K70"/>
  <c r="K43" i="50"/>
  <c r="L52" i="54"/>
  <c r="I52" s="1"/>
  <c r="C36" i="4"/>
  <c r="L70" i="53"/>
  <c r="K70" s="1"/>
  <c r="L65" i="51"/>
  <c r="J71"/>
  <c r="L49" i="53"/>
  <c r="K49" s="1"/>
  <c r="L48"/>
  <c r="K48" s="1"/>
  <c r="J52"/>
  <c r="L47"/>
  <c r="K47" s="1"/>
  <c r="L45"/>
  <c r="K45" s="1"/>
  <c r="L43"/>
  <c r="K43" s="1"/>
  <c r="L39" i="51"/>
  <c r="J44"/>
  <c r="L35" i="53"/>
  <c r="K35" s="1"/>
  <c r="L33"/>
  <c r="K33" s="1"/>
  <c r="L30"/>
  <c r="K30" s="1"/>
  <c r="L29"/>
  <c r="L28"/>
  <c r="K28" s="1"/>
  <c r="L27"/>
  <c r="K27" s="1"/>
  <c r="L26"/>
  <c r="K26" s="1"/>
  <c r="L25"/>
  <c r="K25" s="1"/>
  <c r="L24"/>
  <c r="K24" s="1"/>
  <c r="L23"/>
  <c r="K23" s="1"/>
  <c r="L22"/>
  <c r="K22" s="1"/>
  <c r="L21"/>
  <c r="K21" s="1"/>
  <c r="L20"/>
  <c r="K20"/>
  <c r="F69"/>
  <c r="D69" i="52"/>
  <c r="E69" i="53"/>
  <c r="D71"/>
  <c r="D65" i="52"/>
  <c r="F65" i="53"/>
  <c r="F61"/>
  <c r="D61" i="52"/>
  <c r="E61" i="53"/>
  <c r="F59"/>
  <c r="D59" i="52"/>
  <c r="E59" i="53"/>
  <c r="F57"/>
  <c r="D57" i="52"/>
  <c r="E57" i="53"/>
  <c r="F55"/>
  <c r="D55" i="52"/>
  <c r="E55" i="53"/>
  <c r="F53"/>
  <c r="D53" i="52"/>
  <c r="E53" i="53"/>
  <c r="F50"/>
  <c r="D50" i="52"/>
  <c r="E50" i="53"/>
  <c r="F48"/>
  <c r="D48" i="52"/>
  <c r="E48" i="53"/>
  <c r="F45"/>
  <c r="D45" i="52"/>
  <c r="E45" i="53"/>
  <c r="F42"/>
  <c r="D42" i="52"/>
  <c r="E42" i="53"/>
  <c r="D44"/>
  <c r="F40"/>
  <c r="D40" i="52"/>
  <c r="E40" i="53"/>
  <c r="F36"/>
  <c r="D36" i="52"/>
  <c r="E36" i="53"/>
  <c r="F33" i="51"/>
  <c r="E33" s="1"/>
  <c r="F29"/>
  <c r="E29" s="1"/>
  <c r="F14"/>
  <c r="E14" s="1"/>
  <c r="B52"/>
  <c r="B44"/>
  <c r="B71"/>
  <c r="H44" i="53"/>
  <c r="J37" i="51"/>
  <c r="L13"/>
  <c r="F70"/>
  <c r="E70" s="1"/>
  <c r="D67" i="52"/>
  <c r="F67" i="53"/>
  <c r="E67" s="1"/>
  <c r="D62" i="52"/>
  <c r="F62" i="53"/>
  <c r="E62" s="1"/>
  <c r="D60" i="52"/>
  <c r="F60" i="53"/>
  <c r="E60" s="1"/>
  <c r="D58" i="52"/>
  <c r="F58" i="53"/>
  <c r="E58" s="1"/>
  <c r="D56" i="52"/>
  <c r="F56" i="53"/>
  <c r="E56" s="1"/>
  <c r="D54" i="52"/>
  <c r="F54" i="53"/>
  <c r="E54" s="1"/>
  <c r="D51" i="52"/>
  <c r="F51" i="53"/>
  <c r="E51" s="1"/>
  <c r="F49" i="51"/>
  <c r="E49" s="1"/>
  <c r="D52"/>
  <c r="F47"/>
  <c r="E47" s="1"/>
  <c r="F43"/>
  <c r="E43" s="1"/>
  <c r="D41" i="52"/>
  <c r="F41" i="53"/>
  <c r="E41" s="1"/>
  <c r="D39" i="52"/>
  <c r="F39" i="53"/>
  <c r="E39" s="1"/>
  <c r="D35" i="52"/>
  <c r="F35" i="53"/>
  <c r="D30" i="52"/>
  <c r="F30" i="53"/>
  <c r="E30" s="1"/>
  <c r="D28" i="52"/>
  <c r="F28" i="53"/>
  <c r="E28" s="1"/>
  <c r="D26" i="52"/>
  <c r="F26" i="53"/>
  <c r="E26" s="1"/>
  <c r="D24" i="52"/>
  <c r="F24" i="53"/>
  <c r="E24" s="1"/>
  <c r="D22" i="52"/>
  <c r="F22" i="53"/>
  <c r="E22" s="1"/>
  <c r="D20" i="52"/>
  <c r="F20" i="53"/>
  <c r="D18" i="52"/>
  <c r="F18" i="53"/>
  <c r="E18" s="1"/>
  <c r="D16" i="52"/>
  <c r="F16" i="53"/>
  <c r="E16" s="1"/>
  <c r="D37"/>
  <c r="D13" i="52"/>
  <c r="F13" i="53"/>
  <c r="E13" s="1"/>
  <c r="B69" i="52"/>
  <c r="C69" i="53"/>
  <c r="B61" i="52"/>
  <c r="C61" i="53"/>
  <c r="B57" i="52"/>
  <c r="C57" i="53"/>
  <c r="B53" i="52"/>
  <c r="C53" i="53"/>
  <c r="B48" i="52"/>
  <c r="C48" i="53"/>
  <c r="B42" i="52"/>
  <c r="C42" i="53"/>
  <c r="B36" i="52"/>
  <c r="C36" i="53"/>
  <c r="B29" i="52"/>
  <c r="B25"/>
  <c r="B21"/>
  <c r="B17"/>
  <c r="C36" i="19"/>
  <c r="H37" i="53"/>
  <c r="C49" i="51"/>
  <c r="C43"/>
  <c r="B37"/>
  <c r="C33"/>
  <c r="C14"/>
  <c r="H73" i="54"/>
  <c r="I70" i="53"/>
  <c r="H71" i="51"/>
  <c r="H52"/>
  <c r="L19"/>
  <c r="L18"/>
  <c r="L17"/>
  <c r="L16"/>
  <c r="L14"/>
  <c r="L69" i="53"/>
  <c r="K69" s="1"/>
  <c r="L67"/>
  <c r="K67" s="1"/>
  <c r="J71"/>
  <c r="L65"/>
  <c r="K65" s="1"/>
  <c r="L62"/>
  <c r="K62" s="1"/>
  <c r="L61"/>
  <c r="K61" s="1"/>
  <c r="L60"/>
  <c r="K60" s="1"/>
  <c r="L59"/>
  <c r="K59" s="1"/>
  <c r="L58"/>
  <c r="K58" s="1"/>
  <c r="L57"/>
  <c r="K57" s="1"/>
  <c r="L56"/>
  <c r="K56" s="1"/>
  <c r="L55"/>
  <c r="K55" s="1"/>
  <c r="L54"/>
  <c r="K54" s="1"/>
  <c r="L53"/>
  <c r="K53" s="1"/>
  <c r="L51"/>
  <c r="K51" s="1"/>
  <c r="L50"/>
  <c r="K50" s="1"/>
  <c r="L47" i="51"/>
  <c r="J52"/>
  <c r="L42" i="53"/>
  <c r="K42" s="1"/>
  <c r="L41"/>
  <c r="K41" s="1"/>
  <c r="J44"/>
  <c r="L44" s="1"/>
  <c r="L40"/>
  <c r="K40" s="1"/>
  <c r="L39"/>
  <c r="K39" s="1"/>
  <c r="L36"/>
  <c r="K36" s="1"/>
  <c r="L27" i="51"/>
  <c r="K27" s="1"/>
  <c r="F69"/>
  <c r="E69" s="1"/>
  <c r="D71"/>
  <c r="F65"/>
  <c r="C65" s="1"/>
  <c r="F61"/>
  <c r="E61" s="1"/>
  <c r="F59"/>
  <c r="E59" s="1"/>
  <c r="F57"/>
  <c r="E57" s="1"/>
  <c r="F55"/>
  <c r="E55" s="1"/>
  <c r="F53"/>
  <c r="E53" s="1"/>
  <c r="F50"/>
  <c r="E50" s="1"/>
  <c r="F48"/>
  <c r="E48" s="1"/>
  <c r="F45"/>
  <c r="C45" s="1"/>
  <c r="F42"/>
  <c r="E42" s="1"/>
  <c r="F40"/>
  <c r="E40" s="1"/>
  <c r="F36"/>
  <c r="E36" s="1"/>
  <c r="D33" i="52"/>
  <c r="F33" i="53"/>
  <c r="C33" s="1"/>
  <c r="D29" i="52"/>
  <c r="F29" i="53"/>
  <c r="C29" s="1"/>
  <c r="D27" i="52"/>
  <c r="F27" i="53"/>
  <c r="C27" s="1"/>
  <c r="D25" i="52"/>
  <c r="F25" s="1"/>
  <c r="F25" i="53"/>
  <c r="C25" s="1"/>
  <c r="D23" i="52"/>
  <c r="F23" i="53"/>
  <c r="E23" s="1"/>
  <c r="D21" i="52"/>
  <c r="F21" i="53"/>
  <c r="D19" i="52"/>
  <c r="F19" i="53"/>
  <c r="C19" s="1"/>
  <c r="D17" i="52"/>
  <c r="F17" i="53"/>
  <c r="E17" s="1"/>
  <c r="D14" i="52"/>
  <c r="F14" i="53"/>
  <c r="C14" s="1"/>
  <c r="B70" i="52"/>
  <c r="B67"/>
  <c r="C67" i="53"/>
  <c r="B62" i="52"/>
  <c r="C62" i="53"/>
  <c r="B60" i="52"/>
  <c r="C60" i="53"/>
  <c r="B58" i="52"/>
  <c r="C58" i="53"/>
  <c r="B56" i="52"/>
  <c r="C56" i="53"/>
  <c r="B54" i="52"/>
  <c r="C54" i="53"/>
  <c r="B51" i="52"/>
  <c r="C51" i="53"/>
  <c r="B49" i="52"/>
  <c r="B52" i="53"/>
  <c r="B47" i="52"/>
  <c r="B43"/>
  <c r="B41"/>
  <c r="C41" i="53"/>
  <c r="B44"/>
  <c r="B39" i="52"/>
  <c r="C39" i="53"/>
  <c r="B35" i="52"/>
  <c r="C35" i="53"/>
  <c r="B30" i="52"/>
  <c r="C30" i="53"/>
  <c r="B28" i="52"/>
  <c r="C28" i="53"/>
  <c r="B26" i="52"/>
  <c r="C26" i="53"/>
  <c r="B24" i="52"/>
  <c r="C24" i="53"/>
  <c r="B22" i="52"/>
  <c r="C22" i="53"/>
  <c r="B20" i="52"/>
  <c r="C20" i="53"/>
  <c r="B18" i="52"/>
  <c r="C18" i="53"/>
  <c r="B16" i="52"/>
  <c r="C16" i="53"/>
  <c r="B13" i="52"/>
  <c r="B37" i="53"/>
  <c r="B65" i="52"/>
  <c r="B71" i="53"/>
  <c r="C65"/>
  <c r="B59" i="52"/>
  <c r="C59" i="53"/>
  <c r="B55" i="52"/>
  <c r="C55" i="53"/>
  <c r="B50" i="52"/>
  <c r="C50" i="53"/>
  <c r="B45" i="52"/>
  <c r="C45" i="53"/>
  <c r="B40" i="52"/>
  <c r="C40" i="53"/>
  <c r="B33" i="52"/>
  <c r="B27"/>
  <c r="B19"/>
  <c r="B14"/>
  <c r="L19" i="53"/>
  <c r="K19" s="1"/>
  <c r="L18"/>
  <c r="K18" s="1"/>
  <c r="L17"/>
  <c r="K17" s="1"/>
  <c r="L16"/>
  <c r="K16" s="1"/>
  <c r="L14"/>
  <c r="K14" s="1"/>
  <c r="J37"/>
  <c r="L13"/>
  <c r="K13" s="1"/>
  <c r="D70" i="52"/>
  <c r="F70" i="53"/>
  <c r="E70" s="1"/>
  <c r="F67" i="51"/>
  <c r="C67" s="1"/>
  <c r="F62"/>
  <c r="E62" s="1"/>
  <c r="F60"/>
  <c r="E60" s="1"/>
  <c r="F58"/>
  <c r="E58" s="1"/>
  <c r="F56"/>
  <c r="E56" s="1"/>
  <c r="F54"/>
  <c r="E54" s="1"/>
  <c r="F51"/>
  <c r="C51" s="1"/>
  <c r="D49" i="52"/>
  <c r="F49" i="53"/>
  <c r="E49" s="1"/>
  <c r="D52"/>
  <c r="D47" i="52"/>
  <c r="F47" i="53"/>
  <c r="E47" s="1"/>
  <c r="D43" i="52"/>
  <c r="F43" i="53"/>
  <c r="C43" s="1"/>
  <c r="F41" i="51"/>
  <c r="E41" s="1"/>
  <c r="D44"/>
  <c r="F39"/>
  <c r="C39" s="1"/>
  <c r="F35"/>
  <c r="C35" s="1"/>
  <c r="F30"/>
  <c r="C30" s="1"/>
  <c r="F13"/>
  <c r="D37"/>
  <c r="H37"/>
  <c r="J73" i="54"/>
  <c r="I67" i="53"/>
  <c r="H71"/>
  <c r="I61"/>
  <c r="I59"/>
  <c r="I57"/>
  <c r="I55"/>
  <c r="I53"/>
  <c r="I51"/>
  <c r="I49"/>
  <c r="H52"/>
  <c r="H44" i="51"/>
  <c r="I35" i="53"/>
  <c r="F28" i="51"/>
  <c r="F26"/>
  <c r="F24"/>
  <c r="F22"/>
  <c r="F20"/>
  <c r="F18"/>
  <c r="F16"/>
  <c r="C69"/>
  <c r="C61"/>
  <c r="C57"/>
  <c r="C53"/>
  <c r="C48"/>
  <c r="C42"/>
  <c r="C36"/>
  <c r="C29"/>
  <c r="E37" i="54"/>
  <c r="L63"/>
  <c r="I63" s="1"/>
  <c r="E71"/>
  <c r="C71"/>
  <c r="C44"/>
  <c r="E52"/>
  <c r="K37"/>
  <c r="F63"/>
  <c r="F73" s="1"/>
  <c r="B73"/>
  <c r="K71"/>
  <c r="K44"/>
  <c r="K52"/>
  <c r="C51" i="19"/>
  <c r="C62"/>
  <c r="E62"/>
  <c r="F72"/>
  <c r="G62" s="1"/>
  <c r="E70"/>
  <c r="C70"/>
  <c r="L72"/>
  <c r="M70" s="1"/>
  <c r="K70"/>
  <c r="K62"/>
  <c r="G40"/>
  <c r="G39"/>
  <c r="C62" i="50"/>
  <c r="G39"/>
  <c r="G41"/>
  <c r="F71"/>
  <c r="E71" s="1"/>
  <c r="C69"/>
  <c r="E69"/>
  <c r="K69"/>
  <c r="E36"/>
  <c r="K36"/>
  <c r="G40"/>
  <c r="L62"/>
  <c r="I62" s="1"/>
  <c r="K43" i="4"/>
  <c r="I43"/>
  <c r="K51"/>
  <c r="I51"/>
  <c r="C51"/>
  <c r="C62"/>
  <c r="E62"/>
  <c r="K69"/>
  <c r="F71"/>
  <c r="G43" s="1"/>
  <c r="E69"/>
  <c r="C69"/>
  <c r="M40"/>
  <c r="L62"/>
  <c r="I62" s="1"/>
  <c r="M39"/>
  <c r="M41"/>
  <c r="E51"/>
  <c r="G36"/>
  <c r="H62" i="20"/>
  <c r="F29" i="52" l="1"/>
  <c r="I39"/>
  <c r="I14"/>
  <c r="I44"/>
  <c r="I33"/>
  <c r="I43"/>
  <c r="K26"/>
  <c r="K30"/>
  <c r="M66" i="54"/>
  <c r="G66"/>
  <c r="I67" i="52"/>
  <c r="I70"/>
  <c r="J73"/>
  <c r="L37"/>
  <c r="I13"/>
  <c r="I62"/>
  <c r="I60"/>
  <c r="I58"/>
  <c r="I56"/>
  <c r="I69"/>
  <c r="I61"/>
  <c r="I59"/>
  <c r="I57"/>
  <c r="I55"/>
  <c r="I21"/>
  <c r="I19"/>
  <c r="I17"/>
  <c r="L63"/>
  <c r="I63" s="1"/>
  <c r="I22"/>
  <c r="I20"/>
  <c r="I18"/>
  <c r="I16"/>
  <c r="H73"/>
  <c r="L71"/>
  <c r="K37"/>
  <c r="C70" i="51"/>
  <c r="L73" i="54"/>
  <c r="I73" s="1"/>
  <c r="C63"/>
  <c r="I27" i="51"/>
  <c r="E20"/>
  <c r="C20"/>
  <c r="E28"/>
  <c r="C28"/>
  <c r="C18"/>
  <c r="E18"/>
  <c r="E22"/>
  <c r="C22"/>
  <c r="C26"/>
  <c r="E26"/>
  <c r="H63" i="53"/>
  <c r="E13" i="51"/>
  <c r="C13"/>
  <c r="F37"/>
  <c r="F43" i="52"/>
  <c r="E43" s="1"/>
  <c r="D63" i="53"/>
  <c r="F52"/>
  <c r="F70" i="52"/>
  <c r="I13" i="53"/>
  <c r="L37"/>
  <c r="B71" i="52"/>
  <c r="B37"/>
  <c r="B44"/>
  <c r="B63" i="53"/>
  <c r="C52"/>
  <c r="F14" i="52"/>
  <c r="E14" s="1"/>
  <c r="E19" i="53"/>
  <c r="E21"/>
  <c r="F23" i="52"/>
  <c r="E23" s="1"/>
  <c r="E25"/>
  <c r="E29"/>
  <c r="K44" i="53"/>
  <c r="I41"/>
  <c r="I47" i="51"/>
  <c r="K47"/>
  <c r="I50" i="53"/>
  <c r="I54"/>
  <c r="I56"/>
  <c r="I58"/>
  <c r="I60"/>
  <c r="I62"/>
  <c r="I65"/>
  <c r="L71"/>
  <c r="I14" i="51"/>
  <c r="K14"/>
  <c r="K17"/>
  <c r="I17"/>
  <c r="I19"/>
  <c r="K19"/>
  <c r="C13" i="53"/>
  <c r="F37"/>
  <c r="C37" s="1"/>
  <c r="D37" i="52"/>
  <c r="F13"/>
  <c r="F16"/>
  <c r="E16" s="1"/>
  <c r="E20" i="53"/>
  <c r="F22" i="52"/>
  <c r="E22" s="1"/>
  <c r="F26"/>
  <c r="E26" s="1"/>
  <c r="F30"/>
  <c r="E30" s="1"/>
  <c r="F35"/>
  <c r="E35" s="1"/>
  <c r="F41"/>
  <c r="E41" s="1"/>
  <c r="F51"/>
  <c r="E51" s="1"/>
  <c r="F56"/>
  <c r="E56" s="1"/>
  <c r="F60"/>
  <c r="E60" s="1"/>
  <c r="F67"/>
  <c r="E67" s="1"/>
  <c r="F50"/>
  <c r="E50" s="1"/>
  <c r="F55"/>
  <c r="E55" s="1"/>
  <c r="F59"/>
  <c r="E59" s="1"/>
  <c r="F71" i="53"/>
  <c r="D73"/>
  <c r="E71"/>
  <c r="F69" i="52"/>
  <c r="E69" s="1"/>
  <c r="I29" i="53"/>
  <c r="L44" i="51"/>
  <c r="K44" s="1"/>
  <c r="J63" i="53"/>
  <c r="J73" s="1"/>
  <c r="L52"/>
  <c r="I52" s="1"/>
  <c r="I48"/>
  <c r="K65" i="51"/>
  <c r="L71"/>
  <c r="I65"/>
  <c r="G36" i="19"/>
  <c r="G43"/>
  <c r="K63" i="54"/>
  <c r="H73" i="53"/>
  <c r="E30" i="51"/>
  <c r="E35"/>
  <c r="E39"/>
  <c r="E43" i="53"/>
  <c r="E51" i="51"/>
  <c r="E67"/>
  <c r="C16" i="52"/>
  <c r="C26"/>
  <c r="C35"/>
  <c r="C47" i="53"/>
  <c r="C51" i="52"/>
  <c r="C67"/>
  <c r="F27"/>
  <c r="F33"/>
  <c r="C33" s="1"/>
  <c r="E45" i="51"/>
  <c r="I42" i="53"/>
  <c r="C55" i="51"/>
  <c r="C56"/>
  <c r="C60"/>
  <c r="C17" i="53"/>
  <c r="C21"/>
  <c r="I44"/>
  <c r="C47" i="51"/>
  <c r="F36" i="52"/>
  <c r="F45"/>
  <c r="E16" i="51"/>
  <c r="C16"/>
  <c r="E24"/>
  <c r="C24"/>
  <c r="F44"/>
  <c r="E44" s="1"/>
  <c r="D52" i="52"/>
  <c r="F47"/>
  <c r="E47" s="1"/>
  <c r="F49"/>
  <c r="E49" s="1"/>
  <c r="I14" i="53"/>
  <c r="I16"/>
  <c r="I17"/>
  <c r="I18"/>
  <c r="I19"/>
  <c r="B73"/>
  <c r="C71"/>
  <c r="B52" i="52"/>
  <c r="C47"/>
  <c r="E14" i="53"/>
  <c r="F17" i="52"/>
  <c r="E17" s="1"/>
  <c r="F19"/>
  <c r="E19" s="1"/>
  <c r="F21"/>
  <c r="E21" s="1"/>
  <c r="C23" i="53"/>
  <c r="E25"/>
  <c r="E27"/>
  <c r="E29"/>
  <c r="E33"/>
  <c r="F71" i="51"/>
  <c r="C71" s="1"/>
  <c r="I36" i="53"/>
  <c r="I39"/>
  <c r="J63" i="51"/>
  <c r="L52"/>
  <c r="I52" s="1"/>
  <c r="K71" i="53"/>
  <c r="I69"/>
  <c r="K16" i="51"/>
  <c r="I16"/>
  <c r="K18"/>
  <c r="I18"/>
  <c r="H63"/>
  <c r="F18" i="52"/>
  <c r="E18" s="1"/>
  <c r="F20"/>
  <c r="E20" s="1"/>
  <c r="F24"/>
  <c r="E24" s="1"/>
  <c r="F28"/>
  <c r="E28" s="1"/>
  <c r="E35" i="53"/>
  <c r="D44" i="52"/>
  <c r="F44" s="1"/>
  <c r="F39"/>
  <c r="C39" s="1"/>
  <c r="D63" i="51"/>
  <c r="D73" s="1"/>
  <c r="F52"/>
  <c r="E52" s="1"/>
  <c r="F54" i="52"/>
  <c r="E54" s="1"/>
  <c r="F58"/>
  <c r="E58" s="1"/>
  <c r="F62"/>
  <c r="E62" s="1"/>
  <c r="K13" i="51"/>
  <c r="L37"/>
  <c r="I37" s="1"/>
  <c r="I13"/>
  <c r="B63"/>
  <c r="F48" i="52"/>
  <c r="E48" s="1"/>
  <c r="F53"/>
  <c r="E53" s="1"/>
  <c r="F57"/>
  <c r="E57" s="1"/>
  <c r="F61"/>
  <c r="E61" s="1"/>
  <c r="D71"/>
  <c r="F65"/>
  <c r="C65" s="1"/>
  <c r="I20" i="53"/>
  <c r="I21"/>
  <c r="I22"/>
  <c r="I23"/>
  <c r="I24"/>
  <c r="I25"/>
  <c r="I26"/>
  <c r="I27"/>
  <c r="I28"/>
  <c r="I30"/>
  <c r="I33"/>
  <c r="I39" i="51"/>
  <c r="K39"/>
  <c r="I43" i="53"/>
  <c r="I45"/>
  <c r="I47"/>
  <c r="I44" i="51"/>
  <c r="K37" i="53"/>
  <c r="C14" i="52"/>
  <c r="C19"/>
  <c r="C27"/>
  <c r="C45"/>
  <c r="C59"/>
  <c r="C41"/>
  <c r="C43"/>
  <c r="C49" i="53"/>
  <c r="C70"/>
  <c r="E65" i="51"/>
  <c r="C40"/>
  <c r="C50"/>
  <c r="C59"/>
  <c r="C41"/>
  <c r="C54"/>
  <c r="C58"/>
  <c r="C62"/>
  <c r="C17" i="52"/>
  <c r="C25"/>
  <c r="C29"/>
  <c r="C36"/>
  <c r="C57"/>
  <c r="E37" i="53"/>
  <c r="I40"/>
  <c r="F40" i="52"/>
  <c r="F44" i="53"/>
  <c r="F42" i="52"/>
  <c r="C42" s="1"/>
  <c r="E65" i="53"/>
  <c r="K29"/>
  <c r="E63" i="54"/>
  <c r="G72"/>
  <c r="G73"/>
  <c r="M72"/>
  <c r="M17"/>
  <c r="M19"/>
  <c r="M21"/>
  <c r="G55"/>
  <c r="G56"/>
  <c r="G57"/>
  <c r="G58"/>
  <c r="G59"/>
  <c r="G60"/>
  <c r="G61"/>
  <c r="G62"/>
  <c r="G67"/>
  <c r="G69"/>
  <c r="G70"/>
  <c r="M13"/>
  <c r="M16"/>
  <c r="M18"/>
  <c r="M20"/>
  <c r="M22"/>
  <c r="M70"/>
  <c r="M55"/>
  <c r="M56"/>
  <c r="M57"/>
  <c r="M58"/>
  <c r="M59"/>
  <c r="M60"/>
  <c r="M61"/>
  <c r="M62"/>
  <c r="M67"/>
  <c r="M69"/>
  <c r="G65"/>
  <c r="G50"/>
  <c r="G45"/>
  <c r="G40"/>
  <c r="G33"/>
  <c r="G28"/>
  <c r="M54"/>
  <c r="M49"/>
  <c r="M41"/>
  <c r="M35"/>
  <c r="M29"/>
  <c r="G22"/>
  <c r="G18"/>
  <c r="G14"/>
  <c r="G43"/>
  <c r="G41"/>
  <c r="G39"/>
  <c r="G35"/>
  <c r="G31"/>
  <c r="G29"/>
  <c r="G27"/>
  <c r="M50"/>
  <c r="M45"/>
  <c r="M40"/>
  <c r="M33"/>
  <c r="M28"/>
  <c r="G23"/>
  <c r="G21"/>
  <c r="G19"/>
  <c r="G17"/>
  <c r="M23"/>
  <c r="G13"/>
  <c r="G53"/>
  <c r="G48"/>
  <c r="G42"/>
  <c r="G36"/>
  <c r="G30"/>
  <c r="G26"/>
  <c r="M51"/>
  <c r="M47"/>
  <c r="M43"/>
  <c r="M39"/>
  <c r="M31"/>
  <c r="M27"/>
  <c r="G20"/>
  <c r="G16"/>
  <c r="M14"/>
  <c r="G24"/>
  <c r="M65"/>
  <c r="G54"/>
  <c r="G51"/>
  <c r="G49"/>
  <c r="G47"/>
  <c r="M53"/>
  <c r="M48"/>
  <c r="M42"/>
  <c r="M36"/>
  <c r="M30"/>
  <c r="M26"/>
  <c r="M24"/>
  <c r="G25"/>
  <c r="M25"/>
  <c r="M52"/>
  <c r="G71"/>
  <c r="G44"/>
  <c r="G37"/>
  <c r="M37"/>
  <c r="M44"/>
  <c r="G52"/>
  <c r="M71"/>
  <c r="C73"/>
  <c r="E73"/>
  <c r="M63"/>
  <c r="M73"/>
  <c r="G63"/>
  <c r="K73"/>
  <c r="I72" i="19"/>
  <c r="G51"/>
  <c r="C72"/>
  <c r="E72"/>
  <c r="K72"/>
  <c r="M40"/>
  <c r="M39"/>
  <c r="M41"/>
  <c r="M62"/>
  <c r="G70"/>
  <c r="M72"/>
  <c r="M21"/>
  <c r="M22"/>
  <c r="M23"/>
  <c r="M25"/>
  <c r="M27"/>
  <c r="M29"/>
  <c r="M32"/>
  <c r="M38"/>
  <c r="M44"/>
  <c r="M47"/>
  <c r="M49"/>
  <c r="M53"/>
  <c r="M35"/>
  <c r="M42"/>
  <c r="M50"/>
  <c r="M24"/>
  <c r="M26"/>
  <c r="M28"/>
  <c r="M30"/>
  <c r="M34"/>
  <c r="M46"/>
  <c r="M48"/>
  <c r="M52"/>
  <c r="M54"/>
  <c r="M13"/>
  <c r="M14"/>
  <c r="M16"/>
  <c r="M17"/>
  <c r="M18"/>
  <c r="M19"/>
  <c r="M55"/>
  <c r="M56"/>
  <c r="M57"/>
  <c r="M58"/>
  <c r="M59"/>
  <c r="M60"/>
  <c r="M64"/>
  <c r="M66"/>
  <c r="M68"/>
  <c r="M69"/>
  <c r="M61"/>
  <c r="M43"/>
  <c r="M51"/>
  <c r="M36"/>
  <c r="G72"/>
  <c r="G13"/>
  <c r="G14"/>
  <c r="G16"/>
  <c r="G17"/>
  <c r="G18"/>
  <c r="G19"/>
  <c r="G56"/>
  <c r="G57"/>
  <c r="G58"/>
  <c r="G59"/>
  <c r="G60"/>
  <c r="G64"/>
  <c r="G66"/>
  <c r="G68"/>
  <c r="G21"/>
  <c r="G22"/>
  <c r="G23"/>
  <c r="G54"/>
  <c r="G49"/>
  <c r="G44"/>
  <c r="G32"/>
  <c r="G27"/>
  <c r="G69"/>
  <c r="G61"/>
  <c r="G46"/>
  <c r="G34"/>
  <c r="G28"/>
  <c r="G24"/>
  <c r="G55"/>
  <c r="G35"/>
  <c r="G52"/>
  <c r="G47"/>
  <c r="G29"/>
  <c r="G25"/>
  <c r="G50"/>
  <c r="G42"/>
  <c r="G53"/>
  <c r="G48"/>
  <c r="G38"/>
  <c r="G30"/>
  <c r="G26"/>
  <c r="G62" i="50"/>
  <c r="G69"/>
  <c r="G51"/>
  <c r="G36"/>
  <c r="K62"/>
  <c r="G71"/>
  <c r="G21"/>
  <c r="G22"/>
  <c r="G23"/>
  <c r="G55"/>
  <c r="G56"/>
  <c r="G57"/>
  <c r="G58"/>
  <c r="G59"/>
  <c r="G60"/>
  <c r="G64"/>
  <c r="G65"/>
  <c r="G67"/>
  <c r="G50"/>
  <c r="G42"/>
  <c r="G46"/>
  <c r="G30"/>
  <c r="G26"/>
  <c r="G14"/>
  <c r="G35"/>
  <c r="G49"/>
  <c r="G47"/>
  <c r="G44"/>
  <c r="G16"/>
  <c r="G18"/>
  <c r="C71"/>
  <c r="G53"/>
  <c r="G48"/>
  <c r="G38"/>
  <c r="G34"/>
  <c r="G28"/>
  <c r="G24"/>
  <c r="G13"/>
  <c r="G17"/>
  <c r="G68"/>
  <c r="G61"/>
  <c r="G54"/>
  <c r="G52"/>
  <c r="G32"/>
  <c r="G29"/>
  <c r="G27"/>
  <c r="G25"/>
  <c r="G19"/>
  <c r="M40"/>
  <c r="M39"/>
  <c r="M41"/>
  <c r="L71"/>
  <c r="G43"/>
  <c r="C71" i="4"/>
  <c r="G51"/>
  <c r="K62"/>
  <c r="G71"/>
  <c r="G14"/>
  <c r="G17"/>
  <c r="G19"/>
  <c r="G55"/>
  <c r="G56"/>
  <c r="G57"/>
  <c r="G58"/>
  <c r="G59"/>
  <c r="G60"/>
  <c r="G64"/>
  <c r="G65"/>
  <c r="G67"/>
  <c r="G18"/>
  <c r="G68"/>
  <c r="G61"/>
  <c r="G52"/>
  <c r="G49"/>
  <c r="G44"/>
  <c r="G29"/>
  <c r="G25"/>
  <c r="G22"/>
  <c r="G16"/>
  <c r="G53"/>
  <c r="G48"/>
  <c r="G46"/>
  <c r="G38"/>
  <c r="G13"/>
  <c r="G35"/>
  <c r="G54"/>
  <c r="G47"/>
  <c r="G32"/>
  <c r="G27"/>
  <c r="G23"/>
  <c r="G21"/>
  <c r="G50"/>
  <c r="G42"/>
  <c r="G34"/>
  <c r="G30"/>
  <c r="G28"/>
  <c r="G26"/>
  <c r="G24"/>
  <c r="L71"/>
  <c r="G62"/>
  <c r="E71"/>
  <c r="G41"/>
  <c r="G40"/>
  <c r="G39"/>
  <c r="G69"/>
  <c r="H71" i="20"/>
  <c r="L73" i="52" l="1"/>
  <c r="I71"/>
  <c r="K71"/>
  <c r="C56"/>
  <c r="C30"/>
  <c r="C22"/>
  <c r="K73"/>
  <c r="I37"/>
  <c r="I73"/>
  <c r="K63"/>
  <c r="C44" i="51"/>
  <c r="C21" i="52"/>
  <c r="E42"/>
  <c r="E40"/>
  <c r="C61"/>
  <c r="C53"/>
  <c r="C48"/>
  <c r="C62"/>
  <c r="E44"/>
  <c r="H73" i="51"/>
  <c r="J73"/>
  <c r="B63" i="52"/>
  <c r="E36"/>
  <c r="E33"/>
  <c r="C69"/>
  <c r="C55"/>
  <c r="C50"/>
  <c r="E13"/>
  <c r="F37"/>
  <c r="C70"/>
  <c r="C52" i="51"/>
  <c r="E39" i="52"/>
  <c r="C58"/>
  <c r="C54"/>
  <c r="C49"/>
  <c r="C28"/>
  <c r="C24"/>
  <c r="C20"/>
  <c r="C13"/>
  <c r="E44" i="53"/>
  <c r="E65" i="52"/>
  <c r="F71"/>
  <c r="C71" s="1"/>
  <c r="F63" i="51"/>
  <c r="F73" s="1"/>
  <c r="K52"/>
  <c r="L63"/>
  <c r="D63" i="52"/>
  <c r="D73" s="1"/>
  <c r="F52"/>
  <c r="E45"/>
  <c r="E27"/>
  <c r="I71" i="51"/>
  <c r="K71"/>
  <c r="K52" i="53"/>
  <c r="L63"/>
  <c r="K63" s="1"/>
  <c r="C60" i="52"/>
  <c r="I71" i="53"/>
  <c r="C23" i="52"/>
  <c r="B73"/>
  <c r="I37" i="53"/>
  <c r="E52"/>
  <c r="F63"/>
  <c r="F73" s="1"/>
  <c r="E37" i="51"/>
  <c r="C37"/>
  <c r="C44" i="53"/>
  <c r="C40" i="52"/>
  <c r="C63" i="51"/>
  <c r="B73"/>
  <c r="E63"/>
  <c r="K37"/>
  <c r="C18" i="52"/>
  <c r="E71" i="51"/>
  <c r="C44" i="52"/>
  <c r="C37"/>
  <c r="E70"/>
  <c r="M62" i="50"/>
  <c r="I71"/>
  <c r="M71"/>
  <c r="M21"/>
  <c r="M22"/>
  <c r="M55"/>
  <c r="M56"/>
  <c r="M57"/>
  <c r="M58"/>
  <c r="M59"/>
  <c r="M60"/>
  <c r="M64"/>
  <c r="M65"/>
  <c r="M67"/>
  <c r="M50"/>
  <c r="M42"/>
  <c r="M16"/>
  <c r="M53"/>
  <c r="M48"/>
  <c r="M46"/>
  <c r="M38"/>
  <c r="M18"/>
  <c r="M35"/>
  <c r="M54"/>
  <c r="M47"/>
  <c r="M32"/>
  <c r="M27"/>
  <c r="M23"/>
  <c r="M13"/>
  <c r="M68"/>
  <c r="M61"/>
  <c r="M34"/>
  <c r="M30"/>
  <c r="M28"/>
  <c r="M26"/>
  <c r="M24"/>
  <c r="M19"/>
  <c r="M17"/>
  <c r="M52"/>
  <c r="M49"/>
  <c r="M44"/>
  <c r="M29"/>
  <c r="M25"/>
  <c r="M14"/>
  <c r="M36"/>
  <c r="M43"/>
  <c r="M51"/>
  <c r="M69"/>
  <c r="K71"/>
  <c r="M62" i="4"/>
  <c r="I71"/>
  <c r="M71"/>
  <c r="M14"/>
  <c r="M17"/>
  <c r="M19"/>
  <c r="M13"/>
  <c r="M18"/>
  <c r="M55"/>
  <c r="M56"/>
  <c r="M57"/>
  <c r="M58"/>
  <c r="M59"/>
  <c r="M60"/>
  <c r="M64"/>
  <c r="M65"/>
  <c r="M67"/>
  <c r="M49"/>
  <c r="M47"/>
  <c r="M44"/>
  <c r="M68"/>
  <c r="M61"/>
  <c r="M53"/>
  <c r="M48"/>
  <c r="M38"/>
  <c r="M34"/>
  <c r="M28"/>
  <c r="M24"/>
  <c r="M21"/>
  <c r="M54"/>
  <c r="M35"/>
  <c r="M52"/>
  <c r="M32"/>
  <c r="M29"/>
  <c r="M27"/>
  <c r="M25"/>
  <c r="M23"/>
  <c r="M50"/>
  <c r="M42"/>
  <c r="M46"/>
  <c r="M30"/>
  <c r="M26"/>
  <c r="M22"/>
  <c r="M16"/>
  <c r="M69"/>
  <c r="M51"/>
  <c r="K71"/>
  <c r="M43"/>
  <c r="M36"/>
  <c r="M66" i="53" l="1"/>
  <c r="G66"/>
  <c r="M66" i="51"/>
  <c r="G66"/>
  <c r="M71"/>
  <c r="G37"/>
  <c r="M44"/>
  <c r="M37"/>
  <c r="G44"/>
  <c r="C73"/>
  <c r="L73" i="53"/>
  <c r="G71"/>
  <c r="G73"/>
  <c r="G31"/>
  <c r="G72"/>
  <c r="M72"/>
  <c r="M31"/>
  <c r="M50"/>
  <c r="M54"/>
  <c r="M56"/>
  <c r="M58"/>
  <c r="M60"/>
  <c r="M62"/>
  <c r="G65"/>
  <c r="M29"/>
  <c r="M48"/>
  <c r="G47"/>
  <c r="M42"/>
  <c r="M53"/>
  <c r="M57"/>
  <c r="M61"/>
  <c r="G24"/>
  <c r="G39"/>
  <c r="G54"/>
  <c r="G62"/>
  <c r="G40"/>
  <c r="G53"/>
  <c r="G61"/>
  <c r="M70"/>
  <c r="M14"/>
  <c r="M16"/>
  <c r="M17"/>
  <c r="M18"/>
  <c r="M19"/>
  <c r="G14"/>
  <c r="G23"/>
  <c r="G25"/>
  <c r="G27"/>
  <c r="G29"/>
  <c r="G33"/>
  <c r="M36"/>
  <c r="M39"/>
  <c r="M69"/>
  <c r="G35"/>
  <c r="M20"/>
  <c r="M21"/>
  <c r="M22"/>
  <c r="M23"/>
  <c r="M24"/>
  <c r="M25"/>
  <c r="M26"/>
  <c r="M27"/>
  <c r="M28"/>
  <c r="M30"/>
  <c r="M33"/>
  <c r="G70"/>
  <c r="M40"/>
  <c r="G22"/>
  <c r="G30"/>
  <c r="G51"/>
  <c r="G60"/>
  <c r="G36"/>
  <c r="G45"/>
  <c r="G55"/>
  <c r="M13"/>
  <c r="G19"/>
  <c r="G21"/>
  <c r="M44"/>
  <c r="M41"/>
  <c r="M65"/>
  <c r="G13"/>
  <c r="G20"/>
  <c r="G49"/>
  <c r="G17"/>
  <c r="M51"/>
  <c r="M55"/>
  <c r="M59"/>
  <c r="G18"/>
  <c r="G28"/>
  <c r="G58"/>
  <c r="G42"/>
  <c r="G48"/>
  <c r="G57"/>
  <c r="M49"/>
  <c r="M43"/>
  <c r="M45"/>
  <c r="M47"/>
  <c r="G43"/>
  <c r="M67"/>
  <c r="G16"/>
  <c r="G26"/>
  <c r="G41"/>
  <c r="G56"/>
  <c r="G67"/>
  <c r="G50"/>
  <c r="G59"/>
  <c r="G69"/>
  <c r="M35"/>
  <c r="C73"/>
  <c r="E73"/>
  <c r="M37"/>
  <c r="G37"/>
  <c r="G44"/>
  <c r="M52"/>
  <c r="M71"/>
  <c r="G52"/>
  <c r="E52" i="52"/>
  <c r="F63"/>
  <c r="C63" s="1"/>
  <c r="G72" i="51"/>
  <c r="M72"/>
  <c r="G73"/>
  <c r="M31"/>
  <c r="M67"/>
  <c r="M61"/>
  <c r="M59"/>
  <c r="M57"/>
  <c r="M55"/>
  <c r="M53"/>
  <c r="M50"/>
  <c r="M41"/>
  <c r="M36"/>
  <c r="M49"/>
  <c r="M45"/>
  <c r="M35"/>
  <c r="M30"/>
  <c r="M28"/>
  <c r="M25"/>
  <c r="M23"/>
  <c r="M21"/>
  <c r="M69"/>
  <c r="M62"/>
  <c r="M60"/>
  <c r="M58"/>
  <c r="M56"/>
  <c r="M54"/>
  <c r="M51"/>
  <c r="M42"/>
  <c r="M40"/>
  <c r="M70"/>
  <c r="M48"/>
  <c r="M43"/>
  <c r="M33"/>
  <c r="M29"/>
  <c r="M26"/>
  <c r="M24"/>
  <c r="M22"/>
  <c r="M20"/>
  <c r="M47"/>
  <c r="M14"/>
  <c r="M19"/>
  <c r="G41"/>
  <c r="G56"/>
  <c r="G60"/>
  <c r="G55"/>
  <c r="G59"/>
  <c r="G69"/>
  <c r="M18"/>
  <c r="G39"/>
  <c r="G51"/>
  <c r="G40"/>
  <c r="G45"/>
  <c r="G50"/>
  <c r="G43"/>
  <c r="G30"/>
  <c r="G29"/>
  <c r="G23"/>
  <c r="G28"/>
  <c r="G20"/>
  <c r="G26"/>
  <c r="G18"/>
  <c r="G21"/>
  <c r="G13"/>
  <c r="M17"/>
  <c r="M65"/>
  <c r="G54"/>
  <c r="G58"/>
  <c r="G62"/>
  <c r="G53"/>
  <c r="G57"/>
  <c r="G61"/>
  <c r="M27"/>
  <c r="G47"/>
  <c r="G70"/>
  <c r="G65"/>
  <c r="M16"/>
  <c r="M13"/>
  <c r="M39"/>
  <c r="G35"/>
  <c r="G67"/>
  <c r="G36"/>
  <c r="G42"/>
  <c r="G48"/>
  <c r="G49"/>
  <c r="G33"/>
  <c r="G31"/>
  <c r="G27"/>
  <c r="G19"/>
  <c r="G24"/>
  <c r="G16"/>
  <c r="G22"/>
  <c r="G25"/>
  <c r="G17"/>
  <c r="G14"/>
  <c r="M63"/>
  <c r="L73"/>
  <c r="F73" i="52"/>
  <c r="E37"/>
  <c r="M52" i="51"/>
  <c r="G63"/>
  <c r="C52" i="52"/>
  <c r="K63" i="51"/>
  <c r="E71" i="52"/>
  <c r="E73" i="51"/>
  <c r="C63" i="53"/>
  <c r="G63"/>
  <c r="I73"/>
  <c r="M73"/>
  <c r="I63"/>
  <c r="M63"/>
  <c r="C73" i="52"/>
  <c r="G71" i="51"/>
  <c r="G52"/>
  <c r="E63" i="53"/>
  <c r="K73"/>
  <c r="I63" i="51"/>
  <c r="D70" i="9"/>
  <c r="F70" s="1"/>
  <c r="G70" s="1"/>
  <c r="B70"/>
  <c r="D68"/>
  <c r="D69" s="1"/>
  <c r="B68"/>
  <c r="B69" s="1"/>
  <c r="D67"/>
  <c r="F67" s="1"/>
  <c r="B67"/>
  <c r="D65"/>
  <c r="F65" s="1"/>
  <c r="B65"/>
  <c r="D64"/>
  <c r="F64" s="1"/>
  <c r="B64"/>
  <c r="D61"/>
  <c r="B61"/>
  <c r="D60"/>
  <c r="F60" s="1"/>
  <c r="B60"/>
  <c r="D59"/>
  <c r="F59" s="1"/>
  <c r="B59"/>
  <c r="B58"/>
  <c r="D57"/>
  <c r="D58" s="1"/>
  <c r="E56"/>
  <c r="D56"/>
  <c r="F56" s="1"/>
  <c r="B56"/>
  <c r="E55"/>
  <c r="D55"/>
  <c r="F55" s="1"/>
  <c r="B55"/>
  <c r="E54"/>
  <c r="D54"/>
  <c r="F54" s="1"/>
  <c r="B54"/>
  <c r="E53"/>
  <c r="D53"/>
  <c r="F53" s="1"/>
  <c r="B53"/>
  <c r="E52"/>
  <c r="D52"/>
  <c r="F52" s="1"/>
  <c r="B52"/>
  <c r="E50"/>
  <c r="D50"/>
  <c r="D51" s="1"/>
  <c r="E51" s="1"/>
  <c r="B50"/>
  <c r="B51" s="1"/>
  <c r="E49"/>
  <c r="D49"/>
  <c r="F49" s="1"/>
  <c r="B49"/>
  <c r="E48"/>
  <c r="D48"/>
  <c r="F48" s="1"/>
  <c r="B48"/>
  <c r="E47"/>
  <c r="D47"/>
  <c r="F47" s="1"/>
  <c r="B47"/>
  <c r="E46"/>
  <c r="D46"/>
  <c r="F46" s="1"/>
  <c r="B46"/>
  <c r="E44"/>
  <c r="D44"/>
  <c r="F44" s="1"/>
  <c r="B44"/>
  <c r="E42"/>
  <c r="D42"/>
  <c r="D43" s="1"/>
  <c r="E43" s="1"/>
  <c r="B42"/>
  <c r="B43" s="1"/>
  <c r="E41"/>
  <c r="D41"/>
  <c r="F41" s="1"/>
  <c r="B41"/>
  <c r="E40"/>
  <c r="D40"/>
  <c r="F40" s="1"/>
  <c r="B40"/>
  <c r="E39"/>
  <c r="D39"/>
  <c r="F39" s="1"/>
  <c r="B39"/>
  <c r="E38"/>
  <c r="D38"/>
  <c r="F38" s="1"/>
  <c r="B38"/>
  <c r="E35"/>
  <c r="D35"/>
  <c r="D36" s="1"/>
  <c r="E36" s="1"/>
  <c r="B35"/>
  <c r="B36" s="1"/>
  <c r="E34"/>
  <c r="D34"/>
  <c r="F34" s="1"/>
  <c r="B34"/>
  <c r="E32"/>
  <c r="D32"/>
  <c r="F32" s="1"/>
  <c r="B32"/>
  <c r="E30"/>
  <c r="D30"/>
  <c r="F30" s="1"/>
  <c r="B30"/>
  <c r="E29"/>
  <c r="D29"/>
  <c r="F29" s="1"/>
  <c r="B29"/>
  <c r="E28"/>
  <c r="D28"/>
  <c r="F28" s="1"/>
  <c r="B28"/>
  <c r="E27"/>
  <c r="D27"/>
  <c r="F27" s="1"/>
  <c r="B27"/>
  <c r="E26"/>
  <c r="D26"/>
  <c r="F26" s="1"/>
  <c r="B26"/>
  <c r="E25"/>
  <c r="D25"/>
  <c r="F25" s="1"/>
  <c r="B25"/>
  <c r="E24"/>
  <c r="D24"/>
  <c r="F24" s="1"/>
  <c r="B24"/>
  <c r="E23"/>
  <c r="D23"/>
  <c r="F23" s="1"/>
  <c r="B23"/>
  <c r="E22"/>
  <c r="D22"/>
  <c r="F22" s="1"/>
  <c r="B22"/>
  <c r="E21"/>
  <c r="D21"/>
  <c r="F21" s="1"/>
  <c r="B21"/>
  <c r="G20"/>
  <c r="D20"/>
  <c r="E20" s="1"/>
  <c r="B20"/>
  <c r="C20" s="1"/>
  <c r="D19"/>
  <c r="F19" s="1"/>
  <c r="B19"/>
  <c r="D18"/>
  <c r="F18" s="1"/>
  <c r="B18"/>
  <c r="D17"/>
  <c r="F17" s="1"/>
  <c r="B17"/>
  <c r="D16"/>
  <c r="F16" s="1"/>
  <c r="B16"/>
  <c r="D14"/>
  <c r="F14" s="1"/>
  <c r="B14"/>
  <c r="D13"/>
  <c r="B13"/>
  <c r="M66" i="52" l="1"/>
  <c r="G66"/>
  <c r="G71"/>
  <c r="M72"/>
  <c r="M31"/>
  <c r="M49"/>
  <c r="M39"/>
  <c r="M42"/>
  <c r="M48"/>
  <c r="M51"/>
  <c r="M26"/>
  <c r="M30"/>
  <c r="M40"/>
  <c r="M47"/>
  <c r="M23"/>
  <c r="M27"/>
  <c r="M33"/>
  <c r="M65"/>
  <c r="M53"/>
  <c r="M41"/>
  <c r="M45"/>
  <c r="M50"/>
  <c r="M54"/>
  <c r="M24"/>
  <c r="M28"/>
  <c r="M36"/>
  <c r="M43"/>
  <c r="M14"/>
  <c r="M25"/>
  <c r="M29"/>
  <c r="M35"/>
  <c r="M62"/>
  <c r="M60"/>
  <c r="M58"/>
  <c r="M56"/>
  <c r="M69"/>
  <c r="M61"/>
  <c r="M59"/>
  <c r="M57"/>
  <c r="M55"/>
  <c r="M21"/>
  <c r="M19"/>
  <c r="M17"/>
  <c r="M52"/>
  <c r="M22"/>
  <c r="M20"/>
  <c r="M18"/>
  <c r="M16"/>
  <c r="M44"/>
  <c r="M67"/>
  <c r="M70"/>
  <c r="M13"/>
  <c r="M63"/>
  <c r="M37"/>
  <c r="M71"/>
  <c r="M73"/>
  <c r="G37"/>
  <c r="G72"/>
  <c r="G31"/>
  <c r="G73"/>
  <c r="G25"/>
  <c r="G29"/>
  <c r="G13"/>
  <c r="G70"/>
  <c r="G54"/>
  <c r="G28"/>
  <c r="G20"/>
  <c r="G19"/>
  <c r="G47"/>
  <c r="G59"/>
  <c r="G65"/>
  <c r="G56"/>
  <c r="G41"/>
  <c r="G30"/>
  <c r="G22"/>
  <c r="G14"/>
  <c r="G42"/>
  <c r="G40"/>
  <c r="G61"/>
  <c r="G53"/>
  <c r="G48"/>
  <c r="G62"/>
  <c r="G44"/>
  <c r="G36"/>
  <c r="G33"/>
  <c r="G69"/>
  <c r="G55"/>
  <c r="G50"/>
  <c r="G57"/>
  <c r="G58"/>
  <c r="G24"/>
  <c r="G18"/>
  <c r="G21"/>
  <c r="G17"/>
  <c r="G49"/>
  <c r="G43"/>
  <c r="G45"/>
  <c r="G27"/>
  <c r="G60"/>
  <c r="G23"/>
  <c r="G39"/>
  <c r="G67"/>
  <c r="G51"/>
  <c r="G35"/>
  <c r="G26"/>
  <c r="G16"/>
  <c r="G52"/>
  <c r="I73" i="51"/>
  <c r="M73"/>
  <c r="K73"/>
  <c r="E63" i="52"/>
  <c r="G63"/>
  <c r="E73"/>
  <c r="C22" i="9"/>
  <c r="C24"/>
  <c r="C26"/>
  <c r="C28"/>
  <c r="C30"/>
  <c r="C34"/>
  <c r="C38"/>
  <c r="C40"/>
  <c r="C46"/>
  <c r="C48"/>
  <c r="C53"/>
  <c r="C55"/>
  <c r="E69"/>
  <c r="D62"/>
  <c r="E62" s="1"/>
  <c r="C21"/>
  <c r="C23"/>
  <c r="C25"/>
  <c r="C27"/>
  <c r="C29"/>
  <c r="C32"/>
  <c r="C39"/>
  <c r="C41"/>
  <c r="C44"/>
  <c r="C47"/>
  <c r="C49"/>
  <c r="C52"/>
  <c r="C54"/>
  <c r="C56"/>
  <c r="F58"/>
  <c r="C58" s="1"/>
  <c r="E58"/>
  <c r="B71"/>
  <c r="C14"/>
  <c r="C16"/>
  <c r="C17"/>
  <c r="C18"/>
  <c r="C19"/>
  <c r="C59"/>
  <c r="C60"/>
  <c r="B62"/>
  <c r="C64"/>
  <c r="C65"/>
  <c r="C67"/>
  <c r="C70"/>
  <c r="F13"/>
  <c r="C13" s="1"/>
  <c r="E14"/>
  <c r="E16"/>
  <c r="E17"/>
  <c r="E18"/>
  <c r="E19"/>
  <c r="F35"/>
  <c r="F42"/>
  <c r="F50"/>
  <c r="E57"/>
  <c r="E59"/>
  <c r="E60"/>
  <c r="C61"/>
  <c r="E61"/>
  <c r="E64"/>
  <c r="E65"/>
  <c r="E67"/>
  <c r="E68"/>
  <c r="E70"/>
  <c r="F57"/>
  <c r="F61"/>
  <c r="F68"/>
  <c r="C68" s="1"/>
  <c r="C42" l="1"/>
  <c r="F43"/>
  <c r="D71"/>
  <c r="F69"/>
  <c r="C57"/>
  <c r="C50"/>
  <c r="F51"/>
  <c r="F62" s="1"/>
  <c r="C35"/>
  <c r="F36"/>
  <c r="E13"/>
  <c r="C62" l="1"/>
  <c r="C36"/>
  <c r="G39"/>
  <c r="G41"/>
  <c r="G40"/>
  <c r="C43"/>
  <c r="C51"/>
  <c r="F71"/>
  <c r="G69"/>
  <c r="C69"/>
  <c r="G71" l="1"/>
  <c r="G17"/>
  <c r="G59"/>
  <c r="G65"/>
  <c r="G21"/>
  <c r="G23"/>
  <c r="G25"/>
  <c r="G27"/>
  <c r="G29"/>
  <c r="G32"/>
  <c r="G44"/>
  <c r="G47"/>
  <c r="G49"/>
  <c r="G52"/>
  <c r="G54"/>
  <c r="G56"/>
  <c r="G18"/>
  <c r="G22"/>
  <c r="G24"/>
  <c r="G26"/>
  <c r="G28"/>
  <c r="G30"/>
  <c r="G34"/>
  <c r="G38"/>
  <c r="G46"/>
  <c r="G48"/>
  <c r="G53"/>
  <c r="G55"/>
  <c r="G14"/>
  <c r="G19"/>
  <c r="G60"/>
  <c r="G64"/>
  <c r="G67"/>
  <c r="G16"/>
  <c r="G61"/>
  <c r="G57"/>
  <c r="G50"/>
  <c r="G13"/>
  <c r="C71"/>
  <c r="G42"/>
  <c r="G68"/>
  <c r="G35"/>
  <c r="G58"/>
  <c r="G51"/>
  <c r="G43"/>
  <c r="E71"/>
  <c r="G36"/>
  <c r="G62"/>
  <c r="L57" i="20" l="1"/>
  <c r="I57" s="1"/>
  <c r="F57"/>
  <c r="M20"/>
  <c r="K20"/>
  <c r="F21" l="1"/>
  <c r="L21"/>
  <c r="F22"/>
  <c r="L22"/>
  <c r="L38"/>
  <c r="I38" s="1"/>
  <c r="F39"/>
  <c r="L39"/>
  <c r="I39" s="1"/>
  <c r="F40"/>
  <c r="L40"/>
  <c r="I40" s="1"/>
  <c r="F41"/>
  <c r="L41"/>
  <c r="I41" s="1"/>
  <c r="F44"/>
  <c r="C44" s="1"/>
  <c r="L44"/>
  <c r="I44" s="1"/>
  <c r="F46"/>
  <c r="C46" s="1"/>
  <c r="L46"/>
  <c r="I46" s="1"/>
  <c r="F47"/>
  <c r="C47" s="1"/>
  <c r="L47"/>
  <c r="I47" s="1"/>
  <c r="F48"/>
  <c r="C48" s="1"/>
  <c r="L48"/>
  <c r="I48" s="1"/>
  <c r="F49"/>
  <c r="C49" s="1"/>
  <c r="L49"/>
  <c r="I49" s="1"/>
  <c r="F52"/>
  <c r="C52" s="1"/>
  <c r="L52"/>
  <c r="I52" s="1"/>
  <c r="F53"/>
  <c r="C53" s="1"/>
  <c r="L53"/>
  <c r="I53" s="1"/>
  <c r="F54"/>
  <c r="C54" s="1"/>
  <c r="L54"/>
  <c r="I54" s="1"/>
  <c r="F55"/>
  <c r="C55" s="1"/>
  <c r="L55"/>
  <c r="I55" s="1"/>
  <c r="F56"/>
  <c r="C56" s="1"/>
  <c r="L56"/>
  <c r="I56" s="1"/>
  <c r="F58"/>
  <c r="C58" s="1"/>
  <c r="L58"/>
  <c r="I58" s="1"/>
  <c r="F59"/>
  <c r="C59" s="1"/>
  <c r="L59"/>
  <c r="I59" s="1"/>
  <c r="F60"/>
  <c r="C60" s="1"/>
  <c r="L60"/>
  <c r="I60" s="1"/>
  <c r="F64"/>
  <c r="C64" s="1"/>
  <c r="L64"/>
  <c r="I64" s="1"/>
  <c r="F65"/>
  <c r="C65" s="1"/>
  <c r="L65"/>
  <c r="I65" s="1"/>
  <c r="F67"/>
  <c r="C67" s="1"/>
  <c r="L67"/>
  <c r="I67" s="1"/>
  <c r="F70"/>
  <c r="G70" s="1"/>
  <c r="L70"/>
  <c r="B51"/>
  <c r="B69"/>
  <c r="E21"/>
  <c r="C21"/>
  <c r="E22"/>
  <c r="C22"/>
  <c r="F38"/>
  <c r="E57"/>
  <c r="C57"/>
  <c r="F13"/>
  <c r="C13" s="1"/>
  <c r="L13"/>
  <c r="I13" s="1"/>
  <c r="F14"/>
  <c r="C14" s="1"/>
  <c r="L14"/>
  <c r="I14" s="1"/>
  <c r="F16"/>
  <c r="C16" s="1"/>
  <c r="L16"/>
  <c r="I16" s="1"/>
  <c r="F17"/>
  <c r="C17" s="1"/>
  <c r="L17"/>
  <c r="I17" s="1"/>
  <c r="F18"/>
  <c r="C18" s="1"/>
  <c r="L18"/>
  <c r="I18" s="1"/>
  <c r="F19"/>
  <c r="C19" s="1"/>
  <c r="L19"/>
  <c r="I19" s="1"/>
  <c r="F20"/>
  <c r="L23"/>
  <c r="L24"/>
  <c r="I24" s="1"/>
  <c r="L25"/>
  <c r="I25" s="1"/>
  <c r="L26"/>
  <c r="I26" s="1"/>
  <c r="L27"/>
  <c r="I27" s="1"/>
  <c r="L28"/>
  <c r="I28" s="1"/>
  <c r="L29"/>
  <c r="I29" s="1"/>
  <c r="L30"/>
  <c r="I30" s="1"/>
  <c r="L32"/>
  <c r="L34"/>
  <c r="I34" s="1"/>
  <c r="L35"/>
  <c r="I35" s="1"/>
  <c r="F23"/>
  <c r="E23" s="1"/>
  <c r="F24"/>
  <c r="F25"/>
  <c r="E25" s="1"/>
  <c r="K25"/>
  <c r="F26"/>
  <c r="F27"/>
  <c r="E27" s="1"/>
  <c r="F28"/>
  <c r="F29"/>
  <c r="E29" s="1"/>
  <c r="F30"/>
  <c r="K30"/>
  <c r="F32"/>
  <c r="E32" s="1"/>
  <c r="F34"/>
  <c r="F35"/>
  <c r="E35" s="1"/>
  <c r="B36"/>
  <c r="C38"/>
  <c r="C39"/>
  <c r="C40"/>
  <c r="C41"/>
  <c r="B43"/>
  <c r="B62"/>
  <c r="K38"/>
  <c r="E39"/>
  <c r="K39"/>
  <c r="E40"/>
  <c r="K40"/>
  <c r="E41"/>
  <c r="K41"/>
  <c r="E44"/>
  <c r="K44"/>
  <c r="E46"/>
  <c r="K46"/>
  <c r="E47"/>
  <c r="K47"/>
  <c r="E48"/>
  <c r="K48"/>
  <c r="E49"/>
  <c r="K49"/>
  <c r="E52"/>
  <c r="K52"/>
  <c r="E53"/>
  <c r="K53"/>
  <c r="E54"/>
  <c r="K54"/>
  <c r="E55"/>
  <c r="K55"/>
  <c r="E56"/>
  <c r="K56"/>
  <c r="K57"/>
  <c r="K58"/>
  <c r="K59"/>
  <c r="K60"/>
  <c r="K64"/>
  <c r="K65"/>
  <c r="K67"/>
  <c r="K70"/>
  <c r="F42"/>
  <c r="C42" s="1"/>
  <c r="L42"/>
  <c r="I42" s="1"/>
  <c r="F50"/>
  <c r="C50" s="1"/>
  <c r="L50"/>
  <c r="I50" s="1"/>
  <c r="F61"/>
  <c r="E61" s="1"/>
  <c r="L61"/>
  <c r="I61" s="1"/>
  <c r="F68"/>
  <c r="E68" s="1"/>
  <c r="L68"/>
  <c r="I68" s="1"/>
  <c r="K28" l="1"/>
  <c r="K23"/>
  <c r="I23"/>
  <c r="M70"/>
  <c r="I70"/>
  <c r="K32"/>
  <c r="I32"/>
  <c r="K22"/>
  <c r="I22"/>
  <c r="K21"/>
  <c r="I21"/>
  <c r="K35"/>
  <c r="K29"/>
  <c r="K27"/>
  <c r="C27"/>
  <c r="E70"/>
  <c r="E67"/>
  <c r="E65"/>
  <c r="E64"/>
  <c r="E60"/>
  <c r="E59"/>
  <c r="E58"/>
  <c r="C70"/>
  <c r="K34"/>
  <c r="C32"/>
  <c r="K26"/>
  <c r="K24"/>
  <c r="C23"/>
  <c r="C35"/>
  <c r="C29"/>
  <c r="C25"/>
  <c r="M39"/>
  <c r="L69"/>
  <c r="I69" s="1"/>
  <c r="L43"/>
  <c r="I43" s="1"/>
  <c r="L36"/>
  <c r="I36" s="1"/>
  <c r="K19"/>
  <c r="K18"/>
  <c r="K17"/>
  <c r="K16"/>
  <c r="K14"/>
  <c r="K13"/>
  <c r="C20"/>
  <c r="L51"/>
  <c r="I51" s="1"/>
  <c r="F69"/>
  <c r="F51"/>
  <c r="F43"/>
  <c r="F36"/>
  <c r="K68"/>
  <c r="K61"/>
  <c r="C68"/>
  <c r="C61"/>
  <c r="K50"/>
  <c r="E50"/>
  <c r="K42"/>
  <c r="E42"/>
  <c r="C43"/>
  <c r="C36"/>
  <c r="C34"/>
  <c r="C30"/>
  <c r="C28"/>
  <c r="C26"/>
  <c r="C24"/>
  <c r="E36"/>
  <c r="E34"/>
  <c r="E30"/>
  <c r="E28"/>
  <c r="E26"/>
  <c r="E24"/>
  <c r="B71"/>
  <c r="E38"/>
  <c r="E20"/>
  <c r="E19"/>
  <c r="E18"/>
  <c r="E17"/>
  <c r="E16"/>
  <c r="E14"/>
  <c r="E13"/>
  <c r="K36" l="1"/>
  <c r="M40"/>
  <c r="M41"/>
  <c r="G39"/>
  <c r="G40"/>
  <c r="G41"/>
  <c r="K43"/>
  <c r="K69"/>
  <c r="C51"/>
  <c r="E51"/>
  <c r="E69"/>
  <c r="C69"/>
  <c r="K51"/>
  <c r="F62"/>
  <c r="F71" s="1"/>
  <c r="G20" s="1"/>
  <c r="L62"/>
  <c r="I62" s="1"/>
  <c r="E43"/>
  <c r="G71" l="1"/>
  <c r="G21"/>
  <c r="G22"/>
  <c r="G57"/>
  <c r="G44"/>
  <c r="G46"/>
  <c r="G47"/>
  <c r="G48"/>
  <c r="G49"/>
  <c r="G52"/>
  <c r="G53"/>
  <c r="G54"/>
  <c r="G55"/>
  <c r="G56"/>
  <c r="G58"/>
  <c r="G59"/>
  <c r="G60"/>
  <c r="G64"/>
  <c r="G65"/>
  <c r="G67"/>
  <c r="G34"/>
  <c r="G28"/>
  <c r="G24"/>
  <c r="G38"/>
  <c r="G35"/>
  <c r="G32"/>
  <c r="G29"/>
  <c r="G27"/>
  <c r="G25"/>
  <c r="G23"/>
  <c r="G18"/>
  <c r="G16"/>
  <c r="G13"/>
  <c r="G30"/>
  <c r="G26"/>
  <c r="G68"/>
  <c r="G61"/>
  <c r="G50"/>
  <c r="G42"/>
  <c r="G19"/>
  <c r="G17"/>
  <c r="G14"/>
  <c r="G51"/>
  <c r="G69"/>
  <c r="C71"/>
  <c r="E71"/>
  <c r="G36"/>
  <c r="G43"/>
  <c r="K62"/>
  <c r="G62"/>
  <c r="C62"/>
  <c r="E62"/>
  <c r="L71"/>
  <c r="I71" s="1"/>
  <c r="M71" l="1"/>
  <c r="M21"/>
  <c r="M22"/>
  <c r="M38"/>
  <c r="M44"/>
  <c r="M46"/>
  <c r="M47"/>
  <c r="M48"/>
  <c r="M49"/>
  <c r="M52"/>
  <c r="M53"/>
  <c r="M54"/>
  <c r="M55"/>
  <c r="M56"/>
  <c r="M58"/>
  <c r="M59"/>
  <c r="M60"/>
  <c r="M64"/>
  <c r="M65"/>
  <c r="M67"/>
  <c r="M57"/>
  <c r="M68"/>
  <c r="M42"/>
  <c r="M32"/>
  <c r="M27"/>
  <c r="M23"/>
  <c r="M18"/>
  <c r="M16"/>
  <c r="M13"/>
  <c r="M34"/>
  <c r="M28"/>
  <c r="M24"/>
  <c r="K71"/>
  <c r="M35"/>
  <c r="M29"/>
  <c r="M25"/>
  <c r="M19"/>
  <c r="M17"/>
  <c r="M14"/>
  <c r="M61"/>
  <c r="M50"/>
  <c r="M30"/>
  <c r="M26"/>
  <c r="M43"/>
  <c r="M69"/>
  <c r="M51"/>
  <c r="M36"/>
  <c r="M62"/>
</calcChain>
</file>

<file path=xl/sharedStrings.xml><?xml version="1.0" encoding="utf-8"?>
<sst xmlns="http://schemas.openxmlformats.org/spreadsheetml/2006/main" count="8457" uniqueCount="130">
  <si>
    <t>Board of Regents</t>
  </si>
  <si>
    <t>Institution:</t>
  </si>
  <si>
    <t>Form BOR-3</t>
  </si>
  <si>
    <t>Revenue Sources - Unrestricted &amp; Restricted</t>
  </si>
  <si>
    <t xml:space="preserve"> </t>
  </si>
  <si>
    <t>ACTUAL 2009-2010</t>
  </si>
  <si>
    <t>BUDGETED 2010-2011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</si>
  <si>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</si>
  <si>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</si>
  <si>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</si>
  <si>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</si>
  <si>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</si>
  <si>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</si>
  <si>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</si>
  <si>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</si>
  <si>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</si>
  <si>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</si>
  <si>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</si>
  <si>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</si>
  <si>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</si>
  <si>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</si>
  <si>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</si>
  <si>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</si>
  <si>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</si>
  <si>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</si>
  <si>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</si>
  <si>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</si>
  <si>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</si>
  <si>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</si>
  <si>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</si>
  <si>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</si>
  <si>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</si>
  <si>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</si>
  <si>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</si>
  <si>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</si>
  <si>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(List)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</si>
  <si>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</si>
  <si>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</si>
  <si>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</si>
  <si>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</si>
  <si>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</si>
  <si>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</si>
  <si>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</si>
  <si>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</si>
  <si>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Interagency Transfers - ARRA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</si>
  <si>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</si>
  <si>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</si>
  <si>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</si>
  <si>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</si>
  <si>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</si>
  <si>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</si>
  <si>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</si>
  <si>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</si>
  <si>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</si>
  <si>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</si>
  <si>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</si>
  <si>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</si>
  <si>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</si>
  <si>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</si>
  <si>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</si>
  <si>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</si>
  <si>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</si>
  <si>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</si>
  <si>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</si>
  <si>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</si>
  <si>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</si>
  <si>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</si>
  <si>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</si>
  <si>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</si>
  <si>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</si>
  <si>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</si>
  <si>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</si>
  <si>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</si>
  <si>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The 2009-2010 column show report "Actual" should be shown in the final submission.  </t>
  </si>
  <si>
    <t>McNeese State University</t>
  </si>
  <si>
    <t>Louisiana Tech University</t>
  </si>
  <si>
    <t>Southeastern Louisiana University</t>
  </si>
  <si>
    <t>LSUHSC-S E A CONWAY MEDICAL CENTER</t>
  </si>
  <si>
    <t>University of New Orleans</t>
  </si>
  <si>
    <t xml:space="preserve">  LSUHSC-S Huey P Long Medical Center</t>
  </si>
  <si>
    <t>Pennigton Biomedical Research Center</t>
  </si>
  <si>
    <t>LSU AGRICULTURAL CENTER</t>
  </si>
  <si>
    <t>Paul M. Hebert Law Center</t>
  </si>
  <si>
    <t>LSUHSC - Shreveport</t>
  </si>
  <si>
    <t>LSU Health Sciences Center New Orleans</t>
  </si>
  <si>
    <t xml:space="preserve">  Louisiana State University Shreveport</t>
  </si>
  <si>
    <t>LSU Eunice</t>
  </si>
  <si>
    <t>Louisiana State University at Alexandria</t>
  </si>
  <si>
    <t xml:space="preserve">Louisiana State University </t>
  </si>
  <si>
    <t>LSU Board of Supervisors and System Office</t>
  </si>
  <si>
    <t xml:space="preserve">           Rockefeller Scholarship Fund</t>
  </si>
  <si>
    <t>Louisiana Office of Student Financial Assistance</t>
  </si>
  <si>
    <t>University of Louisiana System Office</t>
  </si>
  <si>
    <t xml:space="preserve">   Grambling State University</t>
  </si>
  <si>
    <t>Northwestern State University</t>
  </si>
  <si>
    <t>Nicholls State University</t>
  </si>
  <si>
    <t>University of Louisiana at Lafayette</t>
  </si>
  <si>
    <t>University of Louisiana at Monroe</t>
  </si>
  <si>
    <t>Louisiana Board of Regents</t>
  </si>
  <si>
    <t>LOUISIANA UNIVERSITIES MARINE CONSORTIUM (LUMCON)</t>
  </si>
  <si>
    <t>Southern University Agricultural Research &amp; Extension Center</t>
  </si>
  <si>
    <t>Southern University and A&amp;M College - Baton Rouge Campus</t>
  </si>
  <si>
    <t>Southern University Law Center</t>
  </si>
  <si>
    <t>Southern University at New Orleans</t>
  </si>
  <si>
    <t xml:space="preserve">           Southern University Agricultural Program Fund</t>
  </si>
  <si>
    <t>Southern University at Shreveport</t>
  </si>
  <si>
    <t xml:space="preserve">  Other</t>
  </si>
  <si>
    <t>LCTCS Board of Supervisors</t>
  </si>
  <si>
    <t>LCTCS Online</t>
  </si>
  <si>
    <t>BATON ROUGE COMMUNITY COLLEGE</t>
  </si>
  <si>
    <t>Bossier Parish Community College</t>
  </si>
  <si>
    <t>DELGADO COMMUNITY COLLEGE</t>
  </si>
  <si>
    <t>FLETCHER TECHNICAL COMMUNITY COLLEGE</t>
  </si>
  <si>
    <t>Louisiana Delta Community College</t>
  </si>
  <si>
    <t xml:space="preserve">     Other Carl Perkins and STEP Grants</t>
  </si>
  <si>
    <t>Louisiana Technical College</t>
  </si>
  <si>
    <t>Nunez Community College</t>
  </si>
  <si>
    <t>River Parishes Community College</t>
  </si>
  <si>
    <t>South Louisiana Community College</t>
  </si>
  <si>
    <t>Sowela Technical Community College</t>
  </si>
  <si>
    <t xml:space="preserve">    Other </t>
  </si>
  <si>
    <t>Southern University Board of Supervisors</t>
  </si>
  <si>
    <t>Louisiana State Univ. System</t>
  </si>
  <si>
    <t>Southern University System</t>
  </si>
  <si>
    <t>LCTC System</t>
  </si>
  <si>
    <t>Higher Education</t>
  </si>
  <si>
    <t>2 Year Institutions</t>
  </si>
  <si>
    <t>University of Louisiana System</t>
  </si>
  <si>
    <t>4 Year Institutions</t>
  </si>
  <si>
    <t>2 &amp; 4 Year Institutions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</si>
</sst>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&quot;$&quot;#,##0"/>
    <numFmt numFmtId="165" formatCode="0.0%"/>
    <numFmt numFmtId="166" formatCode="0.00%;\(0.00%\)"/>
    <numFmt numFmtId="167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36"/>
      <color indexed="8"/>
      <name val="Arial"/>
      <family val="2"/>
    </font>
    <font>
      <b/>
      <sz val="36"/>
      <color indexed="8"/>
      <name val="Arial"/>
      <family val="2"/>
    </font>
    <font>
      <sz val="33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0">
    <xf numFmtId="0" fontId="0" fillId="0" borderId="0" xfId="0"/>
    <xf numFmtId="3" fontId="1" fillId="0" borderId="0" xfId="0" applyNumberFormat="1" applyFont="1" applyAlignment="1" applyProtection="1"/>
    <xf numFmtId="164" fontId="2" fillId="0" borderId="0" xfId="0" applyNumberFormat="1" applyFont="1" applyAlignment="1" applyProtection="1"/>
    <xf numFmtId="3" fontId="2" fillId="0" borderId="0" xfId="0" applyNumberFormat="1" applyFont="1" applyAlignment="1" applyProtection="1"/>
    <xf numFmtId="0" fontId="2" fillId="0" borderId="0" xfId="0" applyNumberFormat="1" applyFont="1" applyAlignment="1" applyProtection="1"/>
    <xf numFmtId="164" fontId="2" fillId="0" borderId="0" xfId="0" applyNumberFormat="1" applyFont="1" applyBorder="1" applyAlignment="1" applyProtection="1"/>
    <xf numFmtId="3" fontId="2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/>
    <xf numFmtId="0" fontId="2" fillId="0" borderId="1" xfId="0" applyNumberFormat="1" applyFont="1" applyBorder="1" applyAlignment="1" applyProtection="1"/>
    <xf numFmtId="164" fontId="2" fillId="0" borderId="1" xfId="0" applyNumberFormat="1" applyFont="1" applyBorder="1" applyAlignment="1" applyProtection="1"/>
    <xf numFmtId="0" fontId="2" fillId="0" borderId="1" xfId="0" applyNumberFormat="1" applyFont="1" applyBorder="1" applyAlignment="1"/>
    <xf numFmtId="0" fontId="2" fillId="0" borderId="0" xfId="0" applyNumberFormat="1" applyFont="1" applyAlignment="1"/>
    <xf numFmtId="3" fontId="1" fillId="0" borderId="2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3" fontId="2" fillId="0" borderId="2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0" fontId="2" fillId="0" borderId="5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2" fillId="0" borderId="8" xfId="0" applyNumberFormat="1" applyFont="1" applyBorder="1" applyAlignment="1" applyProtection="1"/>
    <xf numFmtId="0" fontId="1" fillId="0" borderId="7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Continuous"/>
    </xf>
    <xf numFmtId="0" fontId="2" fillId="0" borderId="0" xfId="0" applyNumberFormat="1" applyFont="1" applyBorder="1" applyAlignment="1" applyProtection="1">
      <alignment horizontal="centerContinuous"/>
    </xf>
    <xf numFmtId="164" fontId="2" fillId="0" borderId="0" xfId="0" applyNumberFormat="1" applyFont="1" applyBorder="1" applyAlignment="1" applyProtection="1">
      <alignment horizontal="centerContinuous"/>
    </xf>
    <xf numFmtId="0" fontId="2" fillId="0" borderId="8" xfId="0" applyNumberFormat="1" applyFont="1" applyBorder="1" applyAlignment="1" applyProtection="1">
      <alignment horizontal="centerContinuous"/>
    </xf>
    <xf numFmtId="0" fontId="1" fillId="0" borderId="8" xfId="0" applyNumberFormat="1" applyFont="1" applyBorder="1" applyAlignment="1" applyProtection="1">
      <alignment horizontal="centerContinuous"/>
    </xf>
    <xf numFmtId="0" fontId="1" fillId="0" borderId="7" xfId="0" applyNumberFormat="1" applyFont="1" applyBorder="1" applyAlignment="1" applyProtection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164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2" fillId="0" borderId="0" xfId="0" applyNumberFormat="1" applyFont="1" applyBorder="1"/>
    <xf numFmtId="0" fontId="1" fillId="0" borderId="7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164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2" fillId="0" borderId="14" xfId="0" applyNumberFormat="1" applyFont="1" applyBorder="1" applyAlignment="1" applyProtection="1"/>
    <xf numFmtId="164" fontId="2" fillId="0" borderId="9" xfId="0" applyNumberFormat="1" applyFont="1" applyBorder="1" applyAlignment="1" applyProtection="1"/>
    <xf numFmtId="0" fontId="2" fillId="0" borderId="10" xfId="0" applyNumberFormat="1" applyFont="1" applyBorder="1" applyAlignment="1" applyProtection="1"/>
    <xf numFmtId="164" fontId="2" fillId="0" borderId="10" xfId="0" applyNumberFormat="1" applyFont="1" applyBorder="1" applyAlignment="1" applyProtection="1"/>
    <xf numFmtId="0" fontId="2" fillId="0" borderId="11" xfId="0" applyNumberFormat="1" applyFont="1" applyBorder="1" applyAlignment="1" applyProtection="1"/>
    <xf numFmtId="164" fontId="2" fillId="0" borderId="0" xfId="0" applyNumberFormat="1" applyFont="1" applyBorder="1" applyProtection="1"/>
    <xf numFmtId="165" fontId="2" fillId="0" borderId="12" xfId="0" applyNumberFormat="1" applyFont="1" applyBorder="1" applyProtection="1"/>
    <xf numFmtId="164" fontId="2" fillId="0" borderId="12" xfId="0" applyNumberFormat="1" applyFont="1" applyBorder="1" applyProtection="1"/>
    <xf numFmtId="0" fontId="2" fillId="0" borderId="12" xfId="0" applyNumberFormat="1" applyFont="1" applyBorder="1" applyProtection="1"/>
    <xf numFmtId="0" fontId="2" fillId="0" borderId="13" xfId="0" applyNumberFormat="1" applyFont="1" applyBorder="1" applyProtection="1"/>
    <xf numFmtId="0" fontId="2" fillId="0" borderId="15" xfId="0" applyNumberFormat="1" applyFont="1" applyBorder="1" applyAlignment="1" applyProtection="1"/>
    <xf numFmtId="166" fontId="3" fillId="0" borderId="16" xfId="0" applyNumberFormat="1" applyFont="1" applyBorder="1" applyAlignment="1" applyProtection="1"/>
    <xf numFmtId="164" fontId="2" fillId="0" borderId="17" xfId="0" applyNumberFormat="1" applyFont="1" applyBorder="1" applyAlignment="1" applyProtection="1"/>
    <xf numFmtId="166" fontId="3" fillId="0" borderId="18" xfId="0" applyNumberFormat="1" applyFont="1" applyBorder="1" applyAlignment="1" applyProtection="1"/>
    <xf numFmtId="164" fontId="2" fillId="0" borderId="19" xfId="0" applyNumberFormat="1" applyFont="1" applyBorder="1" applyProtection="1"/>
    <xf numFmtId="166" fontId="3" fillId="0" borderId="20" xfId="0" applyNumberFormat="1" applyFont="1" applyBorder="1" applyAlignment="1" applyProtection="1"/>
    <xf numFmtId="0" fontId="2" fillId="0" borderId="1" xfId="0" applyNumberFormat="1" applyFont="1" applyBorder="1"/>
    <xf numFmtId="166" fontId="3" fillId="0" borderId="21" xfId="0" applyNumberFormat="1" applyFont="1" applyBorder="1" applyAlignment="1" applyProtection="1"/>
    <xf numFmtId="164" fontId="2" fillId="0" borderId="22" xfId="0" applyNumberFormat="1" applyFont="1" applyBorder="1" applyAlignment="1" applyProtection="1"/>
    <xf numFmtId="166" fontId="3" fillId="0" borderId="23" xfId="0" applyNumberFormat="1" applyFont="1" applyBorder="1" applyAlignment="1" applyProtection="1"/>
    <xf numFmtId="166" fontId="3" fillId="0" borderId="24" xfId="0" applyNumberFormat="1" applyFont="1" applyBorder="1" applyAlignment="1" applyProtection="1"/>
    <xf numFmtId="164" fontId="2" fillId="0" borderId="25" xfId="0" applyNumberFormat="1" applyFont="1" applyBorder="1" applyAlignment="1" applyProtection="1"/>
    <xf numFmtId="3" fontId="2" fillId="0" borderId="10" xfId="0" applyNumberFormat="1" applyFont="1" applyBorder="1" applyAlignment="1" applyProtection="1"/>
    <xf numFmtId="164" fontId="2" fillId="0" borderId="26" xfId="0" applyNumberFormat="1" applyFont="1" applyBorder="1" applyAlignment="1" applyProtection="1"/>
    <xf numFmtId="3" fontId="2" fillId="0" borderId="27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0" fontId="2" fillId="0" borderId="28" xfId="0" applyNumberFormat="1" applyFont="1" applyBorder="1" applyAlignment="1" applyProtection="1"/>
    <xf numFmtId="164" fontId="2" fillId="0" borderId="12" xfId="0" applyNumberFormat="1" applyFont="1" applyBorder="1" applyAlignment="1" applyProtection="1"/>
    <xf numFmtId="0" fontId="2" fillId="0" borderId="29" xfId="0" applyNumberFormat="1" applyFont="1" applyBorder="1" applyAlignment="1" applyProtection="1"/>
    <xf numFmtId="0" fontId="2" fillId="0" borderId="30" xfId="0" applyNumberFormat="1" applyFont="1" applyBorder="1" applyAlignment="1" applyProtection="1"/>
    <xf numFmtId="0" fontId="1" fillId="0" borderId="29" xfId="0" applyNumberFormat="1" applyFont="1" applyBorder="1" applyAlignment="1" applyProtection="1"/>
    <xf numFmtId="164" fontId="2" fillId="0" borderId="31" xfId="0" applyNumberFormat="1" applyFont="1" applyBorder="1" applyAlignment="1" applyProtection="1"/>
    <xf numFmtId="164" fontId="2" fillId="0" borderId="9" xfId="0" applyNumberFormat="1" applyFont="1" applyBorder="1" applyProtection="1"/>
    <xf numFmtId="164" fontId="2" fillId="0" borderId="26" xfId="0" applyNumberFormat="1" applyFont="1" applyBorder="1" applyProtection="1"/>
    <xf numFmtId="164" fontId="2" fillId="0" borderId="10" xfId="0" applyNumberFormat="1" applyFont="1" applyBorder="1" applyProtection="1"/>
    <xf numFmtId="164" fontId="1" fillId="0" borderId="9" xfId="0" applyNumberFormat="1" applyFont="1" applyBorder="1" applyProtection="1"/>
    <xf numFmtId="166" fontId="4" fillId="0" borderId="21" xfId="0" applyNumberFormat="1" applyFont="1" applyBorder="1" applyAlignment="1" applyProtection="1"/>
    <xf numFmtId="164" fontId="1" fillId="0" borderId="26" xfId="0" applyNumberFormat="1" applyFont="1" applyBorder="1" applyProtection="1"/>
    <xf numFmtId="166" fontId="4" fillId="0" borderId="23" xfId="0" applyNumberFormat="1" applyFont="1" applyBorder="1" applyAlignment="1" applyProtection="1"/>
    <xf numFmtId="166" fontId="4" fillId="0" borderId="24" xfId="0" applyNumberFormat="1" applyFont="1" applyBorder="1" applyAlignment="1" applyProtection="1"/>
    <xf numFmtId="0" fontId="1" fillId="0" borderId="0" xfId="0" applyNumberFormat="1" applyFont="1" applyBorder="1"/>
    <xf numFmtId="0" fontId="1" fillId="0" borderId="0" xfId="0" applyNumberFormat="1" applyFont="1" applyAlignment="1"/>
    <xf numFmtId="0" fontId="1" fillId="0" borderId="14" xfId="0" applyNumberFormat="1" applyFont="1" applyBorder="1" applyAlignment="1" applyProtection="1"/>
    <xf numFmtId="164" fontId="2" fillId="0" borderId="22" xfId="0" applyNumberFormat="1" applyFont="1" applyBorder="1" applyProtection="1"/>
    <xf numFmtId="0" fontId="2" fillId="0" borderId="32" xfId="0" applyNumberFormat="1" applyFont="1" applyBorder="1" applyAlignment="1" applyProtection="1"/>
    <xf numFmtId="0" fontId="2" fillId="0" borderId="7" xfId="0" applyNumberFormat="1" applyFont="1" applyFill="1" applyBorder="1" applyAlignment="1" applyProtection="1"/>
    <xf numFmtId="164" fontId="1" fillId="0" borderId="9" xfId="0" applyNumberFormat="1" applyFont="1" applyBorder="1" applyAlignment="1" applyProtection="1"/>
    <xf numFmtId="164" fontId="1" fillId="0" borderId="26" xfId="0" applyNumberFormat="1" applyFont="1" applyBorder="1" applyAlignment="1" applyProtection="1"/>
    <xf numFmtId="164" fontId="1" fillId="0" borderId="23" xfId="0" applyNumberFormat="1" applyFont="1" applyBorder="1" applyAlignment="1" applyProtection="1"/>
    <xf numFmtId="0" fontId="1" fillId="0" borderId="32" xfId="0" applyNumberFormat="1" applyFont="1" applyBorder="1" applyAlignment="1" applyProtection="1"/>
    <xf numFmtId="164" fontId="1" fillId="0" borderId="33" xfId="0" applyNumberFormat="1" applyFont="1" applyBorder="1" applyAlignment="1" applyProtection="1"/>
    <xf numFmtId="164" fontId="1" fillId="0" borderId="34" xfId="0" applyNumberFormat="1" applyFont="1" applyBorder="1" applyProtection="1"/>
    <xf numFmtId="164" fontId="2" fillId="0" borderId="35" xfId="0" applyNumberFormat="1" applyFont="1" applyBorder="1" applyAlignment="1" applyProtection="1"/>
    <xf numFmtId="3" fontId="2" fillId="0" borderId="12" xfId="0" applyNumberFormat="1" applyFont="1" applyBorder="1" applyAlignment="1" applyProtection="1"/>
    <xf numFmtId="3" fontId="2" fillId="0" borderId="36" xfId="0" applyNumberFormat="1" applyFont="1" applyBorder="1" applyAlignment="1" applyProtection="1"/>
    <xf numFmtId="3" fontId="2" fillId="0" borderId="13" xfId="0" applyNumberFormat="1" applyFont="1" applyBorder="1" applyAlignment="1" applyProtection="1"/>
    <xf numFmtId="164" fontId="2" fillId="0" borderId="36" xfId="0" applyNumberFormat="1" applyFont="1" applyBorder="1" applyAlignment="1" applyProtection="1"/>
    <xf numFmtId="164" fontId="2" fillId="0" borderId="27" xfId="0" applyNumberFormat="1" applyFont="1" applyBorder="1" applyAlignment="1" applyProtection="1"/>
    <xf numFmtId="0" fontId="2" fillId="0" borderId="37" xfId="0" applyNumberFormat="1" applyFont="1" applyFill="1" applyBorder="1" applyAlignment="1" applyProtection="1"/>
    <xf numFmtId="164" fontId="2" fillId="0" borderId="38" xfId="0" applyNumberFormat="1" applyFont="1" applyFill="1" applyBorder="1" applyAlignment="1" applyProtection="1"/>
    <xf numFmtId="164" fontId="2" fillId="0" borderId="39" xfId="0" applyNumberFormat="1" applyFont="1" applyFill="1" applyBorder="1" applyAlignment="1" applyProtection="1"/>
    <xf numFmtId="164" fontId="2" fillId="0" borderId="40" xfId="0" applyNumberFormat="1" applyFont="1" applyFill="1" applyBorder="1" applyAlignment="1" applyProtection="1"/>
    <xf numFmtId="164" fontId="1" fillId="0" borderId="25" xfId="0" applyNumberFormat="1" applyFont="1" applyBorder="1" applyAlignment="1" applyProtection="1"/>
    <xf numFmtId="164" fontId="1" fillId="0" borderId="10" xfId="0" applyNumberFormat="1" applyFont="1" applyBorder="1" applyProtection="1"/>
    <xf numFmtId="164" fontId="2" fillId="0" borderId="41" xfId="0" applyNumberFormat="1" applyFont="1" applyBorder="1" applyAlignment="1" applyProtection="1"/>
    <xf numFmtId="164" fontId="2" fillId="0" borderId="42" xfId="0" applyNumberFormat="1" applyFont="1" applyBorder="1" applyAlignment="1" applyProtection="1"/>
    <xf numFmtId="164" fontId="2" fillId="0" borderId="23" xfId="0" applyNumberFormat="1" applyFont="1" applyBorder="1" applyAlignment="1" applyProtection="1"/>
    <xf numFmtId="0" fontId="2" fillId="0" borderId="43" xfId="0" applyNumberFormat="1" applyFont="1" applyBorder="1" applyAlignment="1" applyProtection="1"/>
    <xf numFmtId="0" fontId="2" fillId="0" borderId="43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1" fillId="0" borderId="43" xfId="0" applyNumberFormat="1" applyFont="1" applyFill="1" applyBorder="1" applyAlignment="1" applyProtection="1"/>
    <xf numFmtId="0" fontId="2" fillId="0" borderId="7" xfId="0" applyNumberFormat="1" applyFont="1" applyBorder="1" applyProtection="1"/>
    <xf numFmtId="0" fontId="1" fillId="0" borderId="14" xfId="0" applyNumberFormat="1" applyFont="1" applyBorder="1" applyProtection="1"/>
    <xf numFmtId="164" fontId="1" fillId="0" borderId="44" xfId="0" applyNumberFormat="1" applyFont="1" applyBorder="1" applyAlignment="1" applyProtection="1"/>
    <xf numFmtId="164" fontId="1" fillId="0" borderId="45" xfId="0" applyNumberFormat="1" applyFont="1" applyBorder="1" applyAlignment="1" applyProtection="1"/>
    <xf numFmtId="166" fontId="4" fillId="0" borderId="11" xfId="0" applyNumberFormat="1" applyFont="1" applyBorder="1" applyAlignment="1" applyProtection="1"/>
    <xf numFmtId="166" fontId="4" fillId="0" borderId="10" xfId="0" applyNumberFormat="1" applyFont="1" applyBorder="1" applyAlignment="1" applyProtection="1"/>
    <xf numFmtId="166" fontId="4" fillId="0" borderId="27" xfId="0" applyNumberFormat="1" applyFont="1" applyBorder="1" applyAlignment="1" applyProtection="1"/>
    <xf numFmtId="164" fontId="1" fillId="0" borderId="10" xfId="0" applyNumberFormat="1" applyFont="1" applyBorder="1" applyAlignment="1" applyProtection="1"/>
    <xf numFmtId="164" fontId="1" fillId="0" borderId="27" xfId="0" applyNumberFormat="1" applyFont="1" applyBorder="1" applyAlignment="1" applyProtection="1"/>
    <xf numFmtId="0" fontId="1" fillId="0" borderId="46" xfId="0" applyNumberFormat="1" applyFont="1" applyBorder="1" applyAlignment="1" applyProtection="1"/>
    <xf numFmtId="164" fontId="1" fillId="0" borderId="47" xfId="0" applyNumberFormat="1" applyFont="1" applyBorder="1" applyAlignment="1" applyProtection="1"/>
    <xf numFmtId="166" fontId="4" fillId="0" borderId="48" xfId="0" applyNumberFormat="1" applyFont="1" applyBorder="1" applyAlignment="1" applyProtection="1"/>
    <xf numFmtId="166" fontId="4" fillId="0" borderId="49" xfId="0" applyNumberFormat="1" applyFont="1" applyBorder="1" applyAlignment="1" applyProtection="1"/>
    <xf numFmtId="166" fontId="4" fillId="0" borderId="50" xfId="0" applyNumberFormat="1" applyFont="1" applyBorder="1" applyAlignment="1" applyProtection="1"/>
    <xf numFmtId="0" fontId="2" fillId="0" borderId="0" xfId="0" applyNumberFormat="1" applyFont="1" applyBorder="1" applyProtection="1"/>
    <xf numFmtId="0" fontId="5" fillId="0" borderId="0" xfId="0" applyNumberFormat="1" applyFont="1" applyAlignment="1" applyProtection="1"/>
    <xf numFmtId="164" fontId="2" fillId="0" borderId="0" xfId="0" applyNumberFormat="1" applyFont="1" applyAlignment="1"/>
    <xf numFmtId="0" fontId="5" fillId="0" borderId="0" xfId="0" applyNumberFormat="1" applyFont="1" applyAlignment="1"/>
    <xf numFmtId="166" fontId="4" fillId="0" borderId="51" xfId="0" applyNumberFormat="1" applyFont="1" applyBorder="1" applyAlignment="1" applyProtection="1"/>
    <xf numFmtId="10" fontId="4" fillId="0" borderId="50" xfId="0" applyNumberFormat="1" applyFont="1" applyBorder="1" applyAlignment="1" applyProtection="1"/>
    <xf numFmtId="167" fontId="2" fillId="0" borderId="0" xfId="1" applyNumberFormat="1" applyFont="1" applyBorder="1" applyProtection="1"/>
    <xf numFmtId="167" fontId="2" fillId="0" borderId="12" xfId="1" applyNumberFormat="1" applyFont="1" applyBorder="1" applyProtection="1"/>
    <xf numFmtId="167" fontId="2" fillId="0" borderId="1" xfId="1" applyNumberFormat="1" applyFont="1" applyBorder="1" applyAlignment="1" applyProtection="1"/>
    <xf numFmtId="167" fontId="2" fillId="0" borderId="17" xfId="1" applyNumberFormat="1" applyFont="1" applyBorder="1" applyAlignment="1" applyProtection="1"/>
    <xf numFmtId="167" fontId="2" fillId="0" borderId="19" xfId="1" applyNumberFormat="1" applyFont="1" applyBorder="1" applyProtection="1"/>
    <xf numFmtId="167" fontId="2" fillId="0" borderId="0" xfId="1" applyNumberFormat="1" applyFont="1" applyBorder="1" applyAlignment="1" applyProtection="1"/>
    <xf numFmtId="167" fontId="2" fillId="0" borderId="22" xfId="1" applyNumberFormat="1" applyFont="1" applyBorder="1" applyAlignment="1" applyProtection="1"/>
    <xf numFmtId="167" fontId="2" fillId="0" borderId="25" xfId="1" applyNumberFormat="1" applyFont="1" applyBorder="1" applyAlignment="1" applyProtection="1"/>
    <xf numFmtId="167" fontId="2" fillId="0" borderId="26" xfId="1" applyNumberFormat="1" applyFont="1" applyBorder="1" applyAlignment="1" applyProtection="1"/>
    <xf numFmtId="167" fontId="2" fillId="0" borderId="10" xfId="1" applyNumberFormat="1" applyFont="1" applyBorder="1" applyAlignment="1" applyProtection="1"/>
    <xf numFmtId="167" fontId="2" fillId="0" borderId="12" xfId="1" applyNumberFormat="1" applyFont="1" applyBorder="1" applyAlignment="1" applyProtection="1"/>
    <xf numFmtId="167" fontId="2" fillId="0" borderId="9" xfId="1" applyNumberFormat="1" applyFont="1" applyBorder="1" applyAlignment="1" applyProtection="1"/>
    <xf numFmtId="167" fontId="2" fillId="0" borderId="31" xfId="1" applyNumberFormat="1" applyFont="1" applyBorder="1" applyAlignment="1" applyProtection="1"/>
    <xf numFmtId="167" fontId="2" fillId="0" borderId="9" xfId="1" applyNumberFormat="1" applyFont="1" applyBorder="1" applyProtection="1"/>
    <xf numFmtId="167" fontId="2" fillId="0" borderId="26" xfId="1" applyNumberFormat="1" applyFont="1" applyBorder="1" applyProtection="1"/>
    <xf numFmtId="167" fontId="2" fillId="0" borderId="10" xfId="1" applyNumberFormat="1" applyFont="1" applyBorder="1" applyProtection="1"/>
    <xf numFmtId="167" fontId="1" fillId="0" borderId="9" xfId="1" applyNumberFormat="1" applyFont="1" applyBorder="1" applyProtection="1"/>
    <xf numFmtId="167" fontId="1" fillId="0" borderId="26" xfId="1" applyNumberFormat="1" applyFont="1" applyBorder="1" applyProtection="1"/>
    <xf numFmtId="167" fontId="2" fillId="0" borderId="22" xfId="1" applyNumberFormat="1" applyFont="1" applyBorder="1" applyProtection="1"/>
    <xf numFmtId="167" fontId="1" fillId="0" borderId="9" xfId="1" applyNumberFormat="1" applyFont="1" applyBorder="1" applyAlignment="1" applyProtection="1"/>
    <xf numFmtId="167" fontId="1" fillId="0" borderId="26" xfId="1" applyNumberFormat="1" applyFont="1" applyBorder="1" applyAlignment="1" applyProtection="1"/>
    <xf numFmtId="167" fontId="1" fillId="0" borderId="23" xfId="1" applyNumberFormat="1" applyFont="1" applyBorder="1" applyAlignment="1" applyProtection="1"/>
    <xf numFmtId="167" fontId="1" fillId="0" borderId="33" xfId="1" applyNumberFormat="1" applyFont="1" applyBorder="1" applyAlignment="1" applyProtection="1"/>
    <xf numFmtId="167" fontId="1" fillId="0" borderId="34" xfId="1" applyNumberFormat="1" applyFont="1" applyBorder="1" applyProtection="1"/>
    <xf numFmtId="167" fontId="2" fillId="0" borderId="35" xfId="1" applyNumberFormat="1" applyFont="1" applyBorder="1" applyAlignment="1" applyProtection="1"/>
    <xf numFmtId="167" fontId="2" fillId="0" borderId="36" xfId="1" applyNumberFormat="1" applyFont="1" applyBorder="1" applyAlignment="1" applyProtection="1"/>
    <xf numFmtId="167" fontId="2" fillId="0" borderId="27" xfId="1" applyNumberFormat="1" applyFont="1" applyBorder="1" applyAlignment="1" applyProtection="1"/>
    <xf numFmtId="167" fontId="2" fillId="0" borderId="38" xfId="1" applyNumberFormat="1" applyFont="1" applyFill="1" applyBorder="1" applyAlignment="1" applyProtection="1"/>
    <xf numFmtId="167" fontId="2" fillId="0" borderId="39" xfId="1" applyNumberFormat="1" applyFont="1" applyFill="1" applyBorder="1" applyAlignment="1" applyProtection="1"/>
    <xf numFmtId="167" fontId="2" fillId="0" borderId="40" xfId="1" applyNumberFormat="1" applyFont="1" applyFill="1" applyBorder="1" applyAlignment="1" applyProtection="1"/>
    <xf numFmtId="167" fontId="1" fillId="0" borderId="25" xfId="1" applyNumberFormat="1" applyFont="1" applyBorder="1" applyAlignment="1" applyProtection="1"/>
    <xf numFmtId="167" fontId="1" fillId="0" borderId="10" xfId="1" applyNumberFormat="1" applyFont="1" applyBorder="1" applyProtection="1"/>
    <xf numFmtId="167" fontId="2" fillId="0" borderId="41" xfId="1" applyNumberFormat="1" applyFont="1" applyBorder="1" applyAlignment="1" applyProtection="1"/>
    <xf numFmtId="167" fontId="2" fillId="0" borderId="42" xfId="1" applyNumberFormat="1" applyFont="1" applyBorder="1" applyAlignment="1" applyProtection="1"/>
    <xf numFmtId="167" fontId="2" fillId="0" borderId="23" xfId="1" applyNumberFormat="1" applyFont="1" applyBorder="1" applyAlignment="1" applyProtection="1"/>
    <xf numFmtId="167" fontId="1" fillId="0" borderId="44" xfId="1" applyNumberFormat="1" applyFont="1" applyBorder="1" applyAlignment="1" applyProtection="1"/>
    <xf numFmtId="167" fontId="1" fillId="0" borderId="45" xfId="1" applyNumberFormat="1" applyFont="1" applyBorder="1" applyAlignment="1" applyProtection="1"/>
    <xf numFmtId="167" fontId="1" fillId="0" borderId="10" xfId="1" applyNumberFormat="1" applyFont="1" applyBorder="1" applyAlignment="1" applyProtection="1"/>
    <xf numFmtId="167" fontId="1" fillId="0" borderId="27" xfId="1" applyNumberFormat="1" applyFont="1" applyBorder="1" applyAlignment="1" applyProtection="1"/>
    <xf numFmtId="167" fontId="1" fillId="0" borderId="47" xfId="1" applyNumberFormat="1" applyFont="1" applyBorder="1" applyAlignment="1" applyProtection="1"/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164" fontId="2" fillId="0" borderId="26" xfId="0" applyNumberFormat="1" applyFont="1" applyFill="1" applyBorder="1" applyAlignment="1" applyProtection="1"/>
    <xf numFmtId="0" fontId="1" fillId="0" borderId="1" xfId="0" applyNumberFormat="1" applyFont="1" applyBorder="1" applyAlignment="1" applyProtection="1"/>
    <xf numFmtId="164" fontId="1" fillId="0" borderId="1" xfId="0" applyNumberFormat="1" applyFont="1" applyBorder="1" applyAlignment="1" applyProtection="1"/>
    <xf numFmtId="164" fontId="2" fillId="0" borderId="26" xfId="0" applyNumberFormat="1" applyFont="1" applyFill="1" applyBorder="1" applyProtection="1"/>
    <xf numFmtId="164" fontId="1" fillId="0" borderId="26" xfId="0" applyNumberFormat="1" applyFont="1" applyFill="1" applyBorder="1" applyAlignment="1" applyProtection="1"/>
    <xf numFmtId="166" fontId="3" fillId="0" borderId="10" xfId="0" applyNumberFormat="1" applyFont="1" applyBorder="1" applyAlignment="1" applyProtection="1"/>
    <xf numFmtId="166" fontId="4" fillId="0" borderId="52" xfId="0" applyNumberFormat="1" applyFont="1" applyBorder="1" applyAlignment="1" applyProtection="1"/>
    <xf numFmtId="166" fontId="3" fillId="0" borderId="27" xfId="0" applyNumberFormat="1" applyFont="1" applyBorder="1" applyAlignment="1" applyProtection="1"/>
    <xf numFmtId="164" fontId="1" fillId="0" borderId="52" xfId="0" applyNumberFormat="1" applyFont="1" applyBorder="1" applyAlignment="1" applyProtection="1"/>
    <xf numFmtId="166" fontId="4" fillId="0" borderId="18" xfId="0" applyNumberFormat="1" applyFont="1" applyBorder="1" applyAlignment="1" applyProtection="1"/>
    <xf numFmtId="0" fontId="8" fillId="0" borderId="0" xfId="0" applyNumberFormat="1" applyFont="1" applyAlignment="1"/>
    <xf numFmtId="164" fontId="1" fillId="0" borderId="23" xfId="0" applyNumberFormat="1" applyFont="1" applyBorder="1" applyProtection="1"/>
    <xf numFmtId="164" fontId="1" fillId="0" borderId="12" xfId="0" applyNumberFormat="1" applyFont="1" applyBorder="1" applyAlignment="1" applyProtection="1"/>
    <xf numFmtId="0" fontId="7" fillId="0" borderId="0" xfId="0" applyNumberFormat="1" applyFont="1" applyBorder="1" applyProtection="1"/>
    <xf numFmtId="164" fontId="8" fillId="0" borderId="0" xfId="0" applyNumberFormat="1" applyFont="1" applyAlignment="1" applyProtection="1"/>
    <xf numFmtId="0" fontId="8" fillId="0" borderId="0" xfId="0" applyNumberFormat="1" applyFont="1" applyAlignment="1" applyProtection="1"/>
    <xf numFmtId="164" fontId="8" fillId="0" borderId="0" xfId="0" applyNumberFormat="1" applyFont="1" applyAlignment="1"/>
    <xf numFmtId="164" fontId="2" fillId="0" borderId="53" xfId="0" applyNumberFormat="1" applyFont="1" applyBorder="1" applyAlignment="1" applyProtection="1"/>
    <xf numFmtId="164" fontId="2" fillId="0" borderId="54" xfId="0" applyNumberFormat="1" applyFont="1" applyBorder="1" applyAlignment="1" applyProtection="1"/>
    <xf numFmtId="164" fontId="2" fillId="0" borderId="55" xfId="0" applyNumberFormat="1" applyFont="1" applyBorder="1" applyAlignment="1" applyProtection="1"/>
    <xf numFmtId="164" fontId="2" fillId="0" borderId="55" xfId="0" applyNumberFormat="1" applyFont="1" applyBorder="1" applyProtection="1"/>
    <xf numFmtId="164" fontId="1" fillId="0" borderId="55" xfId="0" applyNumberFormat="1" applyFont="1" applyBorder="1" applyProtection="1"/>
    <xf numFmtId="164" fontId="2" fillId="0" borderId="54" xfId="0" applyNumberFormat="1" applyFont="1" applyBorder="1" applyProtection="1"/>
    <xf numFmtId="164" fontId="1" fillId="0" borderId="55" xfId="0" applyNumberFormat="1" applyFont="1" applyBorder="1" applyAlignment="1" applyProtection="1"/>
    <xf numFmtId="164" fontId="1" fillId="0" borderId="56" xfId="0" applyNumberFormat="1" applyFont="1" applyBorder="1" applyAlignment="1" applyProtection="1"/>
    <xf numFmtId="164" fontId="2" fillId="0" borderId="57" xfId="0" applyNumberFormat="1" applyFont="1" applyFill="1" applyBorder="1" applyAlignment="1" applyProtection="1"/>
    <xf numFmtId="164" fontId="2" fillId="0" borderId="58" xfId="0" applyNumberFormat="1" applyFont="1" applyBorder="1" applyAlignment="1" applyProtection="1"/>
    <xf numFmtId="164" fontId="1" fillId="0" borderId="59" xfId="0" applyNumberFormat="1" applyFont="1" applyBorder="1" applyAlignment="1" applyProtection="1"/>
    <xf numFmtId="166" fontId="4" fillId="0" borderId="34" xfId="0" applyNumberFormat="1" applyFont="1" applyBorder="1" applyAlignment="1" applyProtection="1"/>
    <xf numFmtId="166" fontId="4" fillId="0" borderId="60" xfId="0" applyNumberFormat="1" applyFont="1" applyBorder="1" applyAlignment="1" applyProtection="1"/>
    <xf numFmtId="3" fontId="2" fillId="0" borderId="27" xfId="0" applyNumberFormat="1" applyFont="1" applyFill="1" applyBorder="1" applyAlignment="1" applyProtection="1"/>
    <xf numFmtId="3" fontId="2" fillId="0" borderId="11" xfId="0" applyNumberFormat="1" applyFont="1" applyFill="1" applyBorder="1" applyAlignment="1" applyProtection="1"/>
    <xf numFmtId="166" fontId="3" fillId="0" borderId="20" xfId="0" applyNumberFormat="1" applyFont="1" applyFill="1" applyBorder="1" applyAlignment="1" applyProtection="1"/>
    <xf numFmtId="166" fontId="3" fillId="0" borderId="24" xfId="0" applyNumberFormat="1" applyFont="1" applyFill="1" applyBorder="1" applyAlignment="1" applyProtection="1"/>
    <xf numFmtId="3" fontId="2" fillId="0" borderId="36" xfId="0" applyNumberFormat="1" applyFont="1" applyFill="1" applyBorder="1" applyAlignment="1" applyProtection="1"/>
    <xf numFmtId="164" fontId="1" fillId="0" borderId="61" xfId="0" applyNumberFormat="1" applyFont="1" applyBorder="1" applyAlignment="1" applyProtection="1"/>
    <xf numFmtId="164" fontId="1" fillId="0" borderId="17" xfId="0" applyNumberFormat="1" applyFont="1" applyBorder="1" applyAlignment="1" applyProtection="1"/>
    <xf numFmtId="164" fontId="2" fillId="0" borderId="62" xfId="0" applyNumberFormat="1" applyFont="1" applyBorder="1" applyAlignment="1" applyProtection="1"/>
    <xf numFmtId="164" fontId="1" fillId="0" borderId="19" xfId="0" applyNumberFormat="1" applyFont="1" applyBorder="1" applyProtection="1"/>
    <xf numFmtId="166" fontId="4" fillId="0" borderId="16" xfId="0" applyNumberFormat="1" applyFont="1" applyBorder="1" applyAlignment="1" applyProtection="1"/>
    <xf numFmtId="164" fontId="1" fillId="0" borderId="63" xfId="0" applyNumberFormat="1" applyFont="1" applyBorder="1" applyAlignment="1" applyProtection="1"/>
    <xf numFmtId="166" fontId="4" fillId="0" borderId="64" xfId="0" applyNumberFormat="1" applyFont="1" applyBorder="1" applyAlignment="1" applyProtection="1"/>
    <xf numFmtId="3" fontId="2" fillId="0" borderId="21" xfId="0" applyNumberFormat="1" applyFont="1" applyBorder="1" applyAlignment="1" applyProtection="1"/>
    <xf numFmtId="164" fontId="2" fillId="0" borderId="21" xfId="0" applyNumberFormat="1" applyFont="1" applyBorder="1" applyAlignment="1" applyProtection="1"/>
    <xf numFmtId="3" fontId="2" fillId="0" borderId="23" xfId="0" applyNumberFormat="1" applyFont="1" applyBorder="1" applyAlignment="1" applyProtection="1"/>
    <xf numFmtId="3" fontId="2" fillId="0" borderId="65" xfId="0" applyNumberFormat="1" applyFont="1" applyBorder="1" applyAlignment="1" applyProtection="1"/>
    <xf numFmtId="164" fontId="2" fillId="0" borderId="66" xfId="0" applyNumberFormat="1" applyFont="1" applyBorder="1" applyAlignment="1" applyProtection="1"/>
    <xf numFmtId="164" fontId="2" fillId="0" borderId="67" xfId="0" applyNumberFormat="1" applyFont="1" applyBorder="1" applyAlignment="1" applyProtection="1"/>
    <xf numFmtId="164" fontId="2" fillId="0" borderId="68" xfId="0" applyNumberFormat="1" applyFont="1" applyBorder="1" applyAlignment="1" applyProtection="1"/>
    <xf numFmtId="164" fontId="1" fillId="0" borderId="67" xfId="0" applyNumberFormat="1" applyFont="1" applyBorder="1" applyProtection="1"/>
    <xf numFmtId="164" fontId="1" fillId="0" borderId="66" xfId="0" applyNumberFormat="1" applyFont="1" applyBorder="1" applyAlignment="1" applyProtection="1"/>
    <xf numFmtId="164" fontId="2" fillId="0" borderId="69" xfId="0" applyNumberFormat="1" applyFont="1" applyBorder="1" applyAlignment="1" applyProtection="1"/>
    <xf numFmtId="164" fontId="1" fillId="0" borderId="67" xfId="0" applyNumberFormat="1" applyFont="1" applyBorder="1" applyAlignment="1" applyProtection="1"/>
    <xf numFmtId="164" fontId="1" fillId="0" borderId="70" xfId="0" applyNumberFormat="1" applyFont="1" applyBorder="1" applyAlignment="1" applyProtection="1"/>
    <xf numFmtId="164" fontId="1" fillId="0" borderId="71" xfId="0" applyNumberFormat="1" applyFont="1" applyBorder="1" applyAlignment="1" applyProtection="1"/>
    <xf numFmtId="166" fontId="3" fillId="0" borderId="73" xfId="0" applyNumberFormat="1" applyFont="1" applyBorder="1" applyAlignment="1" applyProtection="1"/>
    <xf numFmtId="3" fontId="2" fillId="0" borderId="74" xfId="0" applyNumberFormat="1" applyFont="1" applyBorder="1" applyAlignment="1" applyProtection="1"/>
    <xf numFmtId="166" fontId="4" fillId="0" borderId="73" xfId="0" applyNumberFormat="1" applyFont="1" applyBorder="1" applyAlignment="1" applyProtection="1"/>
    <xf numFmtId="3" fontId="2" fillId="0" borderId="75" xfId="0" applyNumberFormat="1" applyFont="1" applyBorder="1" applyAlignment="1" applyProtection="1"/>
    <xf numFmtId="166" fontId="4" fillId="0" borderId="72" xfId="0" applyNumberFormat="1" applyFont="1" applyBorder="1" applyAlignment="1" applyProtection="1"/>
    <xf numFmtId="166" fontId="4" fillId="0" borderId="76" xfId="0" applyNumberFormat="1" applyFont="1" applyBorder="1" applyAlignment="1" applyProtection="1"/>
    <xf numFmtId="166" fontId="4" fillId="0" borderId="77" xfId="0" applyNumberFormat="1" applyFont="1" applyBorder="1" applyAlignment="1" applyProtection="1"/>
    <xf numFmtId="164" fontId="2" fillId="0" borderId="18" xfId="0" applyNumberFormat="1" applyFont="1" applyBorder="1" applyAlignment="1" applyProtection="1"/>
    <xf numFmtId="164" fontId="2" fillId="0" borderId="59" xfId="0" applyNumberFormat="1" applyFont="1" applyBorder="1" applyAlignment="1" applyProtection="1"/>
    <xf numFmtId="166" fontId="4" fillId="0" borderId="78" xfId="0" applyNumberFormat="1" applyFont="1" applyBorder="1" applyAlignment="1" applyProtection="1"/>
    <xf numFmtId="164" fontId="2" fillId="0" borderId="69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_Analyst/Budget%202011/BOR%20Forms/LSU/LSU%20Shreveport%20Budget%20Request%20Electronic%20submis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_Analyst/Budget%202011/BOR%20Forms/SU/Actuals(ES)SUBR2010-11BOR(1)final0924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4"/>
      <sheetName val="BOR-6"/>
      <sheetName val="ATH-1 Actual"/>
      <sheetName val="ATH-2-Actual"/>
      <sheetName val="ATH-1 09-10 Bgt"/>
      <sheetName val="ATH-2 09-10 Bgt"/>
      <sheetName val="ATH-1 10-11 Bgt"/>
      <sheetName val="ATH-2 10-11 Bgt"/>
    </sheetNames>
    <sheetDataSet>
      <sheetData sheetId="0">
        <row r="7">
          <cell r="F7">
            <v>10393665</v>
          </cell>
        </row>
        <row r="10">
          <cell r="F10">
            <v>343396</v>
          </cell>
        </row>
        <row r="11">
          <cell r="F11">
            <v>858490</v>
          </cell>
        </row>
        <row r="13">
          <cell r="G13">
            <v>472826</v>
          </cell>
        </row>
        <row r="14">
          <cell r="G14">
            <v>195243</v>
          </cell>
        </row>
        <row r="15">
          <cell r="F15">
            <v>171511</v>
          </cell>
          <cell r="G15">
            <v>502400</v>
          </cell>
        </row>
        <row r="17">
          <cell r="F17">
            <v>1261434</v>
          </cell>
        </row>
        <row r="20">
          <cell r="G20">
            <v>99200</v>
          </cell>
        </row>
        <row r="21">
          <cell r="G21">
            <v>74187</v>
          </cell>
        </row>
        <row r="26">
          <cell r="F26">
            <v>19874</v>
          </cell>
          <cell r="G26">
            <v>11549</v>
          </cell>
        </row>
        <row r="28">
          <cell r="F28">
            <v>633802</v>
          </cell>
          <cell r="G28">
            <v>105259</v>
          </cell>
        </row>
        <row r="31">
          <cell r="F31">
            <v>10006509</v>
          </cell>
        </row>
        <row r="33">
          <cell r="F33">
            <v>1081928</v>
          </cell>
        </row>
        <row r="36">
          <cell r="F36">
            <v>91526</v>
          </cell>
        </row>
        <row r="37">
          <cell r="F37">
            <v>626484</v>
          </cell>
        </row>
        <row r="55">
          <cell r="G55">
            <v>6304967</v>
          </cell>
        </row>
        <row r="60">
          <cell r="G60">
            <v>2027677</v>
          </cell>
        </row>
        <row r="61">
          <cell r="G61">
            <v>3861807</v>
          </cell>
        </row>
        <row r="62">
          <cell r="G62">
            <v>0</v>
          </cell>
        </row>
        <row r="63">
          <cell r="G63">
            <v>2256289</v>
          </cell>
        </row>
        <row r="72">
          <cell r="F72">
            <v>0</v>
          </cell>
          <cell r="G72">
            <v>3248213</v>
          </cell>
        </row>
        <row r="78">
          <cell r="F78">
            <v>3043779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4">
          <cell r="U24">
            <v>968166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4"/>
      <sheetName val="BOR-6"/>
      <sheetName val="BOR-ATH-1 Actual"/>
      <sheetName val="BOR-ATH-2-Actual"/>
      <sheetName val="ATH-1 09-10 Bgt"/>
      <sheetName val="ATH-2 09-10 Bgt"/>
      <sheetName val="ATH-1 10-11 Bgt"/>
      <sheetName val="ATH-2 10-11 Bgt"/>
    </sheetNames>
    <sheetDataSet>
      <sheetData sheetId="0">
        <row r="7">
          <cell r="K7">
            <v>0</v>
          </cell>
        </row>
        <row r="13">
          <cell r="K13">
            <v>885720</v>
          </cell>
        </row>
        <row r="16">
          <cell r="K16">
            <v>2830708</v>
          </cell>
        </row>
        <row r="56">
          <cell r="K56">
            <v>20363678</v>
          </cell>
        </row>
        <row r="57">
          <cell r="K57">
            <v>0</v>
          </cell>
        </row>
        <row r="61">
          <cell r="K61">
            <v>2785330</v>
          </cell>
        </row>
        <row r="62">
          <cell r="K62">
            <v>36960</v>
          </cell>
        </row>
        <row r="63">
          <cell r="K63">
            <v>389910</v>
          </cell>
        </row>
        <row r="72">
          <cell r="K72">
            <v>17094162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W13">
            <v>2100000</v>
          </cell>
        </row>
        <row r="24">
          <cell r="W24">
            <v>7156970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topLeftCell="D50" zoomScale="30" zoomScaleNormal="30" workbookViewId="0">
      <selection activeCell="B69" sqref="B69"/>
    </sheetView>
  </sheetViews>
  <sheetFormatPr defaultColWidth="12.42578125" defaultRowHeight="44.25"/>
  <cols>
    <col min="1" max="1" width="186.7109375" style="11" customWidth="1"/>
    <col min="2" max="2" width="60.7109375" style="128" customWidth="1"/>
    <col min="3" max="3" width="45.5703125" style="11" customWidth="1"/>
    <col min="4" max="4" width="53.140625" style="128" customWidth="1"/>
    <col min="5" max="5" width="45.5703125" style="11" customWidth="1"/>
    <col min="6" max="6" width="53.285156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51.7109375" style="128" customWidth="1"/>
    <col min="11" max="11" width="45.5703125" style="11" customWidth="1"/>
    <col min="12" max="12" width="51.710937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125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 t="s">
        <v>4</v>
      </c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f>BOR!B13+LUMCON!B13+LOSFA!B13+'UL System'!B13+'LSU System'!B13+'SU System'!B13+LCTCS!B13</f>
        <v>1074408125</v>
      </c>
      <c r="C13" s="52">
        <f t="shared" ref="C13:C28" si="0">IF(ISBLANK(B13),"  ",IF(F13&gt;0,B13/F13,IF(B13&gt;0,1,0)))</f>
        <v>0.99944695020311369</v>
      </c>
      <c r="D13" s="53">
        <f>BOR!D13+LUMCON!D13+LOSFA!D13+'UL System'!D13+'LSU System'!D13+'SU System'!D13+LCTCS!D13</f>
        <v>594530</v>
      </c>
      <c r="E13" s="52">
        <f>IF(ISBLANK(D13),"  ",IF(F13&gt;0,D13/F13,IF(D13&gt;0,1,0)))</f>
        <v>5.5304979688631563E-4</v>
      </c>
      <c r="F13" s="55">
        <f>D13+B13</f>
        <v>1075002655</v>
      </c>
      <c r="G13" s="52">
        <f>IF(ISBLANK(F13),"  ",IF($F$73&gt;0,F13/$F$73,IF(F13&gt;0,1,0)))</f>
        <v>0.22591667858384223</v>
      </c>
      <c r="H13" s="220">
        <f>BOR!H13+LUMCON!H13+LOSFA!H13+'UL System'!H13+'LSU System'!H13+'SU System'!H13+LCTCS!H13</f>
        <v>1073864094</v>
      </c>
      <c r="I13" s="52">
        <f t="shared" ref="I13:I14" si="1">IF(ISBLANK(H13),"  ",IF(L13&gt;0,H13/L13,IF(H13&gt;0,1,0)))</f>
        <v>0.98940447720394187</v>
      </c>
      <c r="J13" s="53">
        <f>BOR!J13+LUMCON!J13+LOSFA!J13+'UL System'!J13+'LSU System'!J13+'SU System'!J13+LCTCS!J13</f>
        <v>11500000</v>
      </c>
      <c r="K13" s="52">
        <f>IF(ISBLANK(J13),"  ",IF(L13&gt;0,J13/L13,IF(J13&gt;0,1,0)))</f>
        <v>1.059552279605815E-2</v>
      </c>
      <c r="L13" s="55">
        <f>J13+H13</f>
        <v>1085364094</v>
      </c>
      <c r="M13" s="229">
        <f>IF(ISBLANK(L13),"  ",IF($F$73&gt;0,L13/$F$73,IF(L13&gt;0,1,0)))</f>
        <v>0.22809418193543077</v>
      </c>
      <c r="N13" s="57"/>
    </row>
    <row r="14" spans="1:17">
      <c r="A14" s="21" t="s">
        <v>15</v>
      </c>
      <c r="B14" s="9">
        <f>BOR!B14+LUMCON!B14+LOSFA!B14+'UL System'!B14+'LSU System'!B14+'SU System'!B14+LCTCS!B14</f>
        <v>80584059</v>
      </c>
      <c r="C14" s="52">
        <f t="shared" si="0"/>
        <v>1</v>
      </c>
      <c r="D14" s="53">
        <f>BOR!D14+LUMCON!D14+LOSFA!D14+'UL System'!D14+'LSU System'!D14+'SU System'!D14+LCTCS!D14</f>
        <v>0</v>
      </c>
      <c r="E14" s="52">
        <f>IF(ISBLANK(D14),"  ",IF(F14&gt;0,D14/F14,IF(D14&gt;0,1,0)))</f>
        <v>0</v>
      </c>
      <c r="F14" s="55">
        <f>D14+B14</f>
        <v>80584059</v>
      </c>
      <c r="G14" s="52">
        <f>IF(ISBLANK(F14),"  ",IF($F$73&gt;0,F14/$F$73,IF(F14&gt;0,1,0)))</f>
        <v>1.693510511012122E-2</v>
      </c>
      <c r="H14" s="220">
        <f>BOR!H14+LUMCON!H14+LOSFA!H14+'UL System'!H14+'LSU System'!H14+'SU System'!H14+LCTCS!H14</f>
        <v>0</v>
      </c>
      <c r="I14" s="52">
        <f t="shared" si="1"/>
        <v>0</v>
      </c>
      <c r="J14" s="53">
        <f>BOR!J14+LUMCON!J14+LOSFA!J14+'UL System'!J14+'LSU System'!J14+'SU System'!J14+LCTCS!J14</f>
        <v>0</v>
      </c>
      <c r="K14" s="52">
        <f>IF(ISBLANK(J14),"  ",IF(L14&gt;0,J14/L14,IF(J14&gt;0,1,0)))</f>
        <v>0</v>
      </c>
      <c r="L14" s="55">
        <f>J14+H14</f>
        <v>0</v>
      </c>
      <c r="M14" s="229">
        <f>IF(ISBLANK(L14),"  ",IF($F$73&gt;0,L14/$F$73,IF(L14&gt;0,1,0)))</f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3" t="s">
        <v>4</v>
      </c>
      <c r="H15" s="221"/>
      <c r="I15" s="63" t="s">
        <v>4</v>
      </c>
      <c r="J15" s="64"/>
      <c r="K15" s="65" t="s">
        <v>4</v>
      </c>
      <c r="L15" s="44"/>
      <c r="M15" s="230" t="s">
        <v>4</v>
      </c>
      <c r="N15" s="35"/>
    </row>
    <row r="16" spans="1:17">
      <c r="A16" s="67" t="s">
        <v>17</v>
      </c>
      <c r="B16" s="9">
        <f>BOR!B16+LUMCON!B16+LOSFA!B16+'UL System'!B16+'LSU System'!B16+'SU System'!B16+LCTCS!B16</f>
        <v>6599454</v>
      </c>
      <c r="C16" s="52">
        <f t="shared" si="0"/>
        <v>1</v>
      </c>
      <c r="D16" s="53">
        <f>BOR!D16+LUMCON!D16+LOSFA!D16+'UL System'!D16+'LSU System'!D16+'SU System'!D16+LCTCS!D16</f>
        <v>0</v>
      </c>
      <c r="E16" s="52">
        <f t="shared" ref="E16:E31" si="2">IF(ISBLANK(D16),"  ",IF(F16&gt;0,D16/F16,IF(D16&gt;0,1,0)))</f>
        <v>0</v>
      </c>
      <c r="F16" s="55">
        <f t="shared" ref="F16:F31" si="3">D16+B16</f>
        <v>6599454</v>
      </c>
      <c r="G16" s="52">
        <f t="shared" ref="G16:G31" si="4">IF(ISBLANK(F16),"  ",IF($F$73&gt;0,F16/$F$73,IF(F16&gt;0,1,0)))</f>
        <v>1.3869051589894463E-3</v>
      </c>
      <c r="H16" s="220">
        <f>BOR!H16+LUMCON!H16+LOSFA!H16+'UL System'!H16+'LSU System'!H16+'SU System'!H16+LCTCS!H16</f>
        <v>685008</v>
      </c>
      <c r="I16" s="52">
        <f t="shared" ref="I16:I31" si="5">IF(ISBLANK(H16),"  ",IF(L16&gt;0,H16/L16,IF(H16&gt;0,1,0)))</f>
        <v>1</v>
      </c>
      <c r="J16" s="53">
        <f>BOR!J16+LUMCON!J16+LOSFA!J16+'UL System'!J16+'LSU System'!J16+'SU System'!J16+LCTCS!J16</f>
        <v>0</v>
      </c>
      <c r="K16" s="52">
        <f t="shared" ref="K16:K31" si="6">IF(ISBLANK(J16),"  ",IF(L16&gt;0,J16/L16,IF(J16&gt;0,1,0)))</f>
        <v>0</v>
      </c>
      <c r="L16" s="55">
        <f t="shared" ref="L16:L31" si="7">J16+H16</f>
        <v>685008</v>
      </c>
      <c r="M16" s="229">
        <f t="shared" ref="M16:M31" si="8">IF(ISBLANK(L16),"  ",IF($F$73&gt;0,L16/$F$73,IF(L16&gt;0,1,0)))</f>
        <v>1.4395753484288892E-4</v>
      </c>
      <c r="N16" s="35"/>
    </row>
    <row r="17" spans="1:14">
      <c r="A17" s="69" t="s">
        <v>18</v>
      </c>
      <c r="B17" s="9">
        <f>BOR!B17+LUMCON!B17+LOSFA!B17+'UL System'!B17+'LSU System'!B17+'SU System'!B17+LCTCS!B17</f>
        <v>43338283.519999996</v>
      </c>
      <c r="C17" s="52">
        <f t="shared" si="0"/>
        <v>1</v>
      </c>
      <c r="D17" s="53">
        <f>BOR!D17+LUMCON!D17+LOSFA!D17+'UL System'!D17+'LSU System'!D17+'SU System'!D17+LCTCS!D17</f>
        <v>0</v>
      </c>
      <c r="E17" s="52">
        <f t="shared" si="2"/>
        <v>0</v>
      </c>
      <c r="F17" s="55">
        <f t="shared" si="3"/>
        <v>43338283.519999996</v>
      </c>
      <c r="G17" s="52">
        <f t="shared" si="4"/>
        <v>9.1077366393697567E-3</v>
      </c>
      <c r="H17" s="220">
        <f>BOR!H17+LUMCON!H17+LOSFA!H17+'UL System'!H17+'LSU System'!H17+'SU System'!H17+LCTCS!H17</f>
        <v>43549942</v>
      </c>
      <c r="I17" s="52">
        <f t="shared" si="5"/>
        <v>1</v>
      </c>
      <c r="J17" s="53">
        <f>BOR!J17+LUMCON!J17+LOSFA!J17+'UL System'!J17+'LSU System'!J17+'SU System'!J17+LCTCS!J17</f>
        <v>0</v>
      </c>
      <c r="K17" s="52">
        <f t="shared" si="6"/>
        <v>0</v>
      </c>
      <c r="L17" s="55">
        <f t="shared" si="7"/>
        <v>43549942</v>
      </c>
      <c r="M17" s="229">
        <f t="shared" si="8"/>
        <v>9.1522176279266679E-3</v>
      </c>
      <c r="N17" s="35"/>
    </row>
    <row r="18" spans="1:14">
      <c r="A18" s="69" t="s">
        <v>19</v>
      </c>
      <c r="B18" s="9">
        <f>BOR!B18+LUMCON!B18+LOSFA!B18+'UL System'!B18+'LSU System'!B18+'SU System'!B18+LCTCS!B18</f>
        <v>43510859.149999999</v>
      </c>
      <c r="C18" s="52">
        <f t="shared" si="0"/>
        <v>1</v>
      </c>
      <c r="D18" s="53">
        <f>BOR!D18+LUMCON!D18+LOSFA!D18+'UL System'!D18+'LSU System'!D18+'SU System'!D18+LCTCS!D18</f>
        <v>0</v>
      </c>
      <c r="E18" s="52">
        <f t="shared" si="2"/>
        <v>0</v>
      </c>
      <c r="F18" s="55">
        <f t="shared" si="3"/>
        <v>43510859.149999999</v>
      </c>
      <c r="G18" s="52">
        <f t="shared" si="4"/>
        <v>9.1440041899220979E-3</v>
      </c>
      <c r="H18" s="220">
        <f>BOR!H18+LUMCON!H18+LOSFA!H18+'UL System'!H18+'LSU System'!H18+'SU System'!H18+LCTCS!H18</f>
        <v>40814803</v>
      </c>
      <c r="I18" s="52">
        <f t="shared" si="5"/>
        <v>1</v>
      </c>
      <c r="J18" s="53">
        <f>BOR!J18+LUMCON!J18+LOSFA!J18+'UL System'!J18+'LSU System'!J18+'SU System'!J18+LCTCS!J18</f>
        <v>0</v>
      </c>
      <c r="K18" s="52">
        <f t="shared" si="6"/>
        <v>0</v>
      </c>
      <c r="L18" s="55">
        <f t="shared" si="7"/>
        <v>40814803</v>
      </c>
      <c r="M18" s="229">
        <f t="shared" si="8"/>
        <v>8.5774157746743799E-3</v>
      </c>
      <c r="N18" s="35"/>
    </row>
    <row r="19" spans="1:14">
      <c r="A19" s="69" t="s">
        <v>20</v>
      </c>
      <c r="B19" s="9">
        <f>BOR!B19+LUMCON!B19+LOSFA!B19+'UL System'!B19+'LSU System'!B19+'SU System'!B19+LCTCS!B19</f>
        <v>700805</v>
      </c>
      <c r="C19" s="52">
        <f t="shared" si="0"/>
        <v>1</v>
      </c>
      <c r="D19" s="53">
        <f>BOR!D19+LUMCON!D19+LOSFA!D19+'UL System'!D19+'LSU System'!D19+'SU System'!D19+LCTCS!D19</f>
        <v>0</v>
      </c>
      <c r="E19" s="52">
        <f t="shared" si="2"/>
        <v>0</v>
      </c>
      <c r="F19" s="55">
        <f t="shared" si="3"/>
        <v>700805</v>
      </c>
      <c r="G19" s="52">
        <f t="shared" si="4"/>
        <v>1.4727734596613583E-4</v>
      </c>
      <c r="H19" s="220">
        <f>BOR!H19+LUMCON!H19+LOSFA!H19+'UL System'!H19+'LSU System'!H19+'SU System'!H19+LCTCS!H19</f>
        <v>700805</v>
      </c>
      <c r="I19" s="52">
        <f t="shared" si="5"/>
        <v>1</v>
      </c>
      <c r="J19" s="53">
        <f>BOR!J19+LUMCON!J19+LOSFA!J19+'UL System'!J19+'LSU System'!J19+'SU System'!J19+LCTCS!J19</f>
        <v>0</v>
      </c>
      <c r="K19" s="52">
        <f t="shared" si="6"/>
        <v>0</v>
      </c>
      <c r="L19" s="55">
        <f t="shared" si="7"/>
        <v>700805</v>
      </c>
      <c r="M19" s="229">
        <f t="shared" si="8"/>
        <v>1.4727734596613583E-4</v>
      </c>
      <c r="N19" s="35"/>
    </row>
    <row r="20" spans="1:14">
      <c r="A20" s="69" t="s">
        <v>21</v>
      </c>
      <c r="B20" s="9">
        <f>BOR!B20+LUMCON!B20+LOSFA!B20+'UL System'!B20+'LSU System'!B20+'SU System'!B20+LCTCS!B20</f>
        <v>0</v>
      </c>
      <c r="C20" s="52">
        <f t="shared" si="0"/>
        <v>0</v>
      </c>
      <c r="D20" s="53">
        <f>BOR!D20+LUMCON!D20+LOSFA!D20+'UL System'!D20+'LSU System'!D20+'SU System'!D20+LCTCS!D20</f>
        <v>452665</v>
      </c>
      <c r="E20" s="52">
        <f t="shared" si="2"/>
        <v>1</v>
      </c>
      <c r="F20" s="55">
        <f t="shared" si="3"/>
        <v>452665</v>
      </c>
      <c r="G20" s="52">
        <f t="shared" si="4"/>
        <v>9.5129600690293124E-5</v>
      </c>
      <c r="H20" s="220">
        <f>BOR!H20+LUMCON!H20+LOSFA!H20+'UL System'!H20+'LSU System'!H20+'SU System'!H20+LCTCS!H20</f>
        <v>0</v>
      </c>
      <c r="I20" s="52">
        <f t="shared" si="5"/>
        <v>0</v>
      </c>
      <c r="J20" s="53">
        <f>BOR!J20+LUMCON!J20+LOSFA!J20+'UL System'!J20+'LSU System'!J20+'SU System'!J20+LCTCS!J20</f>
        <v>450000</v>
      </c>
      <c r="K20" s="52">
        <f t="shared" si="6"/>
        <v>1</v>
      </c>
      <c r="L20" s="55">
        <f t="shared" si="7"/>
        <v>450000</v>
      </c>
      <c r="M20" s="229">
        <f t="shared" si="8"/>
        <v>9.4569538865677498E-5</v>
      </c>
      <c r="N20" s="35"/>
    </row>
    <row r="21" spans="1:14">
      <c r="A21" s="69" t="s">
        <v>22</v>
      </c>
      <c r="B21" s="9">
        <f>BOR!B21+LUMCON!B21+LOSFA!B21+'UL System'!B21+'LSU System'!B21+'SU System'!B21+LCTCS!B21</f>
        <v>800000</v>
      </c>
      <c r="C21" s="52">
        <f t="shared" si="0"/>
        <v>1</v>
      </c>
      <c r="D21" s="53">
        <f>BOR!D21+LUMCON!D21+LOSFA!D21+'UL System'!D21+'LSU System'!D21+'SU System'!D21+LCTCS!D21</f>
        <v>0</v>
      </c>
      <c r="E21" s="52">
        <f t="shared" si="2"/>
        <v>0</v>
      </c>
      <c r="F21" s="55">
        <f t="shared" si="3"/>
        <v>800000</v>
      </c>
      <c r="G21" s="52">
        <f t="shared" si="4"/>
        <v>1.6812362465009334E-4</v>
      </c>
      <c r="H21" s="220">
        <f>BOR!H21+LUMCON!H21+LOSFA!H21+'UL System'!H21+'LSU System'!H21+'SU System'!H21+LCTCS!H21</f>
        <v>800000</v>
      </c>
      <c r="I21" s="52">
        <f t="shared" si="5"/>
        <v>1</v>
      </c>
      <c r="J21" s="53">
        <f>BOR!J21+LUMCON!J21+LOSFA!J21+'UL System'!J21+'LSU System'!J21+'SU System'!J21+LCTCS!J21</f>
        <v>0</v>
      </c>
      <c r="K21" s="52">
        <f t="shared" si="6"/>
        <v>0</v>
      </c>
      <c r="L21" s="55">
        <f t="shared" si="7"/>
        <v>800000</v>
      </c>
      <c r="M21" s="229">
        <f t="shared" si="8"/>
        <v>1.6812362465009334E-4</v>
      </c>
      <c r="N21" s="35"/>
    </row>
    <row r="22" spans="1:14">
      <c r="A22" s="69" t="s">
        <v>23</v>
      </c>
      <c r="B22" s="9">
        <f>BOR!B22+LUMCON!B22+LOSFA!B22+'UL System'!B22+'LSU System'!B22+'SU System'!B22+LCTCS!B22</f>
        <v>0</v>
      </c>
      <c r="C22" s="52">
        <f t="shared" si="0"/>
        <v>0</v>
      </c>
      <c r="D22" s="53">
        <f>BOR!D22+LUMCON!D22+LOSFA!D22+'UL System'!D22+'LSU System'!D22+'SU System'!D22+LCTCS!D22</f>
        <v>0</v>
      </c>
      <c r="E22" s="52">
        <f t="shared" si="2"/>
        <v>0</v>
      </c>
      <c r="F22" s="55">
        <f t="shared" si="3"/>
        <v>0</v>
      </c>
      <c r="G22" s="52">
        <f t="shared" si="4"/>
        <v>0</v>
      </c>
      <c r="H22" s="220">
        <f>BOR!H22+LUMCON!H22+LOSFA!H22+'UL System'!H22+'LSU System'!H22+'SU System'!H22+LCTCS!H22</f>
        <v>0</v>
      </c>
      <c r="I22" s="52">
        <f t="shared" si="5"/>
        <v>0</v>
      </c>
      <c r="J22" s="53">
        <f>BOR!J22+LUMCON!J22+LOSFA!J22+'UL System'!J22+'LSU System'!J22+'SU System'!J22+LCTCS!J22</f>
        <v>0</v>
      </c>
      <c r="K22" s="52">
        <f t="shared" si="6"/>
        <v>0</v>
      </c>
      <c r="L22" s="55">
        <f t="shared" si="7"/>
        <v>0</v>
      </c>
      <c r="M22" s="229">
        <f t="shared" si="8"/>
        <v>0</v>
      </c>
      <c r="N22" s="35"/>
    </row>
    <row r="23" spans="1:14">
      <c r="A23" s="69" t="s">
        <v>24</v>
      </c>
      <c r="B23" s="9">
        <f>BOR!B23+LUMCON!B23+LOSFA!B23+'UL System'!B23+'LSU System'!B23+'SU System'!B23+LCTCS!B23</f>
        <v>750000</v>
      </c>
      <c r="C23" s="52">
        <f t="shared" si="0"/>
        <v>1</v>
      </c>
      <c r="D23" s="53">
        <f>BOR!D23+LUMCON!D23+LOSFA!D23+'UL System'!D23+'LSU System'!D23+'SU System'!D23+LCTCS!D23</f>
        <v>0</v>
      </c>
      <c r="E23" s="52">
        <f t="shared" si="2"/>
        <v>0</v>
      </c>
      <c r="F23" s="55">
        <f t="shared" si="3"/>
        <v>750000</v>
      </c>
      <c r="G23" s="52">
        <f t="shared" si="4"/>
        <v>1.5761589810946251E-4</v>
      </c>
      <c r="H23" s="220">
        <f>BOR!H23+LUMCON!H23+LOSFA!H23+'UL System'!H23+'LSU System'!H23+'SU System'!H23+LCTCS!H23</f>
        <v>750000</v>
      </c>
      <c r="I23" s="52">
        <f t="shared" si="5"/>
        <v>1</v>
      </c>
      <c r="J23" s="53">
        <f>BOR!J23+LUMCON!J23+LOSFA!J23+'UL System'!J23+'LSU System'!J23+'SU System'!J23+LCTCS!J23</f>
        <v>0</v>
      </c>
      <c r="K23" s="52">
        <f t="shared" si="6"/>
        <v>0</v>
      </c>
      <c r="L23" s="55">
        <f t="shared" si="7"/>
        <v>750000</v>
      </c>
      <c r="M23" s="229">
        <f t="shared" si="8"/>
        <v>1.5761589810946251E-4</v>
      </c>
      <c r="N23" s="35"/>
    </row>
    <row r="24" spans="1:14">
      <c r="A24" s="69" t="s">
        <v>25</v>
      </c>
      <c r="B24" s="9">
        <f>BOR!B24+LUMCON!B24+LOSFA!B24+'UL System'!B24+'LSU System'!B24+'SU System'!B24+LCTCS!B24</f>
        <v>2500000</v>
      </c>
      <c r="C24" s="52">
        <f t="shared" si="0"/>
        <v>1</v>
      </c>
      <c r="D24" s="53">
        <f>BOR!D24+LUMCON!D24+LOSFA!D24+'UL System'!D24+'LSU System'!D24+'SU System'!D24+LCTCS!D24</f>
        <v>0</v>
      </c>
      <c r="E24" s="52">
        <f t="shared" si="2"/>
        <v>0</v>
      </c>
      <c r="F24" s="55">
        <f t="shared" si="3"/>
        <v>2500000</v>
      </c>
      <c r="G24" s="52">
        <f t="shared" si="4"/>
        <v>5.2538632703154169E-4</v>
      </c>
      <c r="H24" s="220">
        <f>BOR!H24+LUMCON!H24+LOSFA!H24+'UL System'!H24+'LSU System'!H24+'SU System'!H24+LCTCS!H24</f>
        <v>3523950</v>
      </c>
      <c r="I24" s="52">
        <f t="shared" si="5"/>
        <v>1</v>
      </c>
      <c r="J24" s="53">
        <f>BOR!J24+LUMCON!J24+LOSFA!J24+'UL System'!J24+'LSU System'!J24+'SU System'!J24+LCTCS!J24</f>
        <v>0</v>
      </c>
      <c r="K24" s="52">
        <f t="shared" si="6"/>
        <v>0</v>
      </c>
      <c r="L24" s="55">
        <f t="shared" si="7"/>
        <v>3523950</v>
      </c>
      <c r="M24" s="229">
        <f t="shared" si="8"/>
        <v>7.4057405885712049E-4</v>
      </c>
      <c r="N24" s="35"/>
    </row>
    <row r="25" spans="1:14">
      <c r="A25" s="69" t="s">
        <v>26</v>
      </c>
      <c r="B25" s="9">
        <f>BOR!B25+LUMCON!B25+LOSFA!B25+'UL System'!B25+'LSU System'!B25+'SU System'!B25+LCTCS!B25</f>
        <v>210000</v>
      </c>
      <c r="C25" s="52">
        <f t="shared" si="0"/>
        <v>1</v>
      </c>
      <c r="D25" s="53">
        <f>BOR!D25+LUMCON!D25+LOSFA!D25+'UL System'!D25+'LSU System'!D25+'SU System'!D25+LCTCS!D25</f>
        <v>0</v>
      </c>
      <c r="E25" s="52">
        <f t="shared" si="2"/>
        <v>0</v>
      </c>
      <c r="F25" s="55">
        <f t="shared" si="3"/>
        <v>210000</v>
      </c>
      <c r="G25" s="52">
        <f t="shared" si="4"/>
        <v>4.4132451470649497E-5</v>
      </c>
      <c r="H25" s="220">
        <f>BOR!H25+LUMCON!H25+LOSFA!H25+'UL System'!H25+'LSU System'!H25+'SU System'!H25+LCTCS!H25</f>
        <v>210000</v>
      </c>
      <c r="I25" s="52">
        <f t="shared" si="5"/>
        <v>1</v>
      </c>
      <c r="J25" s="53">
        <f>BOR!J25+LUMCON!J25+LOSFA!J25+'UL System'!J25+'LSU System'!J25+'SU System'!J25+LCTCS!J25</f>
        <v>0</v>
      </c>
      <c r="K25" s="52">
        <f t="shared" si="6"/>
        <v>0</v>
      </c>
      <c r="L25" s="55">
        <f t="shared" si="7"/>
        <v>210000</v>
      </c>
      <c r="M25" s="229">
        <f t="shared" si="8"/>
        <v>4.4132451470649497E-5</v>
      </c>
      <c r="N25" s="35"/>
    </row>
    <row r="26" spans="1:14">
      <c r="A26" s="69" t="s">
        <v>27</v>
      </c>
      <c r="B26" s="9">
        <f>BOR!B26+LUMCON!B26+LOSFA!B26+'UL System'!B26+'LSU System'!B26+'SU System'!B26+LCTCS!B26</f>
        <v>0</v>
      </c>
      <c r="C26" s="52">
        <f t="shared" si="0"/>
        <v>0</v>
      </c>
      <c r="D26" s="53">
        <f>BOR!D26+LUMCON!D26+LOSFA!D26+'UL System'!D26+'LSU System'!D26+'SU System'!D26+LCTCS!D26</f>
        <v>0</v>
      </c>
      <c r="E26" s="52">
        <f t="shared" si="2"/>
        <v>0</v>
      </c>
      <c r="F26" s="55">
        <f t="shared" si="3"/>
        <v>0</v>
      </c>
      <c r="G26" s="52">
        <f t="shared" si="4"/>
        <v>0</v>
      </c>
      <c r="H26" s="220">
        <f>BOR!H26+LUMCON!H26+LOSFA!H26+'UL System'!H26+'LSU System'!H26+'SU System'!H26+LCTCS!H26</f>
        <v>0</v>
      </c>
      <c r="I26" s="52">
        <f t="shared" si="5"/>
        <v>0</v>
      </c>
      <c r="J26" s="53">
        <f>BOR!J26+LUMCON!J26+LOSFA!J26+'UL System'!J26+'LSU System'!J26+'SU System'!J26+LCTCS!J26</f>
        <v>0</v>
      </c>
      <c r="K26" s="52">
        <f t="shared" si="6"/>
        <v>0</v>
      </c>
      <c r="L26" s="55">
        <f t="shared" si="7"/>
        <v>0</v>
      </c>
      <c r="M26" s="229">
        <f t="shared" si="8"/>
        <v>0</v>
      </c>
      <c r="N26" s="35"/>
    </row>
    <row r="27" spans="1:14">
      <c r="A27" s="69" t="s">
        <v>28</v>
      </c>
      <c r="B27" s="9">
        <f>BOR!B27+LUMCON!B27+LOSFA!B27+'UL System'!B27+'LSU System'!B27+'SU System'!B27+LCTCS!B27</f>
        <v>29117650.579999998</v>
      </c>
      <c r="C27" s="52">
        <f t="shared" si="0"/>
        <v>0.99902470578082858</v>
      </c>
      <c r="D27" s="53">
        <f>BOR!D27+LUMCON!D27+LOSFA!D27+'UL System'!D27+'LSU System'!D27+'SU System'!D27+LCTCS!D27</f>
        <v>28426</v>
      </c>
      <c r="E27" s="52">
        <f t="shared" si="2"/>
        <v>9.7529421917136815E-4</v>
      </c>
      <c r="F27" s="55">
        <f t="shared" si="3"/>
        <v>29146076.579999998</v>
      </c>
      <c r="G27" s="52">
        <f t="shared" si="4"/>
        <v>6.1251800486984949E-3</v>
      </c>
      <c r="H27" s="220">
        <f>BOR!H27+LUMCON!H27+LOSFA!H27+'UL System'!H27+'LSU System'!H27+'SU System'!H27+LCTCS!H27</f>
        <v>36000000</v>
      </c>
      <c r="I27" s="52">
        <f t="shared" si="5"/>
        <v>1</v>
      </c>
      <c r="J27" s="53">
        <f>BOR!J27+LUMCON!J27+LOSFA!J27+'UL System'!J27+'LSU System'!J27+'SU System'!J27+LCTCS!J27</f>
        <v>0</v>
      </c>
      <c r="K27" s="52">
        <f t="shared" si="6"/>
        <v>0</v>
      </c>
      <c r="L27" s="55">
        <f t="shared" si="7"/>
        <v>36000000</v>
      </c>
      <c r="M27" s="229">
        <f t="shared" si="8"/>
        <v>7.5655631092542003E-3</v>
      </c>
      <c r="N27" s="35"/>
    </row>
    <row r="28" spans="1:14">
      <c r="A28" s="70" t="s">
        <v>29</v>
      </c>
      <c r="B28" s="9">
        <f>BOR!B28+LUMCON!B28+LOSFA!B28+'UL System'!B28+'LSU System'!B28+'SU System'!B28+LCTCS!B28</f>
        <v>57877.83</v>
      </c>
      <c r="C28" s="52">
        <f t="shared" si="0"/>
        <v>1</v>
      </c>
      <c r="D28" s="53">
        <f>BOR!D28+LUMCON!D28+LOSFA!D28+'UL System'!D28+'LSU System'!D28+'SU System'!D28+LCTCS!D28</f>
        <v>0</v>
      </c>
      <c r="E28" s="52">
        <f t="shared" si="2"/>
        <v>0</v>
      </c>
      <c r="F28" s="55">
        <f t="shared" si="3"/>
        <v>57877.83</v>
      </c>
      <c r="G28" s="52">
        <f t="shared" si="4"/>
        <v>1.216328820810239E-5</v>
      </c>
      <c r="H28" s="220">
        <f>BOR!H28+LUMCON!H28+LOSFA!H28+'UL System'!H28+'LSU System'!H28+'SU System'!H28+LCTCS!H28</f>
        <v>400000</v>
      </c>
      <c r="I28" s="52">
        <f t="shared" si="5"/>
        <v>1</v>
      </c>
      <c r="J28" s="53">
        <f>BOR!J28+LUMCON!J28+LOSFA!J28+'UL System'!J28+'LSU System'!J28+'SU System'!J28+LCTCS!J28</f>
        <v>0</v>
      </c>
      <c r="K28" s="52">
        <f t="shared" si="6"/>
        <v>0</v>
      </c>
      <c r="L28" s="55">
        <f t="shared" si="7"/>
        <v>400000</v>
      </c>
      <c r="M28" s="229">
        <f t="shared" si="8"/>
        <v>8.4061812325046672E-5</v>
      </c>
      <c r="N28" s="35"/>
    </row>
    <row r="29" spans="1:14">
      <c r="A29" s="70" t="s">
        <v>30</v>
      </c>
      <c r="B29" s="9">
        <f>BOR!B29+LUMCON!B29+LOSFA!B29+'UL System'!B29+'LSU System'!B29+'SU System'!B29+LCTCS!B29</f>
        <v>10000000</v>
      </c>
      <c r="C29" s="52">
        <f t="shared" ref="C29:C31" si="9">IF(ISBLANK(B29),"  ",IF(F29&gt;0,B29/F29,IF(B29&gt;0,1,0)))</f>
        <v>1</v>
      </c>
      <c r="D29" s="53">
        <f>BOR!D29+LUMCON!D29+LOSFA!D29+'UL System'!D29+'LSU System'!D29+'SU System'!D29+LCTCS!D29</f>
        <v>0</v>
      </c>
      <c r="E29" s="52">
        <f t="shared" si="2"/>
        <v>0</v>
      </c>
      <c r="F29" s="55">
        <f t="shared" si="3"/>
        <v>10000000</v>
      </c>
      <c r="G29" s="52">
        <f t="shared" si="4"/>
        <v>2.1015453081261667E-3</v>
      </c>
      <c r="H29" s="220">
        <f>BOR!H29+LUMCON!H29+LOSFA!H29+'UL System'!H29+'LSU System'!H29+'SU System'!H29+LCTCS!H29</f>
        <v>10000000</v>
      </c>
      <c r="I29" s="52">
        <f t="shared" si="5"/>
        <v>0.98863074641621351</v>
      </c>
      <c r="J29" s="53">
        <f>BOR!J29+LUMCON!J29+LOSFA!J29+'UL System'!J29+'LSU System'!J29+'SU System'!J29+LCTCS!J29</f>
        <v>115000</v>
      </c>
      <c r="K29" s="52">
        <f t="shared" si="6"/>
        <v>1.1369253583786456E-2</v>
      </c>
      <c r="L29" s="55">
        <f t="shared" si="7"/>
        <v>10115000</v>
      </c>
      <c r="M29" s="229">
        <f t="shared" si="8"/>
        <v>2.1257130791696175E-3</v>
      </c>
      <c r="N29" s="35"/>
    </row>
    <row r="30" spans="1:14">
      <c r="A30" s="70" t="s">
        <v>31</v>
      </c>
      <c r="B30" s="9">
        <f>BOR!B30+LUMCON!B30+LOSFA!B30+'UL System'!B30+'LSU System'!B30+'SU System'!B30+LCTCS!B30</f>
        <v>3411787</v>
      </c>
      <c r="C30" s="52">
        <f t="shared" si="9"/>
        <v>1</v>
      </c>
      <c r="D30" s="53">
        <f>BOR!D30+LUMCON!D30+LOSFA!D30+'UL System'!D30+'LSU System'!D30+'SU System'!D30+LCTCS!D30</f>
        <v>0</v>
      </c>
      <c r="E30" s="52">
        <f t="shared" si="2"/>
        <v>0</v>
      </c>
      <c r="F30" s="55">
        <f t="shared" si="3"/>
        <v>3411787</v>
      </c>
      <c r="G30" s="52">
        <f t="shared" si="4"/>
        <v>7.1700249621758493E-4</v>
      </c>
      <c r="H30" s="220">
        <f>BOR!H30+LUMCON!H30+LOSFA!H30+'UL System'!H30+'LSU System'!H30+'SU System'!H30+LCTCS!H30</f>
        <v>8483000</v>
      </c>
      <c r="I30" s="52">
        <f t="shared" si="5"/>
        <v>1</v>
      </c>
      <c r="J30" s="53">
        <f>BOR!J30+LUMCON!J30+LOSFA!J30+'UL System'!J30+'LSU System'!J30+'SU System'!J30+LCTCS!J30</f>
        <v>0</v>
      </c>
      <c r="K30" s="52">
        <f t="shared" si="6"/>
        <v>0</v>
      </c>
      <c r="L30" s="55">
        <f t="shared" si="7"/>
        <v>8483000</v>
      </c>
      <c r="M30" s="229">
        <f t="shared" si="8"/>
        <v>1.7827408848834273E-3</v>
      </c>
      <c r="N30" s="35"/>
    </row>
    <row r="31" spans="1:14">
      <c r="A31" s="70" t="s">
        <v>90</v>
      </c>
      <c r="B31" s="42">
        <f>LOSFA!B31</f>
        <v>48669</v>
      </c>
      <c r="C31" s="52">
        <f t="shared" si="9"/>
        <v>1</v>
      </c>
      <c r="D31" s="64">
        <f>LOSFA!D31</f>
        <v>0</v>
      </c>
      <c r="E31" s="52">
        <f t="shared" si="2"/>
        <v>0</v>
      </c>
      <c r="F31" s="55">
        <f t="shared" si="3"/>
        <v>48669</v>
      </c>
      <c r="G31" s="52">
        <f t="shared" si="4"/>
        <v>1.022801086011924E-5</v>
      </c>
      <c r="H31" s="221">
        <f>LOSFA!H31</f>
        <v>60000</v>
      </c>
      <c r="I31" s="52">
        <f t="shared" si="5"/>
        <v>1</v>
      </c>
      <c r="J31" s="64">
        <f>LOSFA!J31</f>
        <v>0</v>
      </c>
      <c r="K31" s="52">
        <f t="shared" si="6"/>
        <v>0</v>
      </c>
      <c r="L31" s="55">
        <f t="shared" si="7"/>
        <v>60000</v>
      </c>
      <c r="M31" s="229">
        <f t="shared" si="8"/>
        <v>1.2609271848757E-5</v>
      </c>
      <c r="N31" s="35"/>
    </row>
    <row r="32" spans="1:14" ht="45">
      <c r="A32" s="71" t="s">
        <v>32</v>
      </c>
      <c r="B32" s="211"/>
      <c r="C32" s="216" t="s">
        <v>4</v>
      </c>
      <c r="D32" s="106"/>
      <c r="E32" s="218" t="s">
        <v>4</v>
      </c>
      <c r="F32" s="217"/>
      <c r="G32" s="216" t="s">
        <v>4</v>
      </c>
      <c r="H32" s="222"/>
      <c r="I32" s="216" t="s">
        <v>4</v>
      </c>
      <c r="J32" s="106"/>
      <c r="K32" s="218" t="s">
        <v>4</v>
      </c>
      <c r="L32" s="217"/>
      <c r="M32" s="219" t="s">
        <v>4</v>
      </c>
      <c r="N32" s="35"/>
    </row>
    <row r="33" spans="1:14">
      <c r="A33" s="67" t="s">
        <v>33</v>
      </c>
      <c r="B33" s="9">
        <f>BOR!B32+LUMCON!B32+LOSFA!B33+'UL System'!B32+'LSU System'!B32+'SU System'!B32+LCTCS!B32</f>
        <v>0</v>
      </c>
      <c r="C33" s="52">
        <f t="shared" ref="C33" si="10">IF(ISBLANK(B33),"  ",IF(F33&gt;0,B33/F33,IF(B33&gt;0,1,0)))</f>
        <v>0</v>
      </c>
      <c r="D33" s="53">
        <f>BOR!D32+LUMCON!D32+LOSFA!D33+'UL System'!D32+'LSU System'!D32+'SU System'!D32+LCTCS!D32</f>
        <v>0</v>
      </c>
      <c r="E33" s="52">
        <f>IF(ISBLANK(D33),"  ",IF(F33&gt;0,D33/F33,IF(D33&gt;0,1,0)))</f>
        <v>0</v>
      </c>
      <c r="F33" s="55">
        <f>D33+B33</f>
        <v>0</v>
      </c>
      <c r="G33" s="52">
        <f>IF(ISBLANK(F33),"  ",IF($F$73&gt;0,F33/$F$73,IF(F33&gt;0,1,0)))</f>
        <v>0</v>
      </c>
      <c r="H33" s="220">
        <f>BOR!H32+LUMCON!H32+LOSFA!H33+'UL System'!H32+'LSU System'!H32+'SU System'!H32+LCTCS!H32</f>
        <v>0</v>
      </c>
      <c r="I33" s="52">
        <f t="shared" ref="I33" si="11">IF(ISBLANK(H33),"  ",IF(L33&gt;0,H33/L33,IF(H33&gt;0,1,0)))</f>
        <v>0</v>
      </c>
      <c r="J33" s="53">
        <f>BOR!J32+LUMCON!J32+LOSFA!J33+'UL System'!J32+'LSU System'!J32+'SU System'!J32+LCTCS!J32</f>
        <v>0</v>
      </c>
      <c r="K33" s="52">
        <f>IF(ISBLANK(J33),"  ",IF(L33&gt;0,J33/L33,IF(J33&gt;0,1,0)))</f>
        <v>0</v>
      </c>
      <c r="L33" s="55">
        <f>J33+H33</f>
        <v>0</v>
      </c>
      <c r="M33" s="229">
        <f>IF(ISBLANK(L33),"  ",IF($F$73&gt;0,L33/$F$73,IF(L33&gt;0,1,0)))</f>
        <v>0</v>
      </c>
      <c r="N33" s="35"/>
    </row>
    <row r="34" spans="1:14" ht="45">
      <c r="A34" s="71" t="s">
        <v>34</v>
      </c>
      <c r="B34" s="211"/>
      <c r="C34" s="216" t="s">
        <v>4</v>
      </c>
      <c r="D34" s="106"/>
      <c r="E34" s="218" t="s">
        <v>4</v>
      </c>
      <c r="F34" s="217"/>
      <c r="G34" s="216" t="s">
        <v>4</v>
      </c>
      <c r="H34" s="222"/>
      <c r="I34" s="216" t="s">
        <v>4</v>
      </c>
      <c r="J34" s="106"/>
      <c r="K34" s="218" t="s">
        <v>4</v>
      </c>
      <c r="L34" s="217"/>
      <c r="M34" s="219" t="s">
        <v>4</v>
      </c>
      <c r="N34" s="35"/>
    </row>
    <row r="35" spans="1:14">
      <c r="A35" s="69" t="s">
        <v>33</v>
      </c>
      <c r="B35" s="9">
        <f>BOR!B34+LUMCON!B34+LOSFA!B35+'UL System'!B34+'LSU System'!B34+'SU System'!B34+LCTCS!B34</f>
        <v>0</v>
      </c>
      <c r="C35" s="52">
        <f t="shared" ref="C35:C37" si="12">IF(ISBLANK(B35),"  ",IF(F35&gt;0,B35/F35,IF(B35&gt;0,1,0)))</f>
        <v>0</v>
      </c>
      <c r="D35" s="53">
        <f>BOR!D34+LUMCON!D34+LOSFA!D35+'UL System'!D34+'LSU System'!D34+'SU System'!D34+LCTCS!D34</f>
        <v>0</v>
      </c>
      <c r="E35" s="52">
        <f t="shared" ref="E35:E37" si="13">IF(ISBLANK(D35),"  ",IF(F35&gt;0,D35/F35,IF(D35&gt;0,1,0)))</f>
        <v>0</v>
      </c>
      <c r="F35" s="55">
        <f t="shared" ref="F35:F36" si="14">D35+B35</f>
        <v>0</v>
      </c>
      <c r="G35" s="52">
        <f t="shared" ref="G35:G37" si="15">IF(ISBLANK(F35),"  ",IF($F$73&gt;0,F35/$F$73,IF(F35&gt;0,1,0)))</f>
        <v>0</v>
      </c>
      <c r="H35" s="220">
        <f>BOR!H34+LUMCON!H34+LOSFA!H35+'UL System'!H34+'LSU System'!H34+'SU System'!H34+LCTCS!H34</f>
        <v>0</v>
      </c>
      <c r="I35" s="52">
        <f t="shared" ref="I35:I37" si="16">IF(ISBLANK(H35),"  ",IF(L35&gt;0,H35/L35,IF(H35&gt;0,1,0)))</f>
        <v>0</v>
      </c>
      <c r="J35" s="53">
        <f>BOR!J34+LUMCON!J34+LOSFA!J35+'UL System'!J34+'LSU System'!J34+'SU System'!J34+LCTCS!J34</f>
        <v>0</v>
      </c>
      <c r="K35" s="52">
        <f t="shared" ref="K35:K37" si="17">IF(ISBLANK(J35),"  ",IF(L35&gt;0,J35/L35,IF(J35&gt;0,1,0)))</f>
        <v>0</v>
      </c>
      <c r="L35" s="55">
        <f t="shared" ref="L35:L36" si="18">J35+H35</f>
        <v>0</v>
      </c>
      <c r="M35" s="229">
        <f t="shared" ref="M35:M37" si="19">IF(ISBLANK(L35),"  ",IF($F$73&gt;0,L35/$F$73,IF(L35&gt;0,1,0)))</f>
        <v>0</v>
      </c>
      <c r="N35" s="35"/>
    </row>
    <row r="36" spans="1:14">
      <c r="A36" s="69" t="s">
        <v>35</v>
      </c>
      <c r="B36" s="9">
        <f>BOR!B35+LUMCON!B35+LOSFA!B36+'UL System'!B35+'LSU System'!B35+'SU System'!B35+LCTCS!B35</f>
        <v>0</v>
      </c>
      <c r="C36" s="52">
        <f t="shared" si="12"/>
        <v>0</v>
      </c>
      <c r="D36" s="53">
        <f>BOR!D35+LUMCON!D35+LOSFA!D36+'UL System'!D35+'LSU System'!D35+'SU System'!D35+LCTCS!D35</f>
        <v>0</v>
      </c>
      <c r="E36" s="52">
        <f t="shared" si="13"/>
        <v>0</v>
      </c>
      <c r="F36" s="55">
        <f t="shared" si="14"/>
        <v>0</v>
      </c>
      <c r="G36" s="52">
        <f t="shared" si="15"/>
        <v>0</v>
      </c>
      <c r="H36" s="220">
        <f>BOR!H35+LUMCON!H35+LOSFA!H36+'UL System'!H35+'LSU System'!H35+'SU System'!H35+LCTCS!H35</f>
        <v>0</v>
      </c>
      <c r="I36" s="52">
        <f t="shared" si="16"/>
        <v>0</v>
      </c>
      <c r="J36" s="53">
        <f>BOR!J35+LUMCON!J35+LOSFA!J36+'UL System'!J35+'LSU System'!J35+'SU System'!J35+LCTCS!J35</f>
        <v>0</v>
      </c>
      <c r="K36" s="52">
        <f t="shared" si="17"/>
        <v>0</v>
      </c>
      <c r="L36" s="55">
        <f t="shared" si="18"/>
        <v>0</v>
      </c>
      <c r="M36" s="229">
        <f t="shared" si="19"/>
        <v>0</v>
      </c>
      <c r="N36" s="35"/>
    </row>
    <row r="37" spans="1:14" s="82" customFormat="1" ht="45">
      <c r="A37" s="71" t="s">
        <v>36</v>
      </c>
      <c r="B37" s="76">
        <f>B13+B14+B16+B17+B18+B19+B20+B21+B22+B23+B24+B25+B26+B27+B28+B29+B30+B31+B33+B35+B36</f>
        <v>1296037570.0799999</v>
      </c>
      <c r="C37" s="213">
        <f t="shared" si="12"/>
        <v>0.99917075779708597</v>
      </c>
      <c r="D37" s="78">
        <f>D13+D14+D16+D17+D18+D19+D20+D21+D22+D23+D24+D25+D26+D27+D28+D29+D30+D31+D33+D35+D36</f>
        <v>1075621</v>
      </c>
      <c r="E37" s="213">
        <f t="shared" si="13"/>
        <v>8.2924220291400971E-4</v>
      </c>
      <c r="F37" s="76">
        <f>F13+F14+F16+F17+F18+F19+F20+F21+F22+F23+F24+F25+F26+F27+F28+F29+F30+F31+F33+F35+F36</f>
        <v>1297113191.0799999</v>
      </c>
      <c r="G37" s="213">
        <f t="shared" si="15"/>
        <v>0.27259421408227336</v>
      </c>
      <c r="H37" s="223">
        <f>H13+H14+H16+H17+H18+H19+H20+H21+H22+H23+H24+H25+H26+H27+H28+H29+H30+H31+H33+H35+H36</f>
        <v>1219841602</v>
      </c>
      <c r="I37" s="213">
        <f t="shared" si="16"/>
        <v>0.99020623805375141</v>
      </c>
      <c r="J37" s="78">
        <f>J13+J14+J16+J17+J18+J19+J20+J21+J22+J23+J24+J25+J26+J27+J28+J29+J30+J31+J33+J35+J36</f>
        <v>12065000</v>
      </c>
      <c r="K37" s="213">
        <f t="shared" si="17"/>
        <v>9.7937619462485845E-3</v>
      </c>
      <c r="L37" s="76">
        <f>L13+L14+L16+L17+L18+L19+L20+L21+L22+L23+L24+L25+L26+L27+L28+L29+L30+L31+L33+L35+L36</f>
        <v>1231906602</v>
      </c>
      <c r="M37" s="231">
        <f t="shared" si="19"/>
        <v>0.25889075394827488</v>
      </c>
      <c r="N37" s="81"/>
    </row>
    <row r="38" spans="1:14" ht="45">
      <c r="A38" s="83" t="s">
        <v>37</v>
      </c>
      <c r="B38" s="62"/>
      <c r="C38" s="63" t="s">
        <v>4</v>
      </c>
      <c r="D38" s="64"/>
      <c r="E38" s="65" t="s">
        <v>4</v>
      </c>
      <c r="F38" s="44"/>
      <c r="G38" s="63" t="s">
        <v>4</v>
      </c>
      <c r="H38" s="221"/>
      <c r="I38" s="63" t="s">
        <v>4</v>
      </c>
      <c r="J38" s="64"/>
      <c r="K38" s="65" t="s">
        <v>4</v>
      </c>
      <c r="L38" s="44"/>
      <c r="M38" s="230" t="s">
        <v>4</v>
      </c>
      <c r="N38" s="35"/>
    </row>
    <row r="39" spans="1:14">
      <c r="A39" s="21" t="s">
        <v>38</v>
      </c>
      <c r="B39" s="9">
        <f>BOR!B38+LUMCON!B38+LOSFA!B39+'UL System'!B38+'LSU System'!B38+'SU System'!B38+LCTCS!B38</f>
        <v>156856775.16</v>
      </c>
      <c r="C39" s="52">
        <f t="shared" ref="C39:C45" si="20">IF(ISBLANK(B39),"  ",IF(F39&gt;0,B39/F39,IF(B39&gt;0,1,0)))</f>
        <v>1</v>
      </c>
      <c r="D39" s="53">
        <f>BOR!D38+LUMCON!D38+LOSFA!D39+'UL System'!D38+'LSU System'!D38+'SU System'!D38+LCTCS!D38</f>
        <v>0</v>
      </c>
      <c r="E39" s="52">
        <f t="shared" ref="E39:E45" si="21">IF(ISBLANK(D39),"  ",IF(F39&gt;0,D39/F39,IF(D39&gt;0,1,0)))</f>
        <v>0</v>
      </c>
      <c r="F39" s="55">
        <f t="shared" ref="F39:F44" si="22">D39+B39</f>
        <v>156856775.16</v>
      </c>
      <c r="G39" s="52">
        <f t="shared" ref="G39:G45" si="23">IF(ISBLANK(F39),"  ",IF($F$73&gt;0,F39/$F$73,IF(F39&gt;0,1,0)))</f>
        <v>3.2964161988529903E-2</v>
      </c>
      <c r="H39" s="220">
        <f>BOR!H38+LUMCON!H38+LOSFA!H39+'UL System'!H38+'LSU System'!H38+'SU System'!H38+LCTCS!H38</f>
        <v>164426027</v>
      </c>
      <c r="I39" s="52">
        <f t="shared" ref="I39:I45" si="24">IF(ISBLANK(H39),"  ",IF(L39&gt;0,H39/L39,IF(H39&gt;0,1,0)))</f>
        <v>1</v>
      </c>
      <c r="J39" s="53">
        <f>BOR!J38+LUMCON!J38+LOSFA!J39+'UL System'!J38+'LSU System'!J38+'SU System'!J38+LCTCS!J38</f>
        <v>0</v>
      </c>
      <c r="K39" s="52">
        <f t="shared" ref="K39:K45" si="25">IF(ISBLANK(J39),"  ",IF(L39&gt;0,J39/L39,IF(J39&gt;0,1,0)))</f>
        <v>0</v>
      </c>
      <c r="L39" s="55">
        <f t="shared" ref="L39:L45" si="26">J39+H39</f>
        <v>164426027</v>
      </c>
      <c r="M39" s="229">
        <f t="shared" ref="M39:M45" si="27">IF(ISBLANK(L39),"  ",IF($F$73&gt;0,L39/$F$73,IF(L39&gt;0,1,0)))</f>
        <v>3.4554874557567637E-2</v>
      </c>
      <c r="N39" s="35"/>
    </row>
    <row r="40" spans="1:14">
      <c r="A40" s="85" t="s">
        <v>39</v>
      </c>
      <c r="B40" s="9">
        <f>BOR!B39+LUMCON!B39+LOSFA!B40+'UL System'!B39+'LSU System'!B39+'SU System'!B39+LCTCS!B39</f>
        <v>185509588.92000002</v>
      </c>
      <c r="C40" s="52">
        <f t="shared" si="20"/>
        <v>1</v>
      </c>
      <c r="D40" s="53">
        <f>BOR!D39+LUMCON!D39+LOSFA!D40+'UL System'!D39+'LSU System'!D39+'SU System'!D39+LCTCS!D39</f>
        <v>0</v>
      </c>
      <c r="E40" s="52">
        <f t="shared" si="21"/>
        <v>0</v>
      </c>
      <c r="F40" s="55">
        <f t="shared" si="22"/>
        <v>185509588.92000002</v>
      </c>
      <c r="G40" s="52">
        <f t="shared" si="23"/>
        <v>3.8985680620723995E-2</v>
      </c>
      <c r="H40" s="220">
        <f>BOR!H39+LUMCON!H39+LOSFA!H40+'UL System'!H39+'LSU System'!H39+'SU System'!H39+LCTCS!H39</f>
        <v>180079485</v>
      </c>
      <c r="I40" s="52">
        <f t="shared" si="24"/>
        <v>1</v>
      </c>
      <c r="J40" s="53">
        <f>BOR!J39+LUMCON!J39+LOSFA!J40+'UL System'!J39+'LSU System'!J39+'SU System'!J39+LCTCS!J39</f>
        <v>0</v>
      </c>
      <c r="K40" s="52">
        <f t="shared" si="25"/>
        <v>0</v>
      </c>
      <c r="L40" s="55">
        <f t="shared" si="26"/>
        <v>180079485</v>
      </c>
      <c r="M40" s="229">
        <f t="shared" si="27"/>
        <v>3.7844519679152644E-2</v>
      </c>
      <c r="N40" s="35"/>
    </row>
    <row r="41" spans="1:14">
      <c r="A41" s="86" t="s">
        <v>40</v>
      </c>
      <c r="B41" s="9">
        <f>BOR!B40+LUMCON!B40+LOSFA!B41+'UL System'!B40+'LSU System'!B40+'SU System'!B40+LCTCS!B40</f>
        <v>35859555</v>
      </c>
      <c r="C41" s="52">
        <f t="shared" si="20"/>
        <v>1</v>
      </c>
      <c r="D41" s="53">
        <f>BOR!D40+LUMCON!D40+LOSFA!D41+'UL System'!D40+'LSU System'!D40+'SU System'!D40+LCTCS!D40</f>
        <v>0</v>
      </c>
      <c r="E41" s="52">
        <f t="shared" si="21"/>
        <v>0</v>
      </c>
      <c r="F41" s="55">
        <f t="shared" si="22"/>
        <v>35859555</v>
      </c>
      <c r="G41" s="52">
        <f t="shared" si="23"/>
        <v>7.536047956174222E-3</v>
      </c>
      <c r="H41" s="220">
        <f>BOR!H40+LUMCON!H40+LOSFA!H41+'UL System'!H40+'LSU System'!H40+'SU System'!H40+LCTCS!H40</f>
        <v>38169464</v>
      </c>
      <c r="I41" s="52">
        <f t="shared" si="24"/>
        <v>1</v>
      </c>
      <c r="J41" s="53">
        <f>BOR!J40+LUMCON!J40+LOSFA!J41+'UL System'!J40+'LSU System'!J40+'SU System'!J40+LCTCS!J40</f>
        <v>0</v>
      </c>
      <c r="K41" s="52">
        <f t="shared" si="25"/>
        <v>0</v>
      </c>
      <c r="L41" s="55">
        <f t="shared" si="26"/>
        <v>38169464</v>
      </c>
      <c r="M41" s="229">
        <f t="shared" si="27"/>
        <v>8.0214857982890634E-3</v>
      </c>
      <c r="N41" s="35"/>
    </row>
    <row r="42" spans="1:14">
      <c r="A42" s="41" t="s">
        <v>41</v>
      </c>
      <c r="B42" s="9">
        <f>BOR!B41+LUMCON!B41+LOSFA!B42+'UL System'!B41+'LSU System'!B41+'SU System'!B41+LCTCS!B41</f>
        <v>8557212</v>
      </c>
      <c r="C42" s="52">
        <f t="shared" si="20"/>
        <v>0.88030721209590534</v>
      </c>
      <c r="D42" s="53">
        <f>BOR!D41+LUMCON!D41+LOSFA!D42+'UL System'!D41+'LSU System'!D41+'SU System'!D41+LCTCS!D41</f>
        <v>1163499</v>
      </c>
      <c r="E42" s="52">
        <f t="shared" si="21"/>
        <v>0.11969278790409467</v>
      </c>
      <c r="F42" s="55">
        <f t="shared" si="22"/>
        <v>9720711</v>
      </c>
      <c r="G42" s="52">
        <f t="shared" si="23"/>
        <v>2.0428514593700416E-3</v>
      </c>
      <c r="H42" s="220">
        <f>BOR!H41+LUMCON!H41+LOSFA!H42+'UL System'!H41+'LSU System'!H41+'SU System'!H41+LCTCS!H41</f>
        <v>8621174</v>
      </c>
      <c r="I42" s="52">
        <f t="shared" si="24"/>
        <v>0.88427521461780711</v>
      </c>
      <c r="J42" s="53">
        <f>BOR!J41+LUMCON!J41+LOSFA!J42+'UL System'!J41+'LSU System'!J41+'SU System'!J41+LCTCS!J41</f>
        <v>1128250</v>
      </c>
      <c r="K42" s="52">
        <f t="shared" si="25"/>
        <v>0.11572478538219283</v>
      </c>
      <c r="L42" s="55">
        <f t="shared" si="26"/>
        <v>9749424</v>
      </c>
      <c r="M42" s="229">
        <f t="shared" si="27"/>
        <v>2.0488856264132644E-3</v>
      </c>
      <c r="N42" s="35"/>
    </row>
    <row r="43" spans="1:14">
      <c r="A43" s="85" t="s">
        <v>42</v>
      </c>
      <c r="B43" s="9">
        <f>BOR!B42+LUMCON!B42+LOSFA!B43+'UL System'!B42+'LSU System'!B42+'SU System'!B42+LCTCS!B42</f>
        <v>14397079</v>
      </c>
      <c r="C43" s="52">
        <f t="shared" si="20"/>
        <v>0.55958217316316616</v>
      </c>
      <c r="D43" s="53">
        <f>BOR!D42+LUMCON!D42+LOSFA!D43+'UL System'!D42+'LSU System'!D42+'SU System'!D42+LCTCS!D42</f>
        <v>11331187</v>
      </c>
      <c r="E43" s="52">
        <f t="shared" si="21"/>
        <v>0.44041782683683384</v>
      </c>
      <c r="F43" s="55">
        <f t="shared" si="22"/>
        <v>25728266</v>
      </c>
      <c r="G43" s="52">
        <f t="shared" si="23"/>
        <v>5.4069116698521975E-3</v>
      </c>
      <c r="H43" s="220">
        <f>BOR!H42+LUMCON!H42+LOSFA!H43+'UL System'!H42+'LSU System'!H42+'SU System'!H42+LCTCS!H42</f>
        <v>24796730</v>
      </c>
      <c r="I43" s="52">
        <f t="shared" si="24"/>
        <v>0.72511991643645457</v>
      </c>
      <c r="J43" s="53">
        <f>BOR!J42+LUMCON!J42+LOSFA!J43+'UL System'!J42+'LSU System'!J42+'SU System'!J42+LCTCS!J42</f>
        <v>9400000</v>
      </c>
      <c r="K43" s="52">
        <f t="shared" si="25"/>
        <v>0.27488008356354543</v>
      </c>
      <c r="L43" s="55">
        <f t="shared" si="26"/>
        <v>34196730</v>
      </c>
      <c r="M43" s="229">
        <f t="shared" si="27"/>
        <v>7.1865977484757331E-3</v>
      </c>
      <c r="N43" s="35"/>
    </row>
    <row r="44" spans="1:14" s="82" customFormat="1" ht="45">
      <c r="A44" s="83" t="s">
        <v>43</v>
      </c>
      <c r="B44" s="209">
        <f>SUM(B39:B43)</f>
        <v>401180210.08000004</v>
      </c>
      <c r="C44" s="213">
        <f t="shared" si="20"/>
        <v>0.96979588048876031</v>
      </c>
      <c r="D44" s="201">
        <f>SUM(D39:D43)</f>
        <v>12494686</v>
      </c>
      <c r="E44" s="213">
        <f t="shared" si="21"/>
        <v>3.0204119511239736E-2</v>
      </c>
      <c r="F44" s="212">
        <f t="shared" si="22"/>
        <v>413674896.08000004</v>
      </c>
      <c r="G44" s="213">
        <f t="shared" si="23"/>
        <v>8.6935653694650367E-2</v>
      </c>
      <c r="H44" s="209">
        <f>SUM(H39:H43)</f>
        <v>416092880</v>
      </c>
      <c r="I44" s="213">
        <f t="shared" si="24"/>
        <v>0.97532178024093652</v>
      </c>
      <c r="J44" s="201">
        <f>SUM(J39:J43)</f>
        <v>10528250</v>
      </c>
      <c r="K44" s="213">
        <f t="shared" si="25"/>
        <v>2.4678219759063504E-2</v>
      </c>
      <c r="L44" s="212">
        <f t="shared" si="26"/>
        <v>426621130</v>
      </c>
      <c r="M44" s="231">
        <f t="shared" si="27"/>
        <v>8.965636340989834E-2</v>
      </c>
      <c r="N44" s="81"/>
    </row>
    <row r="45" spans="1:14" s="82" customFormat="1" ht="45">
      <c r="A45" s="90" t="s">
        <v>44</v>
      </c>
      <c r="B45" s="176">
        <f>BOR!B44+LUMCON!B44+LOSFA!B45+'UL System'!B44+'LSU System'!B44+'SU System'!B44+LCTCS!B44</f>
        <v>189700000.16</v>
      </c>
      <c r="C45" s="213">
        <f t="shared" si="20"/>
        <v>1</v>
      </c>
      <c r="D45" s="210">
        <f>BOR!D44+LUMCON!D44+LOSFA!D45+'UL System'!D44+'LSU System'!D44+'SU System'!D44+LCTCS!D44</f>
        <v>0</v>
      </c>
      <c r="E45" s="213">
        <f t="shared" si="21"/>
        <v>0</v>
      </c>
      <c r="F45" s="212">
        <f t="shared" ref="F45" si="28">D45+B45</f>
        <v>189700000.16</v>
      </c>
      <c r="G45" s="213">
        <f t="shared" si="23"/>
        <v>3.9866314528778105E-2</v>
      </c>
      <c r="H45" s="224">
        <f>BOR!H44+LUMCON!H44+LOSFA!H45+'UL System'!H44+'LSU System'!H44+'SU System'!H44+LCTCS!H44</f>
        <v>289592480</v>
      </c>
      <c r="I45" s="213">
        <f t="shared" si="24"/>
        <v>1</v>
      </c>
      <c r="J45" s="210">
        <f>BOR!J44+LUMCON!J44+LOSFA!J45+'UL System'!J44+'LSU System'!J44+'SU System'!J44+LCTCS!J44</f>
        <v>0</v>
      </c>
      <c r="K45" s="213">
        <f t="shared" si="25"/>
        <v>0</v>
      </c>
      <c r="L45" s="212">
        <f t="shared" si="26"/>
        <v>289592480</v>
      </c>
      <c r="M45" s="231">
        <f t="shared" si="27"/>
        <v>6.0859171761262078E-2</v>
      </c>
      <c r="N45" s="81"/>
    </row>
    <row r="46" spans="1:14" ht="45">
      <c r="A46" s="24" t="s">
        <v>45</v>
      </c>
      <c r="B46" s="93"/>
      <c r="C46" s="94" t="s">
        <v>4</v>
      </c>
      <c r="D46" s="59"/>
      <c r="E46" s="95" t="s">
        <v>4</v>
      </c>
      <c r="F46" s="48"/>
      <c r="G46" s="94" t="s">
        <v>4</v>
      </c>
      <c r="H46" s="225"/>
      <c r="I46" s="94" t="s">
        <v>4</v>
      </c>
      <c r="J46" s="59"/>
      <c r="K46" s="95" t="s">
        <v>4</v>
      </c>
      <c r="L46" s="48"/>
      <c r="M46" s="232" t="s">
        <v>4</v>
      </c>
      <c r="N46" s="35"/>
    </row>
    <row r="47" spans="1:14">
      <c r="A47" s="21" t="s">
        <v>46</v>
      </c>
      <c r="B47" s="9">
        <f>BOR!B46+LUMCON!B46+LOSFA!B47+'UL System'!B46+'LSU System'!B46+'SU System'!B46+LCTCS!B46</f>
        <v>501579071.80000007</v>
      </c>
      <c r="C47" s="52">
        <f t="shared" ref="C47:C63" si="29">IF(ISBLANK(B47),"  ",IF(F47&gt;0,B47/F47,IF(B47&gt;0,1,0)))</f>
        <v>0.95904418289489768</v>
      </c>
      <c r="D47" s="53">
        <f>BOR!D46+LUMCON!D46+LOSFA!D47+'UL System'!D46+'LSU System'!D46+'SU System'!D46+LCTCS!D46</f>
        <v>21419848.109999999</v>
      </c>
      <c r="E47" s="52">
        <f t="shared" ref="E47:E63" si="30">IF(ISBLANK(D47),"  ",IF(F47&gt;0,D47/F47,IF(D47&gt;0,1,0)))</f>
        <v>4.095581710510228E-2</v>
      </c>
      <c r="F47" s="55">
        <f t="shared" ref="F47:F62" si="31">D47+B47</f>
        <v>522998919.91000009</v>
      </c>
      <c r="G47" s="52">
        <f t="shared" ref="G47:G63" si="32">IF(ISBLANK(F47),"  ",IF($F$73&gt;0,F47/$F$73,IF(F47&gt;0,1,0)))</f>
        <v>0.10991059262919135</v>
      </c>
      <c r="H47" s="220">
        <f>BOR!H46+LUMCON!H46+LOSFA!H47+'UL System'!H46+'LSU System'!H46+'SU System'!H46+LCTCS!H46</f>
        <v>571542836</v>
      </c>
      <c r="I47" s="52">
        <f t="shared" ref="I47:I63" si="33">IF(ISBLANK(H47),"  ",IF(L47&gt;0,H47/L47,IF(H47&gt;0,1,0)))</f>
        <v>0.96347406423846571</v>
      </c>
      <c r="J47" s="53">
        <f>BOR!J46+LUMCON!J46+LOSFA!J47+'UL System'!J46+'LSU System'!J46+'SU System'!J46+LCTCS!J46</f>
        <v>21667565</v>
      </c>
      <c r="K47" s="52">
        <f t="shared" ref="K47:K63" si="34">IF(ISBLANK(J47),"  ",IF(L47&gt;0,J47/L47,IF(J47&gt;0,1,0)))</f>
        <v>3.6525935761534296E-2</v>
      </c>
      <c r="L47" s="55">
        <f t="shared" ref="L47:L62" si="35">J47+H47</f>
        <v>593210401</v>
      </c>
      <c r="M47" s="229">
        <f t="shared" ref="M47:M63" si="36">IF(ISBLANK(L47),"  ",IF($F$73&gt;0,L47/$F$73,IF(L47&gt;0,1,0)))</f>
        <v>0.1246658534953192</v>
      </c>
      <c r="N47" s="35"/>
    </row>
    <row r="48" spans="1:14">
      <c r="A48" s="41" t="s">
        <v>47</v>
      </c>
      <c r="B48" s="9">
        <f>BOR!B47+LUMCON!B47+LOSFA!B48+'UL System'!B47+'LSU System'!B47+'SU System'!B47+LCTCS!B47</f>
        <v>89332422.769999996</v>
      </c>
      <c r="C48" s="52">
        <f t="shared" si="29"/>
        <v>1</v>
      </c>
      <c r="D48" s="53">
        <f>BOR!D47+LUMCON!D47+LOSFA!D48+'UL System'!D47+'LSU System'!D47+'SU System'!D47+LCTCS!D47</f>
        <v>0</v>
      </c>
      <c r="E48" s="52">
        <f t="shared" si="30"/>
        <v>0</v>
      </c>
      <c r="F48" s="55">
        <f t="shared" si="31"/>
        <v>89332422.769999996</v>
      </c>
      <c r="G48" s="52">
        <f t="shared" si="32"/>
        <v>1.8773613393583664E-2</v>
      </c>
      <c r="H48" s="220">
        <f>BOR!H47+LUMCON!H47+LOSFA!H48+'UL System'!H47+'LSU System'!H47+'SU System'!H47+LCTCS!H47</f>
        <v>101665124</v>
      </c>
      <c r="I48" s="52">
        <f t="shared" si="33"/>
        <v>1</v>
      </c>
      <c r="J48" s="53">
        <f>BOR!J47+LUMCON!J47+LOSFA!J48+'UL System'!J47+'LSU System'!J47+'SU System'!J47+LCTCS!J47</f>
        <v>0</v>
      </c>
      <c r="K48" s="52">
        <f t="shared" si="34"/>
        <v>0</v>
      </c>
      <c r="L48" s="55">
        <f t="shared" si="35"/>
        <v>101665124</v>
      </c>
      <c r="M48" s="229">
        <f t="shared" si="36"/>
        <v>2.1365386434226495E-2</v>
      </c>
      <c r="N48" s="35"/>
    </row>
    <row r="49" spans="1:14">
      <c r="A49" s="99" t="s">
        <v>48</v>
      </c>
      <c r="B49" s="9">
        <f>BOR!B48+LUMCON!B48+LOSFA!B49+'UL System'!B48+'LSU System'!B48+'SU System'!B48+LCTCS!B48</f>
        <v>38700905.850000001</v>
      </c>
      <c r="C49" s="52">
        <f t="shared" si="29"/>
        <v>0.83686532564282312</v>
      </c>
      <c r="D49" s="53">
        <f>BOR!D48+LUMCON!D48+LOSFA!D49+'UL System'!D48+'LSU System'!D48+'SU System'!D48+LCTCS!D48</f>
        <v>7544176.4399999995</v>
      </c>
      <c r="E49" s="52">
        <f t="shared" si="30"/>
        <v>0.16313467435717693</v>
      </c>
      <c r="F49" s="55">
        <f t="shared" si="31"/>
        <v>46245082.289999999</v>
      </c>
      <c r="G49" s="52">
        <f t="shared" si="32"/>
        <v>9.7186135710457984E-3</v>
      </c>
      <c r="H49" s="220">
        <f>BOR!H48+LUMCON!H48+LOSFA!H49+'UL System'!H48+'LSU System'!H48+'SU System'!H48+LCTCS!H48</f>
        <v>38869033</v>
      </c>
      <c r="I49" s="52">
        <f t="shared" si="33"/>
        <v>0.80048223468666058</v>
      </c>
      <c r="J49" s="53">
        <f>BOR!J48+LUMCON!J48+LOSFA!J49+'UL System'!J48+'LSU System'!J48+'SU System'!J48+LCTCS!J48</f>
        <v>9687988.3999999985</v>
      </c>
      <c r="K49" s="52">
        <f t="shared" si="34"/>
        <v>0.1995177653133394</v>
      </c>
      <c r="L49" s="55">
        <f t="shared" si="35"/>
        <v>48557021.399999999</v>
      </c>
      <c r="M49" s="229">
        <f t="shared" si="36"/>
        <v>1.0204478049975187E-2</v>
      </c>
      <c r="N49" s="35"/>
    </row>
    <row r="50" spans="1:14">
      <c r="A50" s="99" t="s">
        <v>49</v>
      </c>
      <c r="B50" s="9">
        <f>BOR!B49+LUMCON!B49+LOSFA!B50+'UL System'!B49+'LSU System'!B49+'SU System'!B49+LCTCS!B49</f>
        <v>19678305.170000002</v>
      </c>
      <c r="C50" s="52">
        <f t="shared" si="29"/>
        <v>0.94992553730869855</v>
      </c>
      <c r="D50" s="53">
        <f>BOR!D49+LUMCON!D49+LOSFA!D50+'UL System'!D49+'LSU System'!D49+'SU System'!D49+LCTCS!D49</f>
        <v>1037324</v>
      </c>
      <c r="E50" s="52">
        <f t="shared" si="30"/>
        <v>5.0074462691301398E-2</v>
      </c>
      <c r="F50" s="55">
        <f t="shared" si="31"/>
        <v>20715629.170000002</v>
      </c>
      <c r="G50" s="52">
        <f t="shared" si="32"/>
        <v>4.3534833287095058E-3</v>
      </c>
      <c r="H50" s="220">
        <f>BOR!H49+LUMCON!H49+LOSFA!H50+'UL System'!H49+'LSU System'!H49+'SU System'!H49+LCTCS!H49</f>
        <v>20030956</v>
      </c>
      <c r="I50" s="52">
        <f t="shared" si="33"/>
        <v>0.95335559370308365</v>
      </c>
      <c r="J50" s="53">
        <f>BOR!J49+LUMCON!J49+LOSFA!J50+'UL System'!J49+'LSU System'!J49+'SU System'!J49+LCTCS!J49</f>
        <v>980045.7</v>
      </c>
      <c r="K50" s="52">
        <f t="shared" si="34"/>
        <v>4.6644406296916345E-2</v>
      </c>
      <c r="L50" s="55">
        <f t="shared" si="35"/>
        <v>21011001.699999999</v>
      </c>
      <c r="M50" s="229">
        <f t="shared" si="36"/>
        <v>4.4155572041665913E-3</v>
      </c>
      <c r="N50" s="35"/>
    </row>
    <row r="51" spans="1:14">
      <c r="A51" s="41" t="s">
        <v>50</v>
      </c>
      <c r="B51" s="9">
        <f>BOR!B50+LUMCON!B50+LOSFA!B51+'UL System'!B50+'LSU System'!B50+'SU System'!B50+LCTCS!B50</f>
        <v>35025371.899999999</v>
      </c>
      <c r="C51" s="52">
        <f t="shared" si="29"/>
        <v>0.29214019066939928</v>
      </c>
      <c r="D51" s="53">
        <f>BOR!D50+LUMCON!D50+LOSFA!D51+'UL System'!D50+'LSU System'!D50+'SU System'!D50+LCTCS!D50</f>
        <v>84866970.950000018</v>
      </c>
      <c r="E51" s="52">
        <f t="shared" si="30"/>
        <v>0.70785980933060066</v>
      </c>
      <c r="F51" s="55">
        <f t="shared" si="31"/>
        <v>119892342.85000002</v>
      </c>
      <c r="G51" s="52">
        <f t="shared" si="32"/>
        <v>2.5195919059667133E-2</v>
      </c>
      <c r="H51" s="220">
        <f>BOR!H50+LUMCON!H50+LOSFA!H51+'UL System'!H50+'LSU System'!H50+'SU System'!H50+LCTCS!H50</f>
        <v>35908361</v>
      </c>
      <c r="I51" s="52">
        <f t="shared" si="33"/>
        <v>0.29770791784995465</v>
      </c>
      <c r="J51" s="53">
        <f>BOR!J50+LUMCON!J50+LOSFA!J51+'UL System'!J50+'LSU System'!J50+'SU System'!J50+LCTCS!J50</f>
        <v>84707715.519999996</v>
      </c>
      <c r="K51" s="52">
        <f t="shared" si="34"/>
        <v>0.70229208215004535</v>
      </c>
      <c r="L51" s="55">
        <f t="shared" si="35"/>
        <v>120616076.52</v>
      </c>
      <c r="M51" s="229">
        <f t="shared" si="36"/>
        <v>2.5348014969519269E-2</v>
      </c>
      <c r="N51" s="35"/>
    </row>
    <row r="52" spans="1:14" s="82" customFormat="1" ht="45">
      <c r="A52" s="90" t="s">
        <v>51</v>
      </c>
      <c r="B52" s="209">
        <f>SUM(B47:B51)</f>
        <v>684316077.49000001</v>
      </c>
      <c r="C52" s="213">
        <f t="shared" si="29"/>
        <v>0.85626806537686029</v>
      </c>
      <c r="D52" s="201">
        <f>SUM(D47:D51)</f>
        <v>114868319.50000001</v>
      </c>
      <c r="E52" s="213">
        <f t="shared" si="30"/>
        <v>0.14373193462313971</v>
      </c>
      <c r="F52" s="212">
        <f t="shared" si="31"/>
        <v>799184396.99000001</v>
      </c>
      <c r="G52" s="213">
        <f t="shared" si="32"/>
        <v>0.16795222198219742</v>
      </c>
      <c r="H52" s="209">
        <f>SUM(H47:H51)</f>
        <v>768016310</v>
      </c>
      <c r="I52" s="213">
        <f t="shared" si="33"/>
        <v>0.86775657665973349</v>
      </c>
      <c r="J52" s="201">
        <f>SUM(J47:J51)</f>
        <v>117043314.61999999</v>
      </c>
      <c r="K52" s="213">
        <f t="shared" si="34"/>
        <v>0.13224342334026648</v>
      </c>
      <c r="L52" s="212">
        <f t="shared" si="35"/>
        <v>885059624.62</v>
      </c>
      <c r="M52" s="231">
        <f t="shared" si="36"/>
        <v>0.18599929015320674</v>
      </c>
      <c r="N52" s="81"/>
    </row>
    <row r="53" spans="1:14">
      <c r="A53" s="51" t="s">
        <v>52</v>
      </c>
      <c r="B53" s="9">
        <f>BOR!B52+LUMCON!B52+LOSFA!B53+'UL System'!B52+'LSU System'!B52+'SU System'!B52+LCTCS!B52</f>
        <v>50073765</v>
      </c>
      <c r="C53" s="52">
        <f t="shared" si="29"/>
        <v>1</v>
      </c>
      <c r="D53" s="53">
        <f>BOR!D52+LUMCON!D52+LOSFA!D53+'UL System'!D52+'LSU System'!D52+'SU System'!D52+LCTCS!D52</f>
        <v>0</v>
      </c>
      <c r="E53" s="52">
        <f t="shared" si="30"/>
        <v>0</v>
      </c>
      <c r="F53" s="55">
        <f t="shared" si="31"/>
        <v>50073765</v>
      </c>
      <c r="G53" s="52">
        <f t="shared" si="32"/>
        <v>1.0523228589596227E-2</v>
      </c>
      <c r="H53" s="220">
        <f>BOR!H52+LUMCON!H52+LOSFA!H53+'UL System'!H52+'LSU System'!H52+'SU System'!H52+LCTCS!H52</f>
        <v>50204940</v>
      </c>
      <c r="I53" s="52">
        <f t="shared" si="33"/>
        <v>1</v>
      </c>
      <c r="J53" s="53">
        <f>BOR!J52+LUMCON!J52+LOSFA!J53+'UL System'!J52+'LSU System'!J52+'SU System'!J52+LCTCS!J52</f>
        <v>0</v>
      </c>
      <c r="K53" s="52">
        <f t="shared" si="34"/>
        <v>0</v>
      </c>
      <c r="L53" s="55">
        <f t="shared" si="35"/>
        <v>50204940</v>
      </c>
      <c r="M53" s="229">
        <f t="shared" si="36"/>
        <v>1.0550795610175571E-2</v>
      </c>
      <c r="N53" s="35"/>
    </row>
    <row r="54" spans="1:14">
      <c r="A54" s="108" t="s">
        <v>53</v>
      </c>
      <c r="B54" s="9">
        <f>BOR!B53+LUMCON!B53+LOSFA!B54+'UL System'!B53+'LSU System'!B53+'SU System'!B53+LCTCS!B53</f>
        <v>0</v>
      </c>
      <c r="C54" s="52">
        <f t="shared" si="29"/>
        <v>0</v>
      </c>
      <c r="D54" s="53">
        <f>BOR!D53+LUMCON!D53+LOSFA!D54+'UL System'!D53+'LSU System'!D53+'SU System'!D53+LCTCS!D53</f>
        <v>13592081</v>
      </c>
      <c r="E54" s="52">
        <f t="shared" si="30"/>
        <v>1</v>
      </c>
      <c r="F54" s="55">
        <f t="shared" si="31"/>
        <v>13592081</v>
      </c>
      <c r="G54" s="52">
        <f t="shared" si="32"/>
        <v>2.8564374053220818E-3</v>
      </c>
      <c r="H54" s="220">
        <f>BOR!H53+LUMCON!H53+LOSFA!H54+'UL System'!H53+'LSU System'!H53+'SU System'!H53+LCTCS!H53</f>
        <v>0</v>
      </c>
      <c r="I54" s="52">
        <f t="shared" si="33"/>
        <v>0</v>
      </c>
      <c r="J54" s="53">
        <f>BOR!J53+LUMCON!J53+LOSFA!J54+'UL System'!J53+'LSU System'!J53+'SU System'!J53+LCTCS!J53</f>
        <v>13595000</v>
      </c>
      <c r="K54" s="52">
        <f t="shared" si="34"/>
        <v>1</v>
      </c>
      <c r="L54" s="55">
        <f t="shared" si="35"/>
        <v>13595000</v>
      </c>
      <c r="M54" s="229">
        <f t="shared" si="36"/>
        <v>2.8570508463975236E-3</v>
      </c>
      <c r="N54" s="35"/>
    </row>
    <row r="55" spans="1:14">
      <c r="A55" s="86" t="s">
        <v>54</v>
      </c>
      <c r="B55" s="9">
        <f>BOR!B54+LUMCON!B54+LOSFA!B55+'UL System'!B54+'LSU System'!B54+'SU System'!B54+LCTCS!B54</f>
        <v>21467138.080000002</v>
      </c>
      <c r="C55" s="52">
        <f t="shared" si="29"/>
        <v>0.17405765635308079</v>
      </c>
      <c r="D55" s="53">
        <f>BOR!D54+LUMCON!D54+LOSFA!D55+'UL System'!D54+'LSU System'!D54+'SU System'!D54+LCTCS!D54</f>
        <v>101866351.12</v>
      </c>
      <c r="E55" s="52">
        <f t="shared" si="30"/>
        <v>0.82594234364691921</v>
      </c>
      <c r="F55" s="55">
        <f t="shared" si="31"/>
        <v>123333489.2</v>
      </c>
      <c r="G55" s="52">
        <f t="shared" si="32"/>
        <v>2.5919091556308924E-2</v>
      </c>
      <c r="H55" s="220">
        <f>BOR!H54+LUMCON!H54+LOSFA!H55+'UL System'!H54+'LSU System'!H54+'SU System'!H54+LCTCS!H54</f>
        <v>21607118</v>
      </c>
      <c r="I55" s="52">
        <f t="shared" si="33"/>
        <v>0.22801544050882022</v>
      </c>
      <c r="J55" s="53">
        <f>BOR!J54+LUMCON!J54+LOSFA!J55+'UL System'!J54+'LSU System'!J54+'SU System'!J54+LCTCS!J54</f>
        <v>73154526</v>
      </c>
      <c r="K55" s="52">
        <f t="shared" si="34"/>
        <v>0.77198455949117983</v>
      </c>
      <c r="L55" s="55">
        <f t="shared" si="35"/>
        <v>94761644</v>
      </c>
      <c r="M55" s="229">
        <f t="shared" si="36"/>
        <v>1.991458883385221E-2</v>
      </c>
      <c r="N55" s="35"/>
    </row>
    <row r="56" spans="1:14">
      <c r="A56" s="85" t="s">
        <v>55</v>
      </c>
      <c r="B56" s="9">
        <f>BOR!B55+LUMCON!B55+LOSFA!B56+'UL System'!B55+'LSU System'!B55+'SU System'!B55+LCTCS!B55</f>
        <v>1486324</v>
      </c>
      <c r="C56" s="52">
        <f t="shared" si="29"/>
        <v>5.8521362215373466E-3</v>
      </c>
      <c r="D56" s="53">
        <f>BOR!D55+LUMCON!D55+LOSFA!D56+'UL System'!D55+'LSU System'!D55+'SU System'!D55+LCTCS!D55</f>
        <v>252493409.84999999</v>
      </c>
      <c r="E56" s="52">
        <f t="shared" si="30"/>
        <v>0.99414786377846265</v>
      </c>
      <c r="F56" s="55">
        <f t="shared" si="31"/>
        <v>253979733.84999999</v>
      </c>
      <c r="G56" s="52">
        <f t="shared" si="32"/>
        <v>5.3374991803160007E-2</v>
      </c>
      <c r="H56" s="220">
        <f>BOR!H55+LUMCON!H55+LOSFA!H56+'UL System'!H55+'LSU System'!H55+'SU System'!H55+LCTCS!H55</f>
        <v>1338500</v>
      </c>
      <c r="I56" s="52">
        <f t="shared" si="33"/>
        <v>5.3364971006574034E-3</v>
      </c>
      <c r="J56" s="53">
        <f>BOR!J55+LUMCON!J55+LOSFA!J56+'UL System'!J55+'LSU System'!J55+'SU System'!J55+LCTCS!J55</f>
        <v>249481462</v>
      </c>
      <c r="K56" s="52">
        <f t="shared" si="34"/>
        <v>0.99466350289934258</v>
      </c>
      <c r="L56" s="55">
        <f t="shared" si="35"/>
        <v>250819962</v>
      </c>
      <c r="M56" s="229">
        <f t="shared" si="36"/>
        <v>5.2710951432548343E-2</v>
      </c>
      <c r="N56" s="35"/>
    </row>
    <row r="57" spans="1:14">
      <c r="A57" s="109" t="s">
        <v>56</v>
      </c>
      <c r="B57" s="9">
        <f>BOR!B56+LUMCON!B56+LOSFA!B57+'UL System'!B56+'LSU System'!B56+'SU System'!B56+LCTCS!B56</f>
        <v>411173</v>
      </c>
      <c r="C57" s="52">
        <f t="shared" si="29"/>
        <v>1</v>
      </c>
      <c r="D57" s="53">
        <f>BOR!D56+LUMCON!D56+LOSFA!D57+'UL System'!D56+'LSU System'!D56+'SU System'!D56+LCTCS!D56</f>
        <v>0</v>
      </c>
      <c r="E57" s="52">
        <f t="shared" si="30"/>
        <v>0</v>
      </c>
      <c r="F57" s="55">
        <f t="shared" si="31"/>
        <v>411173</v>
      </c>
      <c r="G57" s="52">
        <f t="shared" si="32"/>
        <v>8.6409868897816035E-5</v>
      </c>
      <c r="H57" s="220">
        <f>BOR!H56+LUMCON!H56+LOSFA!H57+'UL System'!H56+'LSU System'!H56+'SU System'!H56+LCTCS!H56</f>
        <v>397000</v>
      </c>
      <c r="I57" s="52">
        <f t="shared" si="33"/>
        <v>1</v>
      </c>
      <c r="J57" s="53">
        <f>BOR!J56+LUMCON!J56+LOSFA!J57+'UL System'!J56+'LSU System'!J56+'SU System'!J56+LCTCS!J56</f>
        <v>0</v>
      </c>
      <c r="K57" s="52">
        <f t="shared" si="34"/>
        <v>0</v>
      </c>
      <c r="L57" s="55">
        <f t="shared" si="35"/>
        <v>397000</v>
      </c>
      <c r="M57" s="229">
        <f t="shared" si="36"/>
        <v>8.3431348732608811E-5</v>
      </c>
      <c r="N57" s="35"/>
    </row>
    <row r="58" spans="1:14">
      <c r="A58" s="109" t="s">
        <v>57</v>
      </c>
      <c r="B58" s="9">
        <f>BOR!B57+LUMCON!B57+LOSFA!B58+'UL System'!B57+'LSU System'!B57+'SU System'!B57+LCTCS!B57</f>
        <v>0</v>
      </c>
      <c r="C58" s="52">
        <f t="shared" si="29"/>
        <v>0</v>
      </c>
      <c r="D58" s="53">
        <f>BOR!D57+LUMCON!D57+LOSFA!D58+'UL System'!D57+'LSU System'!D57+'SU System'!D57+LCTCS!D57</f>
        <v>157021561.48999998</v>
      </c>
      <c r="E58" s="52">
        <f t="shared" si="30"/>
        <v>1</v>
      </c>
      <c r="F58" s="55">
        <f t="shared" si="31"/>
        <v>157021561.48999998</v>
      </c>
      <c r="G58" s="52">
        <f t="shared" si="32"/>
        <v>3.2998792582395381E-2</v>
      </c>
      <c r="H58" s="220">
        <f>BOR!H57+LUMCON!H57+LOSFA!H58+'UL System'!H57+'LSU System'!H57+'SU System'!H57+LCTCS!H57</f>
        <v>0</v>
      </c>
      <c r="I58" s="52">
        <f t="shared" si="33"/>
        <v>0</v>
      </c>
      <c r="J58" s="53">
        <f>BOR!J57+LUMCON!J57+LOSFA!J58+'UL System'!J57+'LSU System'!J57+'SU System'!J57+LCTCS!J57</f>
        <v>153899286</v>
      </c>
      <c r="K58" s="52">
        <f t="shared" si="34"/>
        <v>1</v>
      </c>
      <c r="L58" s="55">
        <f t="shared" si="35"/>
        <v>153899286</v>
      </c>
      <c r="M58" s="229">
        <f t="shared" si="36"/>
        <v>3.2342632241726704E-2</v>
      </c>
      <c r="N58" s="35"/>
    </row>
    <row r="59" spans="1:14">
      <c r="A59" s="110" t="s">
        <v>58</v>
      </c>
      <c r="B59" s="9">
        <f>BOR!B58+LUMCON!B58+LOSFA!B59+'UL System'!B58+'LSU System'!B58+'SU System'!B58+LCTCS!B58</f>
        <v>0</v>
      </c>
      <c r="C59" s="52">
        <f t="shared" si="29"/>
        <v>0</v>
      </c>
      <c r="D59" s="53">
        <f>BOR!D58+LUMCON!D58+LOSFA!D59+'UL System'!D58+'LSU System'!D58+'SU System'!D58+LCTCS!D58</f>
        <v>279132436.80000001</v>
      </c>
      <c r="E59" s="52">
        <f t="shared" si="30"/>
        <v>1</v>
      </c>
      <c r="F59" s="55">
        <f t="shared" si="31"/>
        <v>279132436.80000001</v>
      </c>
      <c r="G59" s="52">
        <f t="shared" si="32"/>
        <v>5.8660946290286377E-2</v>
      </c>
      <c r="H59" s="220">
        <f>BOR!H58+LUMCON!H58+LOSFA!H59+'UL System'!H58+'LSU System'!H58+'SU System'!H58+LCTCS!H58</f>
        <v>0</v>
      </c>
      <c r="I59" s="52">
        <f t="shared" si="33"/>
        <v>0</v>
      </c>
      <c r="J59" s="53">
        <f>BOR!J58+LUMCON!J58+LOSFA!J59+'UL System'!J58+'LSU System'!J58+'SU System'!J58+LCTCS!J58</f>
        <v>276515585</v>
      </c>
      <c r="K59" s="52">
        <f t="shared" si="34"/>
        <v>1</v>
      </c>
      <c r="L59" s="55">
        <f t="shared" si="35"/>
        <v>276515585</v>
      </c>
      <c r="M59" s="229">
        <f t="shared" si="36"/>
        <v>5.8111003028051222E-2</v>
      </c>
      <c r="N59" s="35"/>
    </row>
    <row r="60" spans="1:14">
      <c r="A60" s="110" t="s">
        <v>59</v>
      </c>
      <c r="B60" s="9">
        <f>BOR!B59+LUMCON!B59+LOSFA!B60+'UL System'!B59+'LSU System'!B59+'SU System'!B59+LCTCS!B59</f>
        <v>0</v>
      </c>
      <c r="C60" s="52">
        <f t="shared" si="29"/>
        <v>0</v>
      </c>
      <c r="D60" s="53">
        <f>BOR!D59+LUMCON!D59+LOSFA!D60+'UL System'!D59+'LSU System'!D59+'SU System'!D59+LCTCS!D59</f>
        <v>6793038.2800000003</v>
      </c>
      <c r="E60" s="52">
        <f t="shared" si="30"/>
        <v>1</v>
      </c>
      <c r="F60" s="55">
        <f t="shared" si="31"/>
        <v>6793038.2800000003</v>
      </c>
      <c r="G60" s="52">
        <f t="shared" si="32"/>
        <v>1.4275877725255445E-3</v>
      </c>
      <c r="H60" s="220">
        <f>BOR!H59+LUMCON!H59+LOSFA!H60+'UL System'!H59+'LSU System'!H59+'SU System'!H59+LCTCS!H59</f>
        <v>0</v>
      </c>
      <c r="I60" s="52">
        <f t="shared" si="33"/>
        <v>0</v>
      </c>
      <c r="J60" s="53">
        <f>BOR!J59+LUMCON!J59+LOSFA!J60+'UL System'!J59+'LSU System'!J59+'SU System'!J59+LCTCS!J59</f>
        <v>6364254</v>
      </c>
      <c r="K60" s="52">
        <f t="shared" si="34"/>
        <v>1</v>
      </c>
      <c r="L60" s="55">
        <f t="shared" si="35"/>
        <v>6364254</v>
      </c>
      <c r="M60" s="229">
        <f t="shared" si="36"/>
        <v>1.3374768133423188E-3</v>
      </c>
      <c r="N60" s="35"/>
    </row>
    <row r="61" spans="1:14">
      <c r="A61" s="86" t="s">
        <v>60</v>
      </c>
      <c r="B61" s="9">
        <f>BOR!B60+LUMCON!B60+LOSFA!B61+'UL System'!B60+'LSU System'!B60+'SU System'!B60+LCTCS!B60</f>
        <v>6000</v>
      </c>
      <c r="C61" s="52">
        <f t="shared" si="29"/>
        <v>2.4294406597473533E-5</v>
      </c>
      <c r="D61" s="53">
        <f>BOR!D60+LUMCON!D60+LOSFA!D61+'UL System'!D60+'LSU System'!D60+'SU System'!D60+LCTCS!D60</f>
        <v>246964428.19000003</v>
      </c>
      <c r="E61" s="52">
        <f t="shared" si="30"/>
        <v>0.99997570559340254</v>
      </c>
      <c r="F61" s="55">
        <f t="shared" si="31"/>
        <v>246970428.19000003</v>
      </c>
      <c r="G61" s="52">
        <f t="shared" si="32"/>
        <v>5.1901954460860496E-2</v>
      </c>
      <c r="H61" s="220">
        <f>BOR!H60+LUMCON!H60+LOSFA!H61+'UL System'!H60+'LSU System'!H60+'SU System'!H60+LCTCS!H60</f>
        <v>0</v>
      </c>
      <c r="I61" s="52">
        <f t="shared" si="33"/>
        <v>0</v>
      </c>
      <c r="J61" s="53">
        <f>BOR!J60+LUMCON!J60+LOSFA!J61+'UL System'!J60+'LSU System'!J60+'SU System'!J60+LCTCS!J60</f>
        <v>217077943.31</v>
      </c>
      <c r="K61" s="52">
        <f t="shared" si="34"/>
        <v>1</v>
      </c>
      <c r="L61" s="55">
        <f t="shared" si="35"/>
        <v>217077943.31</v>
      </c>
      <c r="M61" s="229">
        <f t="shared" si="36"/>
        <v>4.5619913326080848E-2</v>
      </c>
      <c r="N61" s="35"/>
    </row>
    <row r="62" spans="1:14">
      <c r="A62" s="85" t="s">
        <v>61</v>
      </c>
      <c r="B62" s="9">
        <f>BOR!B61+LUMCON!B61+LOSFA!B62+'UL System'!B61+'LSU System'!B61+'SU System'!B61+LCTCS!B61</f>
        <v>51875445.979999997</v>
      </c>
      <c r="C62" s="52">
        <f t="shared" si="29"/>
        <v>0.30824691904607776</v>
      </c>
      <c r="D62" s="53">
        <f>BOR!D61+LUMCON!D61+LOSFA!D62+'UL System'!D61+'LSU System'!D61+'SU System'!D61+LCTCS!D61</f>
        <v>116416409.58999999</v>
      </c>
      <c r="E62" s="52">
        <f t="shared" si="30"/>
        <v>0.69175308095392218</v>
      </c>
      <c r="F62" s="55">
        <f t="shared" si="31"/>
        <v>168291855.56999999</v>
      </c>
      <c r="G62" s="52">
        <f t="shared" si="32"/>
        <v>3.5367295946897997E-2</v>
      </c>
      <c r="H62" s="220">
        <f>BOR!H61+LUMCON!H61+LOSFA!H62+'UL System'!H61+'LSU System'!H61+'SU System'!H61+LCTCS!H61</f>
        <v>62773346</v>
      </c>
      <c r="I62" s="52">
        <f t="shared" si="33"/>
        <v>0.36555192357211064</v>
      </c>
      <c r="J62" s="53">
        <f>BOR!J61+LUMCON!J61+LOSFA!J62+'UL System'!J61+'LSU System'!J61+'SU System'!J61+LCTCS!J61</f>
        <v>108948759.54000001</v>
      </c>
      <c r="K62" s="52">
        <f t="shared" si="34"/>
        <v>0.63444807642788925</v>
      </c>
      <c r="L62" s="55">
        <f t="shared" si="35"/>
        <v>171722105.54000002</v>
      </c>
      <c r="M62" s="229">
        <f t="shared" si="36"/>
        <v>3.6088178519913347E-2</v>
      </c>
      <c r="N62" s="35"/>
    </row>
    <row r="63" spans="1:14" s="82" customFormat="1" ht="45">
      <c r="A63" s="111" t="s">
        <v>62</v>
      </c>
      <c r="B63" s="87">
        <f>SUM(B52:B62)</f>
        <v>809635923.55000007</v>
      </c>
      <c r="C63" s="213">
        <f t="shared" si="29"/>
        <v>0.38576429933885698</v>
      </c>
      <c r="D63" s="88">
        <f>SUM(D52:D62)</f>
        <v>1289148035.8199999</v>
      </c>
      <c r="E63" s="213">
        <f t="shared" si="30"/>
        <v>0.61423570066114308</v>
      </c>
      <c r="F63" s="214">
        <f>SUM(F52:F62)</f>
        <v>2098783959.3699999</v>
      </c>
      <c r="G63" s="213">
        <f t="shared" si="32"/>
        <v>0.44106895825844827</v>
      </c>
      <c r="H63" s="226">
        <f>SUM(H52:H62)</f>
        <v>904337214</v>
      </c>
      <c r="I63" s="213">
        <f t="shared" si="33"/>
        <v>0.42649019843121494</v>
      </c>
      <c r="J63" s="88">
        <f>SUM(J52:J62)</f>
        <v>1216080130.47</v>
      </c>
      <c r="K63" s="213">
        <f t="shared" si="34"/>
        <v>0.57350980156878517</v>
      </c>
      <c r="L63" s="214">
        <f>SUM(L52:L62)</f>
        <v>2120417344.4699998</v>
      </c>
      <c r="M63" s="231">
        <f t="shared" si="36"/>
        <v>0.44561531215402739</v>
      </c>
      <c r="N63" s="81"/>
    </row>
    <row r="64" spans="1:14" ht="45">
      <c r="A64" s="24" t="s">
        <v>63</v>
      </c>
      <c r="B64" s="62"/>
      <c r="C64" s="63" t="s">
        <v>4</v>
      </c>
      <c r="D64" s="64"/>
      <c r="E64" s="65" t="s">
        <v>4</v>
      </c>
      <c r="F64" s="44"/>
      <c r="G64" s="63" t="s">
        <v>4</v>
      </c>
      <c r="H64" s="221"/>
      <c r="I64" s="63" t="s">
        <v>4</v>
      </c>
      <c r="J64" s="64"/>
      <c r="K64" s="65" t="s">
        <v>4</v>
      </c>
      <c r="L64" s="44"/>
      <c r="M64" s="230" t="s">
        <v>4</v>
      </c>
    </row>
    <row r="65" spans="1:13">
      <c r="A65" s="112" t="s">
        <v>64</v>
      </c>
      <c r="B65" s="9">
        <f>BOR!B64+LUMCON!B64+LOSFA!B65+'UL System'!B64+'LSU System'!B64+'SU System'!B64+LCTCS!B64</f>
        <v>41125387.049999997</v>
      </c>
      <c r="C65" s="52">
        <f t="shared" ref="C65:C67" si="37">IF(ISBLANK(B65),"  ",IF(F65&gt;0,B65/F65,IF(B65&gt;0,1,0)))</f>
        <v>0.62166213035652118</v>
      </c>
      <c r="D65" s="53">
        <f>BOR!D64+LUMCON!D64+LOSFA!D65+'UL System'!D64+'LSU System'!D64+'SU System'!D64+LCTCS!D64</f>
        <v>25028533.289999999</v>
      </c>
      <c r="E65" s="52">
        <f t="shared" ref="E65:E67" si="38">IF(ISBLANK(D65),"  ",IF(F65&gt;0,D65/F65,IF(D65&gt;0,1,0)))</f>
        <v>0.37833786964347882</v>
      </c>
      <c r="F65" s="55">
        <f t="shared" ref="F65:F67" si="39">D65+B65</f>
        <v>66153920.339999996</v>
      </c>
      <c r="G65" s="52">
        <f t="shared" ref="G65:G67" si="40">IF(ISBLANK(F65),"  ",IF($F$73&gt;0,F65/$F$73,IF(F65&gt;0,1,0)))</f>
        <v>1.3902546090467918E-2</v>
      </c>
      <c r="H65" s="220">
        <f>BOR!H64+LUMCON!H64+LOSFA!H65+'UL System'!H64+'LSU System'!H64+'SU System'!H64+LCTCS!H64</f>
        <v>53379752</v>
      </c>
      <c r="I65" s="52">
        <f t="shared" ref="I65:I67" si="41">IF(ISBLANK(H65),"  ",IF(L65&gt;0,H65/L65,IF(H65&gt;0,1,0)))</f>
        <v>0.78789694921282416</v>
      </c>
      <c r="J65" s="53">
        <f>BOR!J64+LUMCON!J64+LOSFA!J65+'UL System'!J64+'LSU System'!J64+'SU System'!J64+LCTCS!J64</f>
        <v>14369910</v>
      </c>
      <c r="K65" s="52">
        <f t="shared" ref="K65:K67" si="42">IF(ISBLANK(J65),"  ",IF(L65&gt;0,J65/L65,IF(J65&gt;0,1,0)))</f>
        <v>0.2121030507871759</v>
      </c>
      <c r="L65" s="55">
        <f t="shared" ref="L65:L67" si="43">J65+H65</f>
        <v>67749662</v>
      </c>
      <c r="M65" s="229">
        <f t="shared" ref="M65:M67" si="44">IF(ISBLANK(L65),"  ",IF($F$73&gt;0,L65/$F$73,IF(L65&gt;0,1,0)))</f>
        <v>1.4237898430323364E-2</v>
      </c>
    </row>
    <row r="66" spans="1:13">
      <c r="A66" s="41" t="s">
        <v>65</v>
      </c>
      <c r="B66" s="9">
        <f>BOR!B65+LUMCON!B65+LOSFA!B66+'UL System'!B65+'LSU System'!B65+'SU System'!B65+LCTCS!B65</f>
        <v>70574892</v>
      </c>
      <c r="C66" s="52">
        <f t="shared" ref="C66" si="45">IF(ISBLANK(B66),"  ",IF(F66&gt;0,B66/F66,IF(B66&gt;0,1,0)))</f>
        <v>1</v>
      </c>
      <c r="D66" s="53">
        <f>BOR!D65+LUMCON!D65+LOSFA!D66+'UL System'!D65+'LSU System'!D65+'SU System'!D65+LCTCS!D65</f>
        <v>0</v>
      </c>
      <c r="E66" s="52">
        <f t="shared" ref="E66" si="46">IF(ISBLANK(D66),"  ",IF(F66&gt;0,D66/F66,IF(D66&gt;0,1,0)))</f>
        <v>0</v>
      </c>
      <c r="F66" s="55">
        <f t="shared" ref="F66" si="47">D66+B66</f>
        <v>70574892</v>
      </c>
      <c r="G66" s="52">
        <f t="shared" ref="G66" si="48">IF(ISBLANK(F66),"  ",IF($F$73&gt;0,F66/$F$73,IF(F66&gt;0,1,0)))</f>
        <v>1.4831633315411093E-2</v>
      </c>
      <c r="H66" s="220">
        <f>BOR!H65+LUMCON!H65+LOSFA!H66+'UL System'!H65+'LSU System'!H65+'SU System'!H65+LCTCS!H65</f>
        <v>70564866</v>
      </c>
      <c r="I66" s="52">
        <f t="shared" ref="I66" si="49">IF(ISBLANK(H66),"  ",IF(L66&gt;0,H66/L66,IF(H66&gt;0,1,0)))</f>
        <v>1</v>
      </c>
      <c r="J66" s="53">
        <f>BOR!J65+LUMCON!J65+LOSFA!J66+'UL System'!J65+'LSU System'!J65+'SU System'!J65+LCTCS!J65</f>
        <v>0</v>
      </c>
      <c r="K66" s="52">
        <f t="shared" ref="K66" si="50">IF(ISBLANK(J66),"  ",IF(L66&gt;0,J66/L66,IF(J66&gt;0,1,0)))</f>
        <v>0</v>
      </c>
      <c r="L66" s="55">
        <f t="shared" ref="L66" si="51">J66+H66</f>
        <v>70564866</v>
      </c>
      <c r="M66" s="229">
        <f t="shared" ref="M66" si="52">IF(ISBLANK(L66),"  ",IF($F$73&gt;0,L66/$F$73,IF(L66&gt;0,1,0)))</f>
        <v>1.4829526306085167E-2</v>
      </c>
    </row>
    <row r="67" spans="1:13">
      <c r="A67" s="41" t="s">
        <v>106</v>
      </c>
      <c r="B67" s="9">
        <f>LCTCS!B66</f>
        <v>0</v>
      </c>
      <c r="C67" s="52">
        <f t="shared" si="37"/>
        <v>0</v>
      </c>
      <c r="D67" s="53">
        <f>LCTCS!D66</f>
        <v>0</v>
      </c>
      <c r="E67" s="52">
        <f t="shared" si="38"/>
        <v>0</v>
      </c>
      <c r="F67" s="55">
        <f t="shared" si="39"/>
        <v>0</v>
      </c>
      <c r="G67" s="52">
        <f t="shared" si="40"/>
        <v>0</v>
      </c>
      <c r="H67" s="220">
        <f>LCTCS!H66</f>
        <v>9202724</v>
      </c>
      <c r="I67" s="52">
        <f t="shared" si="41"/>
        <v>1</v>
      </c>
      <c r="J67" s="53">
        <f>LCTCS!J66</f>
        <v>0</v>
      </c>
      <c r="K67" s="52">
        <f t="shared" si="42"/>
        <v>0</v>
      </c>
      <c r="L67" s="55">
        <f t="shared" si="43"/>
        <v>9202724</v>
      </c>
      <c r="M67" s="229">
        <f t="shared" si="44"/>
        <v>1.9339941444180069E-3</v>
      </c>
    </row>
    <row r="68" spans="1:13" ht="45">
      <c r="A68" s="113" t="s">
        <v>66</v>
      </c>
      <c r="B68" s="62"/>
      <c r="C68" s="63" t="s">
        <v>4</v>
      </c>
      <c r="D68" s="64"/>
      <c r="E68" s="65" t="s">
        <v>4</v>
      </c>
      <c r="F68" s="44"/>
      <c r="G68" s="63" t="s">
        <v>4</v>
      </c>
      <c r="H68" s="221"/>
      <c r="I68" s="63" t="s">
        <v>4</v>
      </c>
      <c r="J68" s="64"/>
      <c r="K68" s="65" t="s">
        <v>4</v>
      </c>
      <c r="L68" s="44"/>
      <c r="M68" s="230" t="s">
        <v>4</v>
      </c>
    </row>
    <row r="69" spans="1:13">
      <c r="A69" s="86" t="s">
        <v>67</v>
      </c>
      <c r="B69" s="9">
        <f>BOR!B67+LUMCON!B67+LOSFA!B68+'UL System'!B67+'LSU System'!B67+'SU System'!B67+LCTCS!B68</f>
        <v>0</v>
      </c>
      <c r="C69" s="52">
        <f t="shared" ref="C69:C73" si="53">IF(ISBLANK(B69),"  ",IF(F69&gt;0,B69/F69,IF(B69&gt;0,1,0)))</f>
        <v>0</v>
      </c>
      <c r="D69" s="53">
        <f>BOR!D67+LUMCON!D67+LOSFA!D68+'UL System'!D67+'LSU System'!D67+'SU System'!D67+LCTCS!D68</f>
        <v>257053329.87</v>
      </c>
      <c r="E69" s="52">
        <f t="shared" ref="E69:E73" si="54">IF(ISBLANK(D69),"  ",IF(F69&gt;0,D69/F69,IF(D69&gt;0,1,0)))</f>
        <v>1</v>
      </c>
      <c r="F69" s="55">
        <f t="shared" ref="F69:F70" si="55">D69+B69</f>
        <v>257053329.87</v>
      </c>
      <c r="G69" s="52">
        <f t="shared" ref="G69:G73" si="56">IF(ISBLANK(F69),"  ",IF($F$73&gt;0,F69/$F$73,IF(F69&gt;0,1,0)))</f>
        <v>5.402092193265063E-2</v>
      </c>
      <c r="H69" s="220">
        <f>BOR!H67+LUMCON!H67+LOSFA!H68+'UL System'!H67+'LSU System'!H67+'SU System'!H67+LCTCS!H68</f>
        <v>0</v>
      </c>
      <c r="I69" s="52">
        <f t="shared" ref="I69:I73" si="57">IF(ISBLANK(H69),"  ",IF(L69&gt;0,H69/L69,IF(H69&gt;0,1,0)))</f>
        <v>0</v>
      </c>
      <c r="J69" s="53">
        <f>BOR!J67+LUMCON!J67+LOSFA!J68+'UL System'!J67+'LSU System'!J67+'SU System'!J67+LCTCS!J68</f>
        <v>243240383.69999999</v>
      </c>
      <c r="K69" s="52">
        <f t="shared" ref="K69:K73" si="58">IF(ISBLANK(J69),"  ",IF(L69&gt;0,J69/L69,IF(J69&gt;0,1,0)))</f>
        <v>1</v>
      </c>
      <c r="L69" s="55">
        <f t="shared" ref="L69:L70" si="59">J69+H69</f>
        <v>243240383.69999999</v>
      </c>
      <c r="M69" s="229">
        <f t="shared" ref="M69:M73" si="60">IF(ISBLANK(L69),"  ",IF($F$73&gt;0,L69/$F$73,IF(L69&gt;0,1,0)))</f>
        <v>5.1118068711154346E-2</v>
      </c>
    </row>
    <row r="70" spans="1:13">
      <c r="A70" s="41" t="s">
        <v>68</v>
      </c>
      <c r="B70" s="9">
        <f>BOR!B68+LUMCON!B68+LOSFA!B69+'UL System'!B68+'LSU System'!B68+'SU System'!B68+LCTCS!B69</f>
        <v>27072793.439999998</v>
      </c>
      <c r="C70" s="52">
        <f t="shared" si="53"/>
        <v>7.4101173853120719E-2</v>
      </c>
      <c r="D70" s="53">
        <f>BOR!D68+LUMCON!D68+LOSFA!D69+'UL System'!D68+'LSU System'!D68+'SU System'!D68+LCTCS!D69</f>
        <v>338276256.13999999</v>
      </c>
      <c r="E70" s="52">
        <f t="shared" si="54"/>
        <v>0.92589882614687924</v>
      </c>
      <c r="F70" s="55">
        <f t="shared" si="55"/>
        <v>365349049.57999998</v>
      </c>
      <c r="G70" s="52">
        <f t="shared" si="56"/>
        <v>7.6779758097320322E-2</v>
      </c>
      <c r="H70" s="220">
        <f>BOR!H68+LUMCON!H68+LOSFA!H69+'UL System'!H68+'LSU System'!H68+'SU System'!H68+LCTCS!H69</f>
        <v>32616815</v>
      </c>
      <c r="I70" s="52">
        <f t="shared" si="57"/>
        <v>8.5435906673316894E-2</v>
      </c>
      <c r="J70" s="53">
        <f>BOR!J68+LUMCON!J68+LOSFA!J69+'UL System'!J68+'LSU System'!J68+'SU System'!J68+LCTCS!J69</f>
        <v>349152587</v>
      </c>
      <c r="K70" s="52">
        <f t="shared" si="58"/>
        <v>0.91456409332668309</v>
      </c>
      <c r="L70" s="55">
        <f t="shared" si="59"/>
        <v>381769402</v>
      </c>
      <c r="M70" s="229">
        <f t="shared" si="60"/>
        <v>8.023056955592324E-2</v>
      </c>
    </row>
    <row r="71" spans="1:13" s="82" customFormat="1" ht="45">
      <c r="A71" s="83" t="s">
        <v>69</v>
      </c>
      <c r="B71" s="114">
        <f>SUM(B65:B67,B69:B70)</f>
        <v>138773072.49000001</v>
      </c>
      <c r="C71" s="213">
        <f t="shared" si="53"/>
        <v>0.18280512510990207</v>
      </c>
      <c r="D71" s="214">
        <f>SUM(D65:D67,D69:D70)</f>
        <v>620358119.29999995</v>
      </c>
      <c r="E71" s="213">
        <f t="shared" si="54"/>
        <v>0.8171948748900979</v>
      </c>
      <c r="F71" s="214">
        <f>SUM(F65:F67,F69:F70)</f>
        <v>759131191.78999996</v>
      </c>
      <c r="G71" s="213">
        <f t="shared" si="56"/>
        <v>0.15953485943584997</v>
      </c>
      <c r="H71" s="227">
        <f>SUM(H65:H67,H69:H70)</f>
        <v>165764157</v>
      </c>
      <c r="I71" s="213">
        <f t="shared" si="57"/>
        <v>0.21457392286685525</v>
      </c>
      <c r="J71" s="214">
        <f>SUM(J65:J67,J69:J70)</f>
        <v>606762880.70000005</v>
      </c>
      <c r="K71" s="213">
        <f t="shared" si="58"/>
        <v>0.78542607713314472</v>
      </c>
      <c r="L71" s="214">
        <f>SUM(L65:L67,L69:L70)</f>
        <v>772527037.70000005</v>
      </c>
      <c r="M71" s="231">
        <f t="shared" si="60"/>
        <v>0.16235005714790413</v>
      </c>
    </row>
    <row r="72" spans="1:13" s="82" customFormat="1" ht="45">
      <c r="A72" s="83" t="s">
        <v>70</v>
      </c>
      <c r="B72" s="114">
        <v>0</v>
      </c>
      <c r="C72" s="213">
        <f t="shared" si="53"/>
        <v>0</v>
      </c>
      <c r="D72" s="115">
        <v>0</v>
      </c>
      <c r="E72" s="213">
        <f t="shared" si="54"/>
        <v>0</v>
      </c>
      <c r="F72" s="119">
        <v>0</v>
      </c>
      <c r="G72" s="213">
        <f t="shared" si="56"/>
        <v>0</v>
      </c>
      <c r="H72" s="227">
        <v>0</v>
      </c>
      <c r="I72" s="213">
        <f t="shared" si="57"/>
        <v>0</v>
      </c>
      <c r="J72" s="115">
        <v>0</v>
      </c>
      <c r="K72" s="213">
        <f t="shared" si="58"/>
        <v>0</v>
      </c>
      <c r="L72" s="119">
        <v>0</v>
      </c>
      <c r="M72" s="231">
        <f t="shared" si="60"/>
        <v>0</v>
      </c>
    </row>
    <row r="73" spans="1:13" s="82" customFormat="1" ht="45.75" thickBot="1">
      <c r="A73" s="121" t="s">
        <v>71</v>
      </c>
      <c r="B73" s="122">
        <f>B71+B63+B44+B45+B37+B72</f>
        <v>2835326776.3600001</v>
      </c>
      <c r="C73" s="215">
        <f t="shared" si="53"/>
        <v>0.59585676838638468</v>
      </c>
      <c r="D73" s="122">
        <f>D71+D63+D44+D45+D37+D72</f>
        <v>1923076462.1199999</v>
      </c>
      <c r="E73" s="215">
        <f t="shared" si="54"/>
        <v>0.40414323161361537</v>
      </c>
      <c r="F73" s="122">
        <f>F71+F63+F44+F45+F37+F72</f>
        <v>4758403238.4799995</v>
      </c>
      <c r="G73" s="234">
        <f t="shared" si="56"/>
        <v>1</v>
      </c>
      <c r="H73" s="228">
        <f>H71+H63+H44+H45+H37+H72</f>
        <v>2995628333</v>
      </c>
      <c r="I73" s="215">
        <f t="shared" si="57"/>
        <v>0.61879536509543309</v>
      </c>
      <c r="J73" s="122">
        <f>J71+J63+J44+J45+J37+J72</f>
        <v>1845436261.1700001</v>
      </c>
      <c r="K73" s="215">
        <f t="shared" si="58"/>
        <v>0.38120463490456685</v>
      </c>
      <c r="L73" s="122">
        <f>L71+L63+L44+L45+L37+L72</f>
        <v>4841064594.1700001</v>
      </c>
      <c r="M73" s="233">
        <f t="shared" si="60"/>
        <v>1.0173716584213668</v>
      </c>
    </row>
    <row r="74" spans="1:13" ht="45" thickTop="1">
      <c r="A74" s="126"/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>
      <c r="A75" s="4" t="s">
        <v>4</v>
      </c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6" spans="1:13">
      <c r="A76" s="127" t="s">
        <v>72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8" spans="1:13">
      <c r="A78" s="129" t="s">
        <v>73</v>
      </c>
    </row>
  </sheetData>
  <pageMargins left="0.7" right="0.7" top="0.75" bottom="0.75" header="0.3" footer="0.3"/>
  <pageSetup scale="1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N71" sqref="A1:N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93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17604799</v>
      </c>
      <c r="C13" s="52">
        <v>1</v>
      </c>
      <c r="D13" s="53">
        <v>0</v>
      </c>
      <c r="E13" s="54">
        <v>0</v>
      </c>
      <c r="F13" s="55">
        <v>17604799</v>
      </c>
      <c r="G13" s="56">
        <v>0.18794656339748025</v>
      </c>
      <c r="H13" s="9">
        <v>18228779</v>
      </c>
      <c r="I13" s="52">
        <v>1</v>
      </c>
      <c r="J13" s="53">
        <v>0</v>
      </c>
      <c r="K13" s="54">
        <v>0</v>
      </c>
      <c r="L13" s="55">
        <v>18228779</v>
      </c>
      <c r="M13" s="56">
        <v>0.19055536014976335</v>
      </c>
      <c r="N13" s="57"/>
    </row>
    <row r="14" spans="1:17">
      <c r="A14" s="21" t="s">
        <v>15</v>
      </c>
      <c r="B14" s="5">
        <v>1959007</v>
      </c>
      <c r="C14" s="58">
        <v>1</v>
      </c>
      <c r="D14" s="59">
        <v>0</v>
      </c>
      <c r="E14" s="60">
        <v>0</v>
      </c>
      <c r="F14" s="48">
        <v>1959007</v>
      </c>
      <c r="G14" s="61">
        <v>2.0914106052651187E-2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165723</v>
      </c>
      <c r="C16" s="52">
        <v>1</v>
      </c>
      <c r="D16" s="59">
        <v>0</v>
      </c>
      <c r="E16" s="54">
        <v>0</v>
      </c>
      <c r="F16" s="68">
        <v>165723</v>
      </c>
      <c r="G16" s="56">
        <v>1.7692373724869349E-3</v>
      </c>
      <c r="H16" s="5">
        <v>17847</v>
      </c>
      <c r="I16" s="52">
        <v>1</v>
      </c>
      <c r="J16" s="59">
        <v>0</v>
      </c>
      <c r="K16" s="54">
        <v>0</v>
      </c>
      <c r="L16" s="68">
        <v>17847</v>
      </c>
      <c r="M16" s="56">
        <v>1.8656441622298599E-4</v>
      </c>
      <c r="N16" s="35"/>
    </row>
    <row r="17" spans="1:14">
      <c r="A17" s="69" t="s">
        <v>18</v>
      </c>
      <c r="B17" s="42">
        <v>1035929</v>
      </c>
      <c r="C17" s="58">
        <v>1</v>
      </c>
      <c r="D17" s="64">
        <v>0</v>
      </c>
      <c r="E17" s="60">
        <v>0</v>
      </c>
      <c r="F17" s="44">
        <v>1035929</v>
      </c>
      <c r="G17" s="61">
        <v>1.1059444386373756E-2</v>
      </c>
      <c r="H17" s="42">
        <v>1043592</v>
      </c>
      <c r="I17" s="58">
        <v>1</v>
      </c>
      <c r="J17" s="64">
        <v>0</v>
      </c>
      <c r="K17" s="60">
        <v>0</v>
      </c>
      <c r="L17" s="44">
        <v>1043592</v>
      </c>
      <c r="M17" s="61">
        <v>1.0909235852242865E-2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10000</v>
      </c>
      <c r="I30" s="58">
        <v>1</v>
      </c>
      <c r="J30" s="64">
        <v>0</v>
      </c>
      <c r="K30" s="60">
        <v>0</v>
      </c>
      <c r="L30" s="44">
        <v>10000</v>
      </c>
      <c r="M30" s="61">
        <v>1.0453544922002912E-4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20765458</v>
      </c>
      <c r="C36" s="77">
        <v>1</v>
      </c>
      <c r="D36" s="78">
        <v>0</v>
      </c>
      <c r="E36" s="79">
        <v>0</v>
      </c>
      <c r="F36" s="76">
        <v>20765458</v>
      </c>
      <c r="G36" s="80">
        <v>0.22168935120899211</v>
      </c>
      <c r="H36" s="76">
        <v>19300218</v>
      </c>
      <c r="I36" s="77">
        <v>1</v>
      </c>
      <c r="J36" s="78">
        <v>0</v>
      </c>
      <c r="K36" s="79">
        <v>0</v>
      </c>
      <c r="L36" s="76">
        <v>19300218</v>
      </c>
      <c r="M36" s="80">
        <v>0.20175569586744921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4070342</v>
      </c>
      <c r="C44" s="77">
        <v>1</v>
      </c>
      <c r="D44" s="91">
        <v>0</v>
      </c>
      <c r="E44" s="79">
        <v>0</v>
      </c>
      <c r="F44" s="92">
        <v>4070342</v>
      </c>
      <c r="G44" s="80">
        <v>4.3454446185521717E-2</v>
      </c>
      <c r="H44" s="91">
        <v>6498929</v>
      </c>
      <c r="I44" s="77">
        <v>1</v>
      </c>
      <c r="J44" s="91">
        <v>0</v>
      </c>
      <c r="K44" s="79">
        <v>0</v>
      </c>
      <c r="L44" s="92">
        <v>6498929</v>
      </c>
      <c r="M44" s="80">
        <v>6.7936846246407473E-2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13701576</v>
      </c>
      <c r="C46" s="52">
        <v>1</v>
      </c>
      <c r="D46" s="59">
        <v>0</v>
      </c>
      <c r="E46" s="54">
        <v>0</v>
      </c>
      <c r="F46" s="97">
        <v>13701576</v>
      </c>
      <c r="G46" s="56">
        <v>0.14627625810038467</v>
      </c>
      <c r="H46" s="93">
        <v>15580888</v>
      </c>
      <c r="I46" s="52">
        <v>1</v>
      </c>
      <c r="J46" s="59">
        <v>0</v>
      </c>
      <c r="K46" s="54">
        <v>0</v>
      </c>
      <c r="L46" s="97">
        <v>15580888</v>
      </c>
      <c r="M46" s="56">
        <v>0.16287551263269612</v>
      </c>
      <c r="N46" s="35"/>
    </row>
    <row r="47" spans="1:14">
      <c r="A47" s="41" t="s">
        <v>47</v>
      </c>
      <c r="B47" s="62">
        <v>7027016</v>
      </c>
      <c r="C47" s="58">
        <v>1</v>
      </c>
      <c r="D47" s="64">
        <v>0</v>
      </c>
      <c r="E47" s="60">
        <v>0</v>
      </c>
      <c r="F47" s="98">
        <v>7027016</v>
      </c>
      <c r="G47" s="61">
        <v>7.5019516447708837E-2</v>
      </c>
      <c r="H47" s="62">
        <v>8682439</v>
      </c>
      <c r="I47" s="58">
        <v>1</v>
      </c>
      <c r="J47" s="64">
        <v>0</v>
      </c>
      <c r="K47" s="60">
        <v>0</v>
      </c>
      <c r="L47" s="98">
        <v>8682439</v>
      </c>
      <c r="M47" s="61">
        <v>9.0762266119050056E-2</v>
      </c>
      <c r="N47" s="35"/>
    </row>
    <row r="48" spans="1:14">
      <c r="A48" s="99" t="s">
        <v>48</v>
      </c>
      <c r="B48" s="100">
        <v>1236701</v>
      </c>
      <c r="C48" s="58">
        <v>1</v>
      </c>
      <c r="D48" s="101">
        <v>0</v>
      </c>
      <c r="E48" s="60">
        <v>0</v>
      </c>
      <c r="F48" s="102">
        <v>1236701</v>
      </c>
      <c r="G48" s="61">
        <v>1.3202860362122124E-2</v>
      </c>
      <c r="H48" s="100">
        <v>1330771</v>
      </c>
      <c r="I48" s="58">
        <v>1</v>
      </c>
      <c r="J48" s="101">
        <v>0</v>
      </c>
      <c r="K48" s="60">
        <v>0</v>
      </c>
      <c r="L48" s="102">
        <v>1330771</v>
      </c>
      <c r="M48" s="61">
        <v>1.3911274429398738E-2</v>
      </c>
      <c r="N48" s="35"/>
    </row>
    <row r="49" spans="1:14">
      <c r="A49" s="99" t="s">
        <v>49</v>
      </c>
      <c r="B49" s="100">
        <v>682440</v>
      </c>
      <c r="C49" s="58">
        <v>1</v>
      </c>
      <c r="D49" s="101">
        <v>0</v>
      </c>
      <c r="E49" s="60">
        <v>0</v>
      </c>
      <c r="F49" s="102">
        <v>682440</v>
      </c>
      <c r="G49" s="61">
        <v>7.2856414165805823E-3</v>
      </c>
      <c r="H49" s="100">
        <v>734740</v>
      </c>
      <c r="I49" s="58">
        <v>1</v>
      </c>
      <c r="J49" s="101">
        <v>0</v>
      </c>
      <c r="K49" s="60">
        <v>0</v>
      </c>
      <c r="L49" s="102">
        <v>734740</v>
      </c>
      <c r="M49" s="61">
        <v>7.6806375959924201E-3</v>
      </c>
      <c r="N49" s="35"/>
    </row>
    <row r="50" spans="1:14">
      <c r="A50" s="41" t="s">
        <v>50</v>
      </c>
      <c r="B50" s="62">
        <v>786669</v>
      </c>
      <c r="C50" s="58">
        <v>0.18237882643746353</v>
      </c>
      <c r="D50" s="64">
        <v>3526710</v>
      </c>
      <c r="E50" s="60">
        <v>4.2405058725074305</v>
      </c>
      <c r="F50" s="98">
        <v>4313379</v>
      </c>
      <c r="G50" s="61">
        <v>4.6049077849787429E-2</v>
      </c>
      <c r="H50" s="62">
        <v>831672</v>
      </c>
      <c r="I50" s="58">
        <v>0.1963317748074033</v>
      </c>
      <c r="J50" s="64">
        <v>3404382</v>
      </c>
      <c r="K50" s="60">
        <v>0.80366822519259673</v>
      </c>
      <c r="L50" s="98">
        <v>4236054</v>
      </c>
      <c r="M50" s="61">
        <v>4.4281780781030129E-2</v>
      </c>
      <c r="N50" s="35"/>
    </row>
    <row r="51" spans="1:14" s="82" customFormat="1" ht="45">
      <c r="A51" s="90" t="s">
        <v>51</v>
      </c>
      <c r="B51" s="103">
        <v>23434402</v>
      </c>
      <c r="C51" s="77">
        <v>0.86919270985558761</v>
      </c>
      <c r="D51" s="88">
        <v>3526710</v>
      </c>
      <c r="E51" s="79">
        <v>0.12984697268202991</v>
      </c>
      <c r="F51" s="104">
        <v>26961112</v>
      </c>
      <c r="G51" s="80">
        <v>0.28783335417658362</v>
      </c>
      <c r="H51" s="103">
        <v>27160510</v>
      </c>
      <c r="I51" s="77">
        <v>0.88861789532905922</v>
      </c>
      <c r="J51" s="88">
        <v>3404382</v>
      </c>
      <c r="K51" s="79">
        <v>0.11138210467094077</v>
      </c>
      <c r="L51" s="104">
        <v>30564892</v>
      </c>
      <c r="M51" s="80">
        <v>0.31951147155816745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5423584</v>
      </c>
      <c r="E57" s="60">
        <v>1</v>
      </c>
      <c r="F57" s="44">
        <v>5423584</v>
      </c>
      <c r="G57" s="61">
        <v>5.7901483231791485E-2</v>
      </c>
      <c r="H57" s="42">
        <v>0</v>
      </c>
      <c r="I57" s="58">
        <v>0</v>
      </c>
      <c r="J57" s="64">
        <v>6320000</v>
      </c>
      <c r="K57" s="60">
        <v>1</v>
      </c>
      <c r="L57" s="44">
        <v>6320000</v>
      </c>
      <c r="M57" s="61">
        <v>6.606640390705841E-2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11906604.140000001</v>
      </c>
      <c r="E58" s="60">
        <v>1</v>
      </c>
      <c r="F58" s="44">
        <v>11906604.140000001</v>
      </c>
      <c r="G58" s="61">
        <v>0.1271133700445663</v>
      </c>
      <c r="H58" s="42">
        <v>0</v>
      </c>
      <c r="I58" s="58">
        <v>0</v>
      </c>
      <c r="J58" s="64">
        <v>12635733</v>
      </c>
      <c r="K58" s="60">
        <v>1</v>
      </c>
      <c r="L58" s="44">
        <v>12635733</v>
      </c>
      <c r="M58" s="61">
        <v>0.13208820253793463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276888</v>
      </c>
      <c r="E59" s="60">
        <v>1</v>
      </c>
      <c r="F59" s="44">
        <v>276888</v>
      </c>
      <c r="G59" s="61">
        <v>2.9560205740492415E-3</v>
      </c>
      <c r="H59" s="42">
        <v>0</v>
      </c>
      <c r="I59" s="58">
        <v>0</v>
      </c>
      <c r="J59" s="64">
        <v>276888</v>
      </c>
      <c r="K59" s="60">
        <v>1</v>
      </c>
      <c r="L59" s="44">
        <v>276888</v>
      </c>
      <c r="M59" s="61">
        <v>2.8944611463635425E-3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679008</v>
      </c>
      <c r="C61" s="58">
        <v>1</v>
      </c>
      <c r="D61" s="64">
        <v>0</v>
      </c>
      <c r="E61" s="60">
        <v>0</v>
      </c>
      <c r="F61" s="44">
        <v>679008</v>
      </c>
      <c r="G61" s="61">
        <v>7.24900182725155E-3</v>
      </c>
      <c r="H61" s="42">
        <v>968930</v>
      </c>
      <c r="I61" s="58">
        <v>1</v>
      </c>
      <c r="J61" s="64">
        <v>0</v>
      </c>
      <c r="K61" s="60">
        <v>0</v>
      </c>
      <c r="L61" s="44">
        <v>968930</v>
      </c>
      <c r="M61" s="61">
        <v>1.0128753281276283E-2</v>
      </c>
      <c r="N61" s="35"/>
    </row>
    <row r="62" spans="1:14" s="82" customFormat="1" ht="45">
      <c r="A62" s="111" t="s">
        <v>62</v>
      </c>
      <c r="B62" s="87">
        <v>24113410</v>
      </c>
      <c r="C62" s="77">
        <v>0.53292606077491189</v>
      </c>
      <c r="D62" s="88">
        <v>21133786.140000001</v>
      </c>
      <c r="E62" s="79">
        <v>0.75130490119959736</v>
      </c>
      <c r="F62" s="87">
        <v>45247196.140000001</v>
      </c>
      <c r="G62" s="80">
        <v>0.48305322985424221</v>
      </c>
      <c r="H62" s="87">
        <v>28129440</v>
      </c>
      <c r="I62" s="77">
        <v>0.55409515297339229</v>
      </c>
      <c r="J62" s="88">
        <v>22637003</v>
      </c>
      <c r="K62" s="79">
        <v>0.44590484702660771</v>
      </c>
      <c r="L62" s="87">
        <v>50766443</v>
      </c>
      <c r="M62" s="80">
        <v>0.53068929243080032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15396141</v>
      </c>
      <c r="E67" s="54">
        <v>1</v>
      </c>
      <c r="F67" s="68">
        <v>15396141</v>
      </c>
      <c r="G67" s="56">
        <v>0.16436721546965943</v>
      </c>
      <c r="H67" s="5">
        <v>0</v>
      </c>
      <c r="I67" s="52">
        <v>0</v>
      </c>
      <c r="J67" s="59">
        <v>11000000</v>
      </c>
      <c r="K67" s="54">
        <v>1</v>
      </c>
      <c r="L67" s="68">
        <v>11000000</v>
      </c>
      <c r="M67" s="56">
        <v>0.11498899414203205</v>
      </c>
    </row>
    <row r="68" spans="1:13">
      <c r="A68" s="41" t="s">
        <v>68</v>
      </c>
      <c r="B68" s="42">
        <v>0</v>
      </c>
      <c r="C68" s="58">
        <v>0</v>
      </c>
      <c r="D68" s="64">
        <v>8190035</v>
      </c>
      <c r="E68" s="60">
        <v>1</v>
      </c>
      <c r="F68" s="44">
        <v>8190035</v>
      </c>
      <c r="G68" s="61">
        <v>8.7435757281584536E-2</v>
      </c>
      <c r="H68" s="42">
        <v>0</v>
      </c>
      <c r="I68" s="58">
        <v>0</v>
      </c>
      <c r="J68" s="64">
        <v>8095739</v>
      </c>
      <c r="K68" s="60">
        <v>1</v>
      </c>
      <c r="L68" s="44">
        <v>8095739</v>
      </c>
      <c r="M68" s="61">
        <v>8.4629171313310936E-2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23586176</v>
      </c>
      <c r="E69" s="79">
        <v>1</v>
      </c>
      <c r="F69" s="104">
        <v>23586176</v>
      </c>
      <c r="G69" s="116">
        <v>0.25180297275124397</v>
      </c>
      <c r="H69" s="103">
        <v>0</v>
      </c>
      <c r="I69" s="117">
        <v>0</v>
      </c>
      <c r="J69" s="88">
        <v>19095739</v>
      </c>
      <c r="K69" s="118">
        <v>1</v>
      </c>
      <c r="L69" s="104">
        <v>19095739</v>
      </c>
      <c r="M69" s="80">
        <v>0.19961816545534297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48949210</v>
      </c>
      <c r="C71" s="123">
        <v>0.5225754523253332</v>
      </c>
      <c r="D71" s="122">
        <v>44719962.140000001</v>
      </c>
      <c r="E71" s="124">
        <v>0.4774245476746668</v>
      </c>
      <c r="F71" s="122">
        <v>93669172.140000001</v>
      </c>
      <c r="G71" s="125">
        <v>1</v>
      </c>
      <c r="H71" s="122">
        <v>53928587</v>
      </c>
      <c r="I71" s="123">
        <v>0.56374490678464229</v>
      </c>
      <c r="J71" s="122">
        <v>41732742</v>
      </c>
      <c r="K71" s="124">
        <v>0.43625509321535771</v>
      </c>
      <c r="L71" s="122">
        <v>95661329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zoomScale="30" zoomScaleNormal="30" workbookViewId="0">
      <selection activeCell="M71" sqref="A1:M71"/>
    </sheetView>
  </sheetViews>
  <sheetFormatPr defaultColWidth="50.5703125" defaultRowHeight="44.25"/>
  <cols>
    <col min="1" max="1" width="184.7109375" style="11" customWidth="1"/>
    <col min="2" max="2" width="55.28515625" style="128" customWidth="1"/>
    <col min="3" max="3" width="50.5703125" style="11"/>
    <col min="4" max="4" width="50.5703125" style="128"/>
    <col min="5" max="5" width="50.5703125" style="11"/>
    <col min="6" max="6" width="50.5703125" style="128"/>
    <col min="7" max="7" width="50.5703125" style="11"/>
    <col min="8" max="8" width="50.5703125" style="128" customWidth="1"/>
    <col min="9" max="9" width="50.5703125" style="11"/>
    <col min="10" max="10" width="50.5703125" style="128"/>
    <col min="11" max="11" width="50.5703125" style="11"/>
    <col min="12" max="12" width="50.5703125" style="128"/>
    <col min="13" max="16384" width="50.5703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74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24953252</v>
      </c>
      <c r="C13" s="52">
        <v>1</v>
      </c>
      <c r="D13" s="53">
        <v>0</v>
      </c>
      <c r="E13" s="54">
        <v>0</v>
      </c>
      <c r="F13" s="55">
        <v>24953252</v>
      </c>
      <c r="G13" s="56">
        <v>0.2429128375755403</v>
      </c>
      <c r="H13" s="9">
        <v>26196777</v>
      </c>
      <c r="I13" s="52">
        <v>1</v>
      </c>
      <c r="J13" s="53">
        <v>0</v>
      </c>
      <c r="K13" s="54">
        <v>0</v>
      </c>
      <c r="L13" s="55">
        <v>26196777</v>
      </c>
      <c r="M13" s="56">
        <v>0.24350106557371182</v>
      </c>
      <c r="N13" s="57"/>
    </row>
    <row r="14" spans="1:17">
      <c r="A14" s="21" t="s">
        <v>15</v>
      </c>
      <c r="B14" s="5">
        <v>2773211</v>
      </c>
      <c r="C14" s="58">
        <v>1</v>
      </c>
      <c r="D14" s="59">
        <v>0</v>
      </c>
      <c r="E14" s="60">
        <v>0</v>
      </c>
      <c r="F14" s="48">
        <v>2773211</v>
      </c>
      <c r="G14" s="61">
        <v>2.6996423280047897E-2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234601</v>
      </c>
      <c r="C16" s="52">
        <v>1</v>
      </c>
      <c r="D16" s="59">
        <v>0</v>
      </c>
      <c r="E16" s="54">
        <v>0</v>
      </c>
      <c r="F16" s="68">
        <v>234601</v>
      </c>
      <c r="G16" s="56">
        <v>2.2837742594856709E-3</v>
      </c>
      <c r="H16" s="5">
        <v>25265</v>
      </c>
      <c r="I16" s="52">
        <v>1</v>
      </c>
      <c r="J16" s="59">
        <v>0</v>
      </c>
      <c r="K16" s="54">
        <v>0</v>
      </c>
      <c r="L16" s="68">
        <v>25265</v>
      </c>
      <c r="M16" s="56">
        <v>2.3484012639111404E-4</v>
      </c>
      <c r="N16" s="35"/>
    </row>
    <row r="17" spans="1:14">
      <c r="A17" s="69" t="s">
        <v>18</v>
      </c>
      <c r="B17" s="42">
        <v>1264415</v>
      </c>
      <c r="C17" s="58">
        <v>1</v>
      </c>
      <c r="D17" s="64">
        <v>0</v>
      </c>
      <c r="E17" s="60">
        <v>0</v>
      </c>
      <c r="F17" s="44">
        <v>1264415</v>
      </c>
      <c r="G17" s="61">
        <v>1.2308721745890146E-2</v>
      </c>
      <c r="H17" s="42">
        <v>1273767</v>
      </c>
      <c r="I17" s="58">
        <v>1</v>
      </c>
      <c r="J17" s="64">
        <v>0</v>
      </c>
      <c r="K17" s="60">
        <v>0</v>
      </c>
      <c r="L17" s="44">
        <v>1273767</v>
      </c>
      <c r="M17" s="61">
        <v>1.1839762646856527E-2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525604</v>
      </c>
      <c r="C19" s="58">
        <v>1</v>
      </c>
      <c r="D19" s="64">
        <v>0</v>
      </c>
      <c r="E19" s="60">
        <v>0</v>
      </c>
      <c r="F19" s="44">
        <v>525604</v>
      </c>
      <c r="G19" s="61">
        <v>5.1166060071470565E-3</v>
      </c>
      <c r="H19" s="42">
        <v>525604</v>
      </c>
      <c r="I19" s="58">
        <v>1</v>
      </c>
      <c r="J19" s="64">
        <v>0</v>
      </c>
      <c r="K19" s="60">
        <v>0</v>
      </c>
      <c r="L19" s="44">
        <v>525604</v>
      </c>
      <c r="M19" s="61">
        <v>4.8855297760409698E-3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452665</v>
      </c>
      <c r="E20" s="60">
        <v>1</v>
      </c>
      <c r="F20" s="44"/>
      <c r="G20" s="61" t="s">
        <v>12</v>
      </c>
      <c r="H20" s="42">
        <v>0</v>
      </c>
      <c r="I20" s="58">
        <v>0</v>
      </c>
      <c r="J20" s="64">
        <v>450000</v>
      </c>
      <c r="K20" s="60">
        <v>1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29751083</v>
      </c>
      <c r="C36" s="77">
        <v>1</v>
      </c>
      <c r="D36" s="78">
        <v>452665</v>
      </c>
      <c r="E36" s="79">
        <v>1.6154253177739466E-2</v>
      </c>
      <c r="F36" s="76">
        <v>29751083</v>
      </c>
      <c r="G36" s="80">
        <v>0.2896183628681111</v>
      </c>
      <c r="H36" s="76">
        <v>28021413</v>
      </c>
      <c r="I36" s="77">
        <v>1</v>
      </c>
      <c r="J36" s="78">
        <v>450000</v>
      </c>
      <c r="K36" s="79">
        <v>1.6059147338501452E-2</v>
      </c>
      <c r="L36" s="76">
        <v>28021413</v>
      </c>
      <c r="M36" s="80">
        <v>0.26046119812300045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5749198</v>
      </c>
      <c r="C44" s="77">
        <v>1</v>
      </c>
      <c r="D44" s="91">
        <v>0</v>
      </c>
      <c r="E44" s="79">
        <v>0</v>
      </c>
      <c r="F44" s="92">
        <v>5749198</v>
      </c>
      <c r="G44" s="80">
        <v>5.5966813462374414E-2</v>
      </c>
      <c r="H44" s="91">
        <v>9210526</v>
      </c>
      <c r="I44" s="77">
        <v>1</v>
      </c>
      <c r="J44" s="91">
        <v>0</v>
      </c>
      <c r="K44" s="79">
        <v>0</v>
      </c>
      <c r="L44" s="92">
        <v>9210526</v>
      </c>
      <c r="M44" s="80">
        <v>8.5612550562780207E-2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20315217.640000001</v>
      </c>
      <c r="C46" s="52">
        <v>1</v>
      </c>
      <c r="D46" s="59">
        <v>0</v>
      </c>
      <c r="E46" s="54">
        <v>0</v>
      </c>
      <c r="F46" s="97">
        <v>20315217.640000001</v>
      </c>
      <c r="G46" s="56">
        <v>0.19776288729409183</v>
      </c>
      <c r="H46" s="93">
        <v>23256579</v>
      </c>
      <c r="I46" s="52">
        <v>1</v>
      </c>
      <c r="J46" s="59">
        <v>0</v>
      </c>
      <c r="K46" s="54">
        <v>0</v>
      </c>
      <c r="L46" s="97">
        <v>23256579</v>
      </c>
      <c r="M46" s="56">
        <v>0.21617169807183567</v>
      </c>
      <c r="N46" s="35"/>
    </row>
    <row r="47" spans="1:14">
      <c r="A47" s="41" t="s">
        <v>47</v>
      </c>
      <c r="B47" s="62">
        <v>1845557.2</v>
      </c>
      <c r="C47" s="58">
        <v>1</v>
      </c>
      <c r="D47" s="64">
        <v>0</v>
      </c>
      <c r="E47" s="60">
        <v>0</v>
      </c>
      <c r="F47" s="98">
        <v>1845557.2</v>
      </c>
      <c r="G47" s="61">
        <v>1.7965976392975511E-2</v>
      </c>
      <c r="H47" s="62">
        <v>2140209</v>
      </c>
      <c r="I47" s="58">
        <v>1</v>
      </c>
      <c r="J47" s="64">
        <v>0</v>
      </c>
      <c r="K47" s="60">
        <v>0</v>
      </c>
      <c r="L47" s="98">
        <v>2140209</v>
      </c>
      <c r="M47" s="61">
        <v>1.9893407958179291E-2</v>
      </c>
      <c r="N47" s="35"/>
    </row>
    <row r="48" spans="1:14">
      <c r="A48" s="99" t="s">
        <v>48</v>
      </c>
      <c r="B48" s="100">
        <v>1904852</v>
      </c>
      <c r="C48" s="58">
        <v>1</v>
      </c>
      <c r="D48" s="101">
        <v>0</v>
      </c>
      <c r="E48" s="60">
        <v>0</v>
      </c>
      <c r="F48" s="102">
        <v>1904852</v>
      </c>
      <c r="G48" s="61">
        <v>1.8543194469460057E-2</v>
      </c>
      <c r="H48" s="100">
        <v>1895750</v>
      </c>
      <c r="I48" s="58">
        <v>1</v>
      </c>
      <c r="J48" s="101">
        <v>0</v>
      </c>
      <c r="K48" s="60">
        <v>0</v>
      </c>
      <c r="L48" s="102">
        <v>1895750</v>
      </c>
      <c r="M48" s="61">
        <v>1.762114267191587E-2</v>
      </c>
      <c r="N48" s="35"/>
    </row>
    <row r="49" spans="1:14">
      <c r="A49" s="99" t="s">
        <v>49</v>
      </c>
      <c r="B49" s="100">
        <v>971162.5</v>
      </c>
      <c r="C49" s="58">
        <v>1</v>
      </c>
      <c r="D49" s="101">
        <v>0</v>
      </c>
      <c r="E49" s="60">
        <v>0</v>
      </c>
      <c r="F49" s="102">
        <v>971162.5</v>
      </c>
      <c r="G49" s="61">
        <v>9.4539917531372541E-3</v>
      </c>
      <c r="H49" s="100">
        <v>967144</v>
      </c>
      <c r="I49" s="58">
        <v>1</v>
      </c>
      <c r="J49" s="101">
        <v>0</v>
      </c>
      <c r="K49" s="60">
        <v>0</v>
      </c>
      <c r="L49" s="102">
        <v>967144</v>
      </c>
      <c r="M49" s="61">
        <v>8.9896781792363975E-3</v>
      </c>
      <c r="N49" s="35"/>
    </row>
    <row r="50" spans="1:14">
      <c r="A50" s="41" t="s">
        <v>50</v>
      </c>
      <c r="B50" s="62">
        <v>1041686.45</v>
      </c>
      <c r="C50" s="58">
        <v>0.15780004091583935</v>
      </c>
      <c r="D50" s="64">
        <v>5559620.1399999997</v>
      </c>
      <c r="E50" s="60">
        <v>10.564699218044826</v>
      </c>
      <c r="F50" s="98">
        <v>6601306.5899999999</v>
      </c>
      <c r="G50" s="61">
        <v>6.4261849136257432E-2</v>
      </c>
      <c r="H50" s="62">
        <v>526245</v>
      </c>
      <c r="I50" s="58">
        <v>7.9389504373969536E-2</v>
      </c>
      <c r="J50" s="64">
        <v>6102402</v>
      </c>
      <c r="K50" s="60">
        <v>0.92061049562603048</v>
      </c>
      <c r="L50" s="98">
        <v>6628647</v>
      </c>
      <c r="M50" s="61">
        <v>6.161378584136469E-2</v>
      </c>
      <c r="N50" s="35"/>
    </row>
    <row r="51" spans="1:14" s="82" customFormat="1" ht="45">
      <c r="A51" s="90" t="s">
        <v>51</v>
      </c>
      <c r="B51" s="103">
        <v>26078475.789999999</v>
      </c>
      <c r="C51" s="77">
        <v>0.82427450272921654</v>
      </c>
      <c r="D51" s="88">
        <v>5559620.1399999997</v>
      </c>
      <c r="E51" s="79">
        <v>0.19313674143618859</v>
      </c>
      <c r="F51" s="104">
        <v>31638095.93</v>
      </c>
      <c r="G51" s="80">
        <v>0.30798789904592205</v>
      </c>
      <c r="H51" s="103">
        <v>28785927</v>
      </c>
      <c r="I51" s="77">
        <v>0.82508758158064832</v>
      </c>
      <c r="J51" s="88">
        <v>6102402</v>
      </c>
      <c r="K51" s="79">
        <v>0.17491241841935165</v>
      </c>
      <c r="L51" s="104">
        <v>34888329</v>
      </c>
      <c r="M51" s="80">
        <v>0.32428971272253193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15371.23</v>
      </c>
      <c r="C54" s="58">
        <v>0.25190895490076121</v>
      </c>
      <c r="D54" s="64">
        <v>45647.76</v>
      </c>
      <c r="E54" s="60">
        <v>3.0878549685449506</v>
      </c>
      <c r="F54" s="44">
        <v>61018.990000000005</v>
      </c>
      <c r="G54" s="61">
        <v>5.94002577575601E-4</v>
      </c>
      <c r="H54" s="42">
        <v>14783</v>
      </c>
      <c r="I54" s="58">
        <v>0.24320945001069377</v>
      </c>
      <c r="J54" s="64">
        <v>46000</v>
      </c>
      <c r="K54" s="60">
        <v>0.75679054998930617</v>
      </c>
      <c r="L54" s="44">
        <v>60783</v>
      </c>
      <c r="M54" s="61">
        <v>5.6498267969250281E-4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2255799.46</v>
      </c>
      <c r="E55" s="60">
        <v>1</v>
      </c>
      <c r="F55" s="75">
        <v>2255799.46</v>
      </c>
      <c r="G55" s="61">
        <v>2.195956854962117E-2</v>
      </c>
      <c r="H55" s="73">
        <v>0</v>
      </c>
      <c r="I55" s="58">
        <v>0</v>
      </c>
      <c r="J55" s="74">
        <v>2300000</v>
      </c>
      <c r="K55" s="60">
        <v>1</v>
      </c>
      <c r="L55" s="75">
        <v>2300000</v>
      </c>
      <c r="M55" s="61">
        <v>2.1378677644946064E-2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6518657.6300000008</v>
      </c>
      <c r="E57" s="60">
        <v>1</v>
      </c>
      <c r="F57" s="44">
        <v>6518657.6300000008</v>
      </c>
      <c r="G57" s="61">
        <v>6.3457284929705621E-2</v>
      </c>
      <c r="H57" s="42">
        <v>0</v>
      </c>
      <c r="I57" s="58">
        <v>0</v>
      </c>
      <c r="J57" s="64">
        <v>6709542</v>
      </c>
      <c r="K57" s="60">
        <v>1</v>
      </c>
      <c r="L57" s="44">
        <v>6709542</v>
      </c>
      <c r="M57" s="61">
        <v>6.2365711114446394E-2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6748165</v>
      </c>
      <c r="E58" s="60">
        <v>1</v>
      </c>
      <c r="F58" s="44">
        <v>6748165</v>
      </c>
      <c r="G58" s="61">
        <v>6.5691474144450035E-2</v>
      </c>
      <c r="H58" s="42">
        <v>0</v>
      </c>
      <c r="I58" s="58">
        <v>0</v>
      </c>
      <c r="J58" s="64">
        <v>6275709</v>
      </c>
      <c r="K58" s="60">
        <v>1</v>
      </c>
      <c r="L58" s="44">
        <v>6275709</v>
      </c>
      <c r="M58" s="61">
        <v>5.8333199871516007E-2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30000</v>
      </c>
      <c r="K59" s="60">
        <v>1</v>
      </c>
      <c r="L59" s="44">
        <v>30000</v>
      </c>
      <c r="M59" s="61">
        <v>2.7885231710799211E-4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4935042.18</v>
      </c>
      <c r="E60" s="60">
        <v>1</v>
      </c>
      <c r="F60" s="44">
        <v>4935042.18</v>
      </c>
      <c r="G60" s="61">
        <v>4.8041237250310315E-2</v>
      </c>
      <c r="H60" s="42">
        <v>0</v>
      </c>
      <c r="I60" s="58">
        <v>0</v>
      </c>
      <c r="J60" s="64">
        <v>5050000</v>
      </c>
      <c r="K60" s="60">
        <v>1</v>
      </c>
      <c r="L60" s="44">
        <v>5050000</v>
      </c>
      <c r="M60" s="61">
        <v>4.6940140046512008E-2</v>
      </c>
      <c r="N60" s="35"/>
    </row>
    <row r="61" spans="1:14">
      <c r="A61" s="85" t="s">
        <v>61</v>
      </c>
      <c r="B61" s="42">
        <v>512383.92000000004</v>
      </c>
      <c r="C61" s="58">
        <v>0.17166214897502438</v>
      </c>
      <c r="D61" s="64">
        <v>2472455.33</v>
      </c>
      <c r="E61" s="60">
        <v>5.4423405899185564</v>
      </c>
      <c r="F61" s="44">
        <v>2984839.25</v>
      </c>
      <c r="G61" s="61">
        <v>2.9056564327741632E-2</v>
      </c>
      <c r="H61" s="42">
        <v>454300</v>
      </c>
      <c r="I61" s="58">
        <v>0.15377585214771688</v>
      </c>
      <c r="J61" s="64">
        <v>2500000</v>
      </c>
      <c r="K61" s="60">
        <v>0.84622414785228306</v>
      </c>
      <c r="L61" s="44">
        <v>2954300</v>
      </c>
      <c r="M61" s="61">
        <v>2.7460446681071372E-2</v>
      </c>
      <c r="N61" s="35"/>
    </row>
    <row r="62" spans="1:14" s="82" customFormat="1" ht="45">
      <c r="A62" s="111" t="s">
        <v>62</v>
      </c>
      <c r="B62" s="87">
        <v>26606230.939999998</v>
      </c>
      <c r="C62" s="77">
        <v>0.48250725482333157</v>
      </c>
      <c r="D62" s="88">
        <v>28535387.500000004</v>
      </c>
      <c r="E62" s="79">
        <v>0.97540173460887569</v>
      </c>
      <c r="F62" s="87">
        <v>55141618.439999998</v>
      </c>
      <c r="G62" s="80">
        <v>0.53678803082532645</v>
      </c>
      <c r="H62" s="87">
        <v>29255010</v>
      </c>
      <c r="I62" s="77">
        <v>0.50207107034530718</v>
      </c>
      <c r="J62" s="88">
        <v>29013653</v>
      </c>
      <c r="K62" s="79">
        <v>0.49792892965469276</v>
      </c>
      <c r="L62" s="87">
        <v>58268663</v>
      </c>
      <c r="M62" s="80">
        <v>0.54161172307782424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968014.18999999948</v>
      </c>
      <c r="E64" s="54">
        <v>1</v>
      </c>
      <c r="F64" s="68">
        <v>968014.18999999948</v>
      </c>
      <c r="G64" s="56">
        <v>9.4233438473786141E-3</v>
      </c>
      <c r="H64" s="5">
        <v>0</v>
      </c>
      <c r="I64" s="52">
        <v>0</v>
      </c>
      <c r="J64" s="59">
        <v>968014</v>
      </c>
      <c r="K64" s="54">
        <v>1</v>
      </c>
      <c r="L64" s="68">
        <v>968014</v>
      </c>
      <c r="M64" s="56">
        <v>8.997764896432529E-3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11115213</v>
      </c>
      <c r="E67" s="54">
        <v>1</v>
      </c>
      <c r="F67" s="68">
        <v>11115213</v>
      </c>
      <c r="G67" s="56">
        <v>0.10820344899680948</v>
      </c>
      <c r="H67" s="5">
        <v>0</v>
      </c>
      <c r="I67" s="52">
        <v>0</v>
      </c>
      <c r="J67" s="59">
        <v>11115213</v>
      </c>
      <c r="K67" s="54">
        <v>1</v>
      </c>
      <c r="L67" s="68">
        <v>11115213</v>
      </c>
      <c r="M67" s="56">
        <v>0.10331676333996255</v>
      </c>
    </row>
    <row r="68" spans="1:13">
      <c r="A68" s="41" t="s">
        <v>68</v>
      </c>
      <c r="B68" s="42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12083227.189999999</v>
      </c>
      <c r="E69" s="79">
        <v>1</v>
      </c>
      <c r="F69" s="104">
        <v>12083227.189999999</v>
      </c>
      <c r="G69" s="116">
        <v>0.1176267928441881</v>
      </c>
      <c r="H69" s="103">
        <v>0</v>
      </c>
      <c r="I69" s="117">
        <v>0</v>
      </c>
      <c r="J69" s="88">
        <v>12083227</v>
      </c>
      <c r="K69" s="118">
        <v>1</v>
      </c>
      <c r="L69" s="104">
        <v>12083227</v>
      </c>
      <c r="M69" s="80">
        <v>0.11231452823639508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62106511.939999998</v>
      </c>
      <c r="C71" s="123">
        <v>0.60458929550603568</v>
      </c>
      <c r="D71" s="122">
        <v>41071279.690000005</v>
      </c>
      <c r="E71" s="124">
        <v>0.39981727000378786</v>
      </c>
      <c r="F71" s="122">
        <v>102725126.63</v>
      </c>
      <c r="G71" s="125">
        <v>1</v>
      </c>
      <c r="H71" s="122">
        <v>66486949</v>
      </c>
      <c r="I71" s="123">
        <v>0.61800132620303005</v>
      </c>
      <c r="J71" s="122">
        <v>41546880</v>
      </c>
      <c r="K71" s="124">
        <v>0.38618145855358987</v>
      </c>
      <c r="L71" s="122">
        <v>107583829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75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37637488</v>
      </c>
      <c r="C13" s="52">
        <v>0.41271554435983221</v>
      </c>
      <c r="D13" s="53">
        <v>0</v>
      </c>
      <c r="E13" s="54">
        <v>0</v>
      </c>
      <c r="F13" s="55">
        <v>37637488</v>
      </c>
      <c r="G13" s="56">
        <v>0.21320205796088779</v>
      </c>
      <c r="H13" s="9">
        <v>39058993</v>
      </c>
      <c r="I13" s="52">
        <v>0.39083984472191052</v>
      </c>
      <c r="J13" s="53">
        <v>0</v>
      </c>
      <c r="K13" s="54">
        <v>0</v>
      </c>
      <c r="L13" s="55">
        <v>39058993</v>
      </c>
      <c r="M13" s="56">
        <v>0.20974149794731561</v>
      </c>
      <c r="N13" s="57"/>
    </row>
    <row r="14" spans="1:17">
      <c r="A14" s="21" t="s">
        <v>15</v>
      </c>
      <c r="B14" s="5">
        <v>3441148</v>
      </c>
      <c r="C14" s="58">
        <v>3.7734061052181481E-2</v>
      </c>
      <c r="D14" s="59">
        <v>0</v>
      </c>
      <c r="E14" s="60">
        <v>0</v>
      </c>
      <c r="F14" s="48">
        <v>3441148</v>
      </c>
      <c r="G14" s="61">
        <v>1.9492794932222713E-2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/>
      <c r="D15" s="64"/>
      <c r="E15" s="65"/>
      <c r="F15" s="44"/>
      <c r="G15" s="66"/>
      <c r="H15" s="62"/>
      <c r="I15" s="63"/>
      <c r="J15" s="64"/>
      <c r="K15" s="65"/>
      <c r="L15" s="44"/>
      <c r="M15" s="66"/>
      <c r="N15" s="35"/>
    </row>
    <row r="16" spans="1:17">
      <c r="A16" s="67" t="s">
        <v>17</v>
      </c>
      <c r="B16" s="5">
        <v>291105</v>
      </c>
      <c r="C16" s="52">
        <v>3.1921247916669934E-3</v>
      </c>
      <c r="D16" s="59">
        <v>0</v>
      </c>
      <c r="E16" s="54">
        <v>0</v>
      </c>
      <c r="F16" s="68">
        <v>291105</v>
      </c>
      <c r="G16" s="56">
        <v>1.6489991330639346E-3</v>
      </c>
      <c r="H16" s="5">
        <v>31350</v>
      </c>
      <c r="I16" s="52">
        <v>3.1370058956798746E-4</v>
      </c>
      <c r="J16" s="59">
        <v>0</v>
      </c>
      <c r="K16" s="54">
        <v>0</v>
      </c>
      <c r="L16" s="68">
        <v>31350</v>
      </c>
      <c r="M16" s="56">
        <v>1.6834525049451082E-4</v>
      </c>
      <c r="N16" s="35"/>
    </row>
    <row r="17" spans="1:14">
      <c r="A17" s="69" t="s">
        <v>18</v>
      </c>
      <c r="B17" s="42">
        <v>1971343</v>
      </c>
      <c r="C17" s="58">
        <v>2.1616849120348967E-2</v>
      </c>
      <c r="D17" s="64">
        <v>0</v>
      </c>
      <c r="E17" s="60">
        <v>0</v>
      </c>
      <c r="F17" s="44">
        <v>1971343</v>
      </c>
      <c r="G17" s="61">
        <v>1.1166908496836729E-2</v>
      </c>
      <c r="H17" s="42">
        <v>1975217</v>
      </c>
      <c r="I17" s="58">
        <v>1.9764808211314561E-2</v>
      </c>
      <c r="J17" s="64">
        <v>0</v>
      </c>
      <c r="K17" s="60">
        <v>0</v>
      </c>
      <c r="L17" s="44">
        <v>1975217</v>
      </c>
      <c r="M17" s="61">
        <v>1.0606647548517261E-2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>
        <v>0</v>
      </c>
      <c r="H20" s="42">
        <v>0</v>
      </c>
      <c r="I20" s="58">
        <v>0</v>
      </c>
      <c r="J20" s="64">
        <v>0</v>
      </c>
      <c r="K20" s="60">
        <v>0</v>
      </c>
      <c r="L20" s="44"/>
      <c r="M20" s="61">
        <v>0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/>
      <c r="D31" s="64"/>
      <c r="E31" s="65"/>
      <c r="F31" s="44"/>
      <c r="G31" s="66"/>
      <c r="H31" s="72" t="s">
        <v>4</v>
      </c>
      <c r="I31" s="63"/>
      <c r="J31" s="64"/>
      <c r="K31" s="65"/>
      <c r="L31" s="44"/>
      <c r="M31" s="66"/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/>
      <c r="D33" s="64"/>
      <c r="E33" s="65"/>
      <c r="F33" s="44"/>
      <c r="G33" s="66"/>
      <c r="H33" s="72"/>
      <c r="I33" s="63"/>
      <c r="J33" s="64"/>
      <c r="K33" s="65"/>
      <c r="L33" s="44"/>
      <c r="M33" s="66"/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43341084</v>
      </c>
      <c r="C36" s="77">
        <v>0.4752585793240296</v>
      </c>
      <c r="D36" s="78">
        <v>0</v>
      </c>
      <c r="E36" s="79">
        <v>0</v>
      </c>
      <c r="F36" s="76">
        <v>43341084</v>
      </c>
      <c r="G36" s="80">
        <v>0.24551076052301118</v>
      </c>
      <c r="H36" s="76">
        <v>41065560</v>
      </c>
      <c r="I36" s="77">
        <v>0.41091835352279305</v>
      </c>
      <c r="J36" s="78">
        <v>0</v>
      </c>
      <c r="K36" s="79">
        <v>0</v>
      </c>
      <c r="L36" s="76">
        <v>41065560</v>
      </c>
      <c r="M36" s="80">
        <v>0.22051649074632737</v>
      </c>
      <c r="N36" s="81"/>
    </row>
    <row r="37" spans="1:14" ht="45">
      <c r="A37" s="83" t="s">
        <v>37</v>
      </c>
      <c r="B37" s="62"/>
      <c r="C37" s="63"/>
      <c r="D37" s="64"/>
      <c r="E37" s="65"/>
      <c r="F37" s="44"/>
      <c r="G37" s="66"/>
      <c r="H37" s="62"/>
      <c r="I37" s="63"/>
      <c r="J37" s="64"/>
      <c r="K37" s="65"/>
      <c r="L37" s="44"/>
      <c r="M37" s="66"/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1163499</v>
      </c>
      <c r="E41" s="60">
        <v>1.363375060067357E-2</v>
      </c>
      <c r="F41" s="75">
        <v>1163499</v>
      </c>
      <c r="G41" s="61">
        <v>6.5907794174636467E-3</v>
      </c>
      <c r="H41" s="42">
        <v>0</v>
      </c>
      <c r="I41" s="58">
        <v>0</v>
      </c>
      <c r="J41" s="64">
        <v>1128250</v>
      </c>
      <c r="K41" s="60">
        <v>1.3075340628413444E-2</v>
      </c>
      <c r="L41" s="75">
        <v>1128250</v>
      </c>
      <c r="M41" s="61">
        <v>6.0585495652450347E-3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1163499</v>
      </c>
      <c r="E43" s="79">
        <v>1.363375060067357E-2</v>
      </c>
      <c r="F43" s="89">
        <v>1163499</v>
      </c>
      <c r="G43" s="80">
        <v>6.5907794174636467E-3</v>
      </c>
      <c r="H43" s="87">
        <v>0</v>
      </c>
      <c r="I43" s="77">
        <v>0</v>
      </c>
      <c r="J43" s="88">
        <v>1128250</v>
      </c>
      <c r="K43" s="79">
        <v>1.3075340628413444E-2</v>
      </c>
      <c r="L43" s="89">
        <v>1128250</v>
      </c>
      <c r="M43" s="80">
        <v>6.0585495652450347E-3</v>
      </c>
      <c r="N43" s="81"/>
    </row>
    <row r="44" spans="1:14" s="82" customFormat="1" ht="45">
      <c r="A44" s="90" t="s">
        <v>44</v>
      </c>
      <c r="B44" s="91">
        <v>8049267</v>
      </c>
      <c r="C44" s="77">
        <v>8.826459437469987E-2</v>
      </c>
      <c r="D44" s="91">
        <v>0</v>
      </c>
      <c r="E44" s="79">
        <v>0</v>
      </c>
      <c r="F44" s="92">
        <v>8049267</v>
      </c>
      <c r="G44" s="80">
        <v>4.5596036841689898E-2</v>
      </c>
      <c r="H44" s="91">
        <v>12955497</v>
      </c>
      <c r="I44" s="130">
        <v>0.12963786433959468</v>
      </c>
      <c r="J44" s="91">
        <v>0</v>
      </c>
      <c r="K44" s="79">
        <v>0</v>
      </c>
      <c r="L44" s="92">
        <v>12955497</v>
      </c>
      <c r="M44" s="80">
        <v>6.956926276701382E-2</v>
      </c>
      <c r="N44" s="81"/>
    </row>
    <row r="45" spans="1:14" ht="45">
      <c r="A45" s="24" t="s">
        <v>45</v>
      </c>
      <c r="B45" s="93"/>
      <c r="C45" s="94"/>
      <c r="D45" s="59"/>
      <c r="E45" s="95"/>
      <c r="F45" s="48"/>
      <c r="G45" s="96"/>
      <c r="H45" s="93"/>
      <c r="I45" s="94"/>
      <c r="J45" s="59"/>
      <c r="K45" s="95"/>
      <c r="L45" s="48"/>
      <c r="M45" s="96"/>
      <c r="N45" s="35"/>
    </row>
    <row r="46" spans="1:14">
      <c r="A46" s="21" t="s">
        <v>46</v>
      </c>
      <c r="B46" s="93">
        <v>24559490</v>
      </c>
      <c r="C46" s="52">
        <v>0.26930817711718319</v>
      </c>
      <c r="D46" s="59">
        <v>0</v>
      </c>
      <c r="E46" s="54">
        <v>0</v>
      </c>
      <c r="F46" s="97">
        <v>24559490</v>
      </c>
      <c r="G46" s="56">
        <v>0.13912017216637423</v>
      </c>
      <c r="H46" s="93">
        <v>28380000</v>
      </c>
      <c r="I46" s="52">
        <v>0.28398158634575704</v>
      </c>
      <c r="J46" s="59">
        <v>0</v>
      </c>
      <c r="K46" s="54">
        <v>0</v>
      </c>
      <c r="L46" s="97">
        <v>28380000</v>
      </c>
      <c r="M46" s="56">
        <v>0.15239675307924136</v>
      </c>
      <c r="N46" s="35"/>
    </row>
    <row r="47" spans="1:14">
      <c r="A47" s="41" t="s">
        <v>47</v>
      </c>
      <c r="B47" s="62">
        <v>4993876</v>
      </c>
      <c r="C47" s="58">
        <v>5.4760568819191696E-2</v>
      </c>
      <c r="D47" s="64">
        <v>0</v>
      </c>
      <c r="E47" s="60">
        <v>0</v>
      </c>
      <c r="F47" s="98">
        <v>4993876</v>
      </c>
      <c r="G47" s="61">
        <v>2.828840863134879E-2</v>
      </c>
      <c r="H47" s="62">
        <v>5542000</v>
      </c>
      <c r="I47" s="58">
        <v>5.5455459884714085E-2</v>
      </c>
      <c r="J47" s="64">
        <v>0</v>
      </c>
      <c r="K47" s="60">
        <v>0</v>
      </c>
      <c r="L47" s="98">
        <v>5542000</v>
      </c>
      <c r="M47" s="61">
        <v>2.9759788779603794E-2</v>
      </c>
      <c r="N47" s="35"/>
    </row>
    <row r="48" spans="1:14">
      <c r="A48" s="99" t="s">
        <v>48</v>
      </c>
      <c r="B48" s="100">
        <v>1828709</v>
      </c>
      <c r="C48" s="58">
        <v>2.005278966573764E-2</v>
      </c>
      <c r="D48" s="101">
        <v>0</v>
      </c>
      <c r="E48" s="60">
        <v>0</v>
      </c>
      <c r="F48" s="102">
        <v>1828709</v>
      </c>
      <c r="G48" s="61">
        <v>1.0358941123052558E-2</v>
      </c>
      <c r="H48" s="100">
        <v>1829000</v>
      </c>
      <c r="I48" s="58">
        <v>1.8301702657730432E-2</v>
      </c>
      <c r="J48" s="101">
        <v>0</v>
      </c>
      <c r="K48" s="60">
        <v>0</v>
      </c>
      <c r="L48" s="102">
        <v>1829000</v>
      </c>
      <c r="M48" s="61">
        <v>9.8214820782921933E-3</v>
      </c>
      <c r="N48" s="35"/>
    </row>
    <row r="49" spans="1:14">
      <c r="A49" s="99" t="s">
        <v>49</v>
      </c>
      <c r="B49" s="100">
        <v>1059601</v>
      </c>
      <c r="C49" s="58">
        <v>1.1619101772127369E-2</v>
      </c>
      <c r="D49" s="101">
        <v>0</v>
      </c>
      <c r="E49" s="60">
        <v>0</v>
      </c>
      <c r="F49" s="102">
        <v>1059601</v>
      </c>
      <c r="G49" s="61">
        <v>6.0022367544139681E-3</v>
      </c>
      <c r="H49" s="100">
        <v>1060000</v>
      </c>
      <c r="I49" s="58">
        <v>1.0606782294802766E-2</v>
      </c>
      <c r="J49" s="101">
        <v>0</v>
      </c>
      <c r="K49" s="60">
        <v>0</v>
      </c>
      <c r="L49" s="102">
        <v>1060000</v>
      </c>
      <c r="M49" s="61">
        <v>5.6920563165608123E-3</v>
      </c>
      <c r="N49" s="35"/>
    </row>
    <row r="50" spans="1:14">
      <c r="A50" s="41" t="s">
        <v>50</v>
      </c>
      <c r="B50" s="62">
        <v>2398388</v>
      </c>
      <c r="C50" s="58">
        <v>2.6299630012664218E-2</v>
      </c>
      <c r="D50" s="64">
        <v>6552236</v>
      </c>
      <c r="E50" s="60">
        <v>7.6778365517078215E-2</v>
      </c>
      <c r="F50" s="98">
        <v>8950624</v>
      </c>
      <c r="G50" s="61">
        <v>5.0701881507982501E-2</v>
      </c>
      <c r="H50" s="62">
        <v>2372000</v>
      </c>
      <c r="I50" s="58">
        <v>2.3735176984219019E-2</v>
      </c>
      <c r="J50" s="64">
        <v>6500000</v>
      </c>
      <c r="K50" s="60">
        <v>7.5328795997950268E-2</v>
      </c>
      <c r="L50" s="98">
        <v>8872000</v>
      </c>
      <c r="M50" s="61">
        <v>4.7641437396724079E-2</v>
      </c>
      <c r="N50" s="35"/>
    </row>
    <row r="51" spans="1:14" s="82" customFormat="1" ht="45">
      <c r="A51" s="90" t="s">
        <v>51</v>
      </c>
      <c r="B51" s="103">
        <v>34840064</v>
      </c>
      <c r="C51" s="77">
        <v>0.38204026738690416</v>
      </c>
      <c r="D51" s="88">
        <v>6552236</v>
      </c>
      <c r="E51" s="79">
        <v>7.6778365517078215E-2</v>
      </c>
      <c r="F51" s="104">
        <v>41392300</v>
      </c>
      <c r="G51" s="80">
        <v>0.23447164018317204</v>
      </c>
      <c r="H51" s="103">
        <v>39183000</v>
      </c>
      <c r="I51" s="77">
        <v>0.39208070816722335</v>
      </c>
      <c r="J51" s="88">
        <v>6500000</v>
      </c>
      <c r="K51" s="79">
        <v>7.5328795997950268E-2</v>
      </c>
      <c r="L51" s="104">
        <v>45683000</v>
      </c>
      <c r="M51" s="80">
        <v>0.24531151765042225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645313</v>
      </c>
      <c r="E54" s="60">
        <v>7.5617052540418719E-3</v>
      </c>
      <c r="F54" s="44">
        <v>645313</v>
      </c>
      <c r="G54" s="61">
        <v>3.6554527663725696E-3</v>
      </c>
      <c r="H54" s="42">
        <v>0</v>
      </c>
      <c r="I54" s="58">
        <v>0</v>
      </c>
      <c r="J54" s="64">
        <v>650000</v>
      </c>
      <c r="K54" s="60">
        <v>7.5328795997950272E-3</v>
      </c>
      <c r="L54" s="44">
        <v>650000</v>
      </c>
      <c r="M54" s="61">
        <v>3.4904118922306866E-3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4006181</v>
      </c>
      <c r="E55" s="60">
        <v>4.6943978993670851E-2</v>
      </c>
      <c r="F55" s="75">
        <v>4006181</v>
      </c>
      <c r="G55" s="61">
        <v>2.2693492024861154E-2</v>
      </c>
      <c r="H55" s="73">
        <v>0</v>
      </c>
      <c r="I55" s="58">
        <v>0</v>
      </c>
      <c r="J55" s="74">
        <v>4000000</v>
      </c>
      <c r="K55" s="60">
        <v>4.6356182152584781E-2</v>
      </c>
      <c r="L55" s="75">
        <v>4000000</v>
      </c>
      <c r="M55" s="61">
        <v>2.1479457798342688E-2</v>
      </c>
      <c r="N55" s="35"/>
    </row>
    <row r="56" spans="1:14">
      <c r="A56" s="109" t="s">
        <v>56</v>
      </c>
      <c r="B56" s="42">
        <v>411173</v>
      </c>
      <c r="C56" s="58">
        <v>4.5087357721924825E-3</v>
      </c>
      <c r="D56" s="64">
        <v>0</v>
      </c>
      <c r="E56" s="60">
        <v>0</v>
      </c>
      <c r="F56" s="44">
        <v>411173</v>
      </c>
      <c r="G56" s="61">
        <v>2.3291386975122282E-3</v>
      </c>
      <c r="H56" s="42">
        <v>397000</v>
      </c>
      <c r="I56" s="58">
        <v>3.9725401613553753E-3</v>
      </c>
      <c r="J56" s="64">
        <v>0</v>
      </c>
      <c r="K56" s="60">
        <v>0</v>
      </c>
      <c r="L56" s="44">
        <v>397000</v>
      </c>
      <c r="M56" s="61">
        <v>2.1318361864855117E-3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11792301</v>
      </c>
      <c r="E57" s="60">
        <v>0.13818085863595375</v>
      </c>
      <c r="F57" s="44">
        <v>11792301</v>
      </c>
      <c r="G57" s="61">
        <v>6.6798901172528707E-2</v>
      </c>
      <c r="H57" s="42">
        <v>0</v>
      </c>
      <c r="I57" s="58">
        <v>0</v>
      </c>
      <c r="J57" s="64">
        <v>12581531</v>
      </c>
      <c r="K57" s="60">
        <v>0.14580793569859804</v>
      </c>
      <c r="L57" s="44">
        <v>12581531</v>
      </c>
      <c r="M57" s="61">
        <v>6.7561116038260066E-2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36569059</v>
      </c>
      <c r="E58" s="60">
        <v>0.42851212601585154</v>
      </c>
      <c r="F58" s="44">
        <v>36569059</v>
      </c>
      <c r="G58" s="61">
        <v>0.20714981394329837</v>
      </c>
      <c r="H58" s="42">
        <v>0</v>
      </c>
      <c r="I58" s="58">
        <v>0</v>
      </c>
      <c r="J58" s="64">
        <v>37468602</v>
      </c>
      <c r="K58" s="60">
        <v>0.43422533482867559</v>
      </c>
      <c r="L58" s="44">
        <v>37468602</v>
      </c>
      <c r="M58" s="61">
        <v>0.2012013138554746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7660</v>
      </c>
      <c r="E59" s="60">
        <v>8.9759019647768973E-5</v>
      </c>
      <c r="F59" s="44">
        <v>7660</v>
      </c>
      <c r="G59" s="61">
        <v>4.3390987304476872E-5</v>
      </c>
      <c r="H59" s="42">
        <v>0</v>
      </c>
      <c r="I59" s="58">
        <v>0</v>
      </c>
      <c r="J59" s="64">
        <v>10000</v>
      </c>
      <c r="K59" s="60">
        <v>1.1589045538146195E-4</v>
      </c>
      <c r="L59" s="44">
        <v>10000</v>
      </c>
      <c r="M59" s="61">
        <v>5.3698644495856721E-5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2182091</v>
      </c>
      <c r="E60" s="60">
        <v>2.5569497250942538E-2</v>
      </c>
      <c r="F60" s="44">
        <v>2182091</v>
      </c>
      <c r="G60" s="61">
        <v>1.2360715780445591E-2</v>
      </c>
      <c r="H60" s="42">
        <v>0</v>
      </c>
      <c r="I60" s="58">
        <v>0</v>
      </c>
      <c r="J60" s="64">
        <v>2000000</v>
      </c>
      <c r="K60" s="60">
        <v>2.317809107629239E-2</v>
      </c>
      <c r="L60" s="44">
        <v>2000000</v>
      </c>
      <c r="M60" s="61">
        <v>1.0739728899171344E-2</v>
      </c>
      <c r="N60" s="35"/>
    </row>
    <row r="61" spans="1:14">
      <c r="A61" s="85" t="s">
        <v>61</v>
      </c>
      <c r="B61" s="42">
        <v>4553155</v>
      </c>
      <c r="C61" s="58">
        <v>4.9927823142173887E-2</v>
      </c>
      <c r="D61" s="64">
        <v>165791</v>
      </c>
      <c r="E61" s="60">
        <v>1.9427203167654392E-3</v>
      </c>
      <c r="F61" s="44">
        <v>4718946</v>
      </c>
      <c r="G61" s="61">
        <v>2.6731034722782234E-2</v>
      </c>
      <c r="H61" s="42">
        <v>6335000</v>
      </c>
      <c r="I61" s="58">
        <v>6.3390533809033506E-2</v>
      </c>
      <c r="J61" s="64">
        <v>200000</v>
      </c>
      <c r="K61" s="60">
        <v>2.317809107629239E-3</v>
      </c>
      <c r="L61" s="44">
        <v>6535000</v>
      </c>
      <c r="M61" s="61">
        <v>3.5092064178042365E-2</v>
      </c>
      <c r="N61" s="35"/>
    </row>
    <row r="62" spans="1:14" s="82" customFormat="1" ht="45">
      <c r="A62" s="111" t="s">
        <v>62</v>
      </c>
      <c r="B62" s="87">
        <v>39804392</v>
      </c>
      <c r="C62" s="77">
        <v>0.43647682630127049</v>
      </c>
      <c r="D62" s="88">
        <v>61920632</v>
      </c>
      <c r="E62" s="79">
        <v>0.72557901100395195</v>
      </c>
      <c r="F62" s="87">
        <v>101725024</v>
      </c>
      <c r="G62" s="80">
        <v>0.57623358027827742</v>
      </c>
      <c r="H62" s="87">
        <v>45915000</v>
      </c>
      <c r="I62" s="77">
        <v>0.45944378213761228</v>
      </c>
      <c r="J62" s="88">
        <v>63410133</v>
      </c>
      <c r="K62" s="79">
        <v>0.7348629189169068</v>
      </c>
      <c r="L62" s="87">
        <v>109325133</v>
      </c>
      <c r="M62" s="80">
        <v>0.58706114514292529</v>
      </c>
      <c r="N62" s="81"/>
    </row>
    <row r="63" spans="1:14" ht="45">
      <c r="A63" s="24" t="s">
        <v>63</v>
      </c>
      <c r="B63" s="62"/>
      <c r="C63" s="63"/>
      <c r="D63" s="64"/>
      <c r="E63" s="65"/>
      <c r="F63" s="44"/>
      <c r="G63" s="66"/>
      <c r="H63" s="62"/>
      <c r="I63" s="63"/>
      <c r="J63" s="64"/>
      <c r="K63" s="65"/>
      <c r="L63" s="44"/>
      <c r="M63" s="66"/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/>
      <c r="D66" s="64"/>
      <c r="E66" s="65"/>
      <c r="F66" s="44"/>
      <c r="G66" s="66"/>
      <c r="H66" s="62"/>
      <c r="I66" s="63"/>
      <c r="J66" s="64"/>
      <c r="K66" s="65"/>
      <c r="L66" s="44"/>
      <c r="M66" s="66"/>
    </row>
    <row r="67" spans="1:13">
      <c r="A67" s="86" t="s">
        <v>67</v>
      </c>
      <c r="B67" s="5">
        <v>0</v>
      </c>
      <c r="C67" s="52">
        <v>0</v>
      </c>
      <c r="D67" s="59">
        <v>8077091</v>
      </c>
      <c r="E67" s="54">
        <v>9.4646445139140722E-2</v>
      </c>
      <c r="F67" s="68">
        <v>8077091</v>
      </c>
      <c r="G67" s="56">
        <v>4.5753649221684643E-2</v>
      </c>
      <c r="H67" s="5">
        <v>0</v>
      </c>
      <c r="I67" s="52">
        <v>0</v>
      </c>
      <c r="J67" s="59">
        <v>8000000</v>
      </c>
      <c r="K67" s="54">
        <v>9.2712364305169562E-2</v>
      </c>
      <c r="L67" s="68">
        <v>8000000</v>
      </c>
      <c r="M67" s="56">
        <v>4.2958915596685375E-2</v>
      </c>
    </row>
    <row r="68" spans="1:13">
      <c r="A68" s="41" t="s">
        <v>68</v>
      </c>
      <c r="B68" s="42">
        <v>0</v>
      </c>
      <c r="C68" s="58">
        <v>0</v>
      </c>
      <c r="D68" s="64">
        <v>14178391</v>
      </c>
      <c r="E68" s="60">
        <v>0.16614079325623377</v>
      </c>
      <c r="F68" s="44">
        <v>14178391</v>
      </c>
      <c r="G68" s="61">
        <v>8.0315193717873254E-2</v>
      </c>
      <c r="H68" s="42">
        <v>0</v>
      </c>
      <c r="I68" s="58">
        <v>0</v>
      </c>
      <c r="J68" s="64">
        <v>13750000</v>
      </c>
      <c r="K68" s="60">
        <v>0.1593493761495102</v>
      </c>
      <c r="L68" s="44">
        <v>13750000</v>
      </c>
      <c r="M68" s="61">
        <v>7.3835636181802985E-2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22255482</v>
      </c>
      <c r="E69" s="79">
        <v>0.26078723839537449</v>
      </c>
      <c r="F69" s="104">
        <v>22255482</v>
      </c>
      <c r="G69" s="116">
        <v>0.12606884293955789</v>
      </c>
      <c r="H69" s="103">
        <v>0</v>
      </c>
      <c r="I69" s="117">
        <v>0</v>
      </c>
      <c r="J69" s="88">
        <v>21750000</v>
      </c>
      <c r="K69" s="118">
        <v>0.25206174045467977</v>
      </c>
      <c r="L69" s="104">
        <v>21750000</v>
      </c>
      <c r="M69" s="80">
        <v>0.11679455177848835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91194743</v>
      </c>
      <c r="C71" s="123">
        <v>1</v>
      </c>
      <c r="D71" s="122">
        <v>85339613</v>
      </c>
      <c r="E71" s="124">
        <v>1</v>
      </c>
      <c r="F71" s="122">
        <v>176534356</v>
      </c>
      <c r="G71" s="131">
        <v>1</v>
      </c>
      <c r="H71" s="122">
        <v>99936057</v>
      </c>
      <c r="I71" s="123">
        <v>1</v>
      </c>
      <c r="J71" s="122">
        <v>86288383</v>
      </c>
      <c r="K71" s="123">
        <v>1</v>
      </c>
      <c r="L71" s="122">
        <v>186224440</v>
      </c>
      <c r="M71" s="131">
        <v>0.99999999999999978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95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20833859</v>
      </c>
      <c r="C13" s="52">
        <v>1</v>
      </c>
      <c r="D13" s="53">
        <v>0</v>
      </c>
      <c r="E13" s="54">
        <v>0</v>
      </c>
      <c r="F13" s="55">
        <v>20833859</v>
      </c>
      <c r="G13" s="56">
        <v>0.2198256890984259</v>
      </c>
      <c r="H13" s="9">
        <v>21062703</v>
      </c>
      <c r="I13" s="52">
        <v>1</v>
      </c>
      <c r="J13" s="53">
        <v>0</v>
      </c>
      <c r="K13" s="54">
        <v>0</v>
      </c>
      <c r="L13" s="55">
        <v>21062703</v>
      </c>
      <c r="M13" s="56">
        <v>0.2112938946609394</v>
      </c>
      <c r="N13" s="57"/>
    </row>
    <row r="14" spans="1:17">
      <c r="A14" s="21" t="s">
        <v>15</v>
      </c>
      <c r="B14" s="5">
        <v>2157641</v>
      </c>
      <c r="C14" s="58">
        <v>1</v>
      </c>
      <c r="D14" s="59">
        <v>0</v>
      </c>
      <c r="E14" s="60">
        <v>0</v>
      </c>
      <c r="F14" s="48">
        <v>2157641</v>
      </c>
      <c r="G14" s="61">
        <v>2.2766061710027739E-2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182526</v>
      </c>
      <c r="C16" s="52">
        <v>1</v>
      </c>
      <c r="D16" s="59">
        <v>0</v>
      </c>
      <c r="E16" s="54">
        <v>0</v>
      </c>
      <c r="F16" s="68">
        <v>182526</v>
      </c>
      <c r="G16" s="56">
        <v>1.9258987846840706E-3</v>
      </c>
      <c r="H16" s="5">
        <v>19657</v>
      </c>
      <c r="I16" s="52">
        <v>1</v>
      </c>
      <c r="J16" s="59">
        <v>0</v>
      </c>
      <c r="K16" s="54">
        <v>0</v>
      </c>
      <c r="L16" s="68">
        <v>19657</v>
      </c>
      <c r="M16" s="56">
        <v>1.9719235880362009E-4</v>
      </c>
      <c r="N16" s="35"/>
    </row>
    <row r="17" spans="1:14">
      <c r="A17" s="69" t="s">
        <v>18</v>
      </c>
      <c r="B17" s="42">
        <v>1110189</v>
      </c>
      <c r="C17" s="58">
        <v>1</v>
      </c>
      <c r="D17" s="64">
        <v>0</v>
      </c>
      <c r="E17" s="60">
        <v>0</v>
      </c>
      <c r="F17" s="44">
        <v>1110189</v>
      </c>
      <c r="G17" s="61">
        <v>1.171401140587984E-2</v>
      </c>
      <c r="H17" s="42">
        <v>1118401</v>
      </c>
      <c r="I17" s="58">
        <v>1</v>
      </c>
      <c r="J17" s="64">
        <v>0</v>
      </c>
      <c r="K17" s="60">
        <v>0</v>
      </c>
      <c r="L17" s="44">
        <v>1118401</v>
      </c>
      <c r="M17" s="61">
        <v>1.1219419610231852E-2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500000</v>
      </c>
      <c r="I30" s="58">
        <v>1</v>
      </c>
      <c r="J30" s="64">
        <v>0</v>
      </c>
      <c r="K30" s="60">
        <v>0</v>
      </c>
      <c r="L30" s="44">
        <v>500000</v>
      </c>
      <c r="M30" s="61">
        <v>5.0158304625227681E-3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24284215</v>
      </c>
      <c r="C36" s="77">
        <v>1</v>
      </c>
      <c r="D36" s="78">
        <v>0</v>
      </c>
      <c r="E36" s="79">
        <v>0</v>
      </c>
      <c r="F36" s="76">
        <v>24284215</v>
      </c>
      <c r="G36" s="80">
        <v>0.25623166099901756</v>
      </c>
      <c r="H36" s="76">
        <v>22700761</v>
      </c>
      <c r="I36" s="77">
        <v>1</v>
      </c>
      <c r="J36" s="78">
        <v>0</v>
      </c>
      <c r="K36" s="79">
        <v>0</v>
      </c>
      <c r="L36" s="76">
        <v>22700761</v>
      </c>
      <c r="M36" s="80">
        <v>0.22772633709249762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4613718</v>
      </c>
      <c r="C44" s="77">
        <v>1</v>
      </c>
      <c r="D44" s="91">
        <v>0</v>
      </c>
      <c r="E44" s="79">
        <v>0</v>
      </c>
      <c r="F44" s="92">
        <v>4613718</v>
      </c>
      <c r="G44" s="80">
        <v>4.8681031135701332E-2</v>
      </c>
      <c r="H44" s="91">
        <v>7410286</v>
      </c>
      <c r="I44" s="77">
        <v>1</v>
      </c>
      <c r="J44" s="91">
        <v>0</v>
      </c>
      <c r="K44" s="79">
        <v>0</v>
      </c>
      <c r="L44" s="92">
        <v>7410286</v>
      </c>
      <c r="M44" s="80">
        <v>7.4337476509611991E-2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17604728</v>
      </c>
      <c r="C46" s="52">
        <v>1</v>
      </c>
      <c r="D46" s="59">
        <v>0</v>
      </c>
      <c r="E46" s="54">
        <v>0</v>
      </c>
      <c r="F46" s="97">
        <v>17604728</v>
      </c>
      <c r="G46" s="56">
        <v>0.18575394332803891</v>
      </c>
      <c r="H46" s="93">
        <v>20850617</v>
      </c>
      <c r="I46" s="52">
        <v>1</v>
      </c>
      <c r="J46" s="59">
        <v>0</v>
      </c>
      <c r="K46" s="54">
        <v>0</v>
      </c>
      <c r="L46" s="97">
        <v>20850617</v>
      </c>
      <c r="M46" s="56">
        <v>0.20916631982199019</v>
      </c>
      <c r="N46" s="35"/>
    </row>
    <row r="47" spans="1:14">
      <c r="A47" s="41" t="s">
        <v>47</v>
      </c>
      <c r="B47" s="62">
        <v>1170313</v>
      </c>
      <c r="C47" s="58">
        <v>1</v>
      </c>
      <c r="D47" s="64">
        <v>0</v>
      </c>
      <c r="E47" s="60">
        <v>0</v>
      </c>
      <c r="F47" s="98">
        <v>1170313</v>
      </c>
      <c r="G47" s="61">
        <v>1.2348401786046749E-2</v>
      </c>
      <c r="H47" s="62">
        <v>1351038</v>
      </c>
      <c r="I47" s="58">
        <v>1</v>
      </c>
      <c r="J47" s="64">
        <v>0</v>
      </c>
      <c r="K47" s="60">
        <v>0</v>
      </c>
      <c r="L47" s="98">
        <v>1351038</v>
      </c>
      <c r="M47" s="61">
        <v>1.3553155112851671E-2</v>
      </c>
      <c r="N47" s="35"/>
    </row>
    <row r="48" spans="1:14">
      <c r="A48" s="99" t="s">
        <v>48</v>
      </c>
      <c r="B48" s="100">
        <v>1609780</v>
      </c>
      <c r="C48" s="58">
        <v>1</v>
      </c>
      <c r="D48" s="101">
        <v>0</v>
      </c>
      <c r="E48" s="60">
        <v>0</v>
      </c>
      <c r="F48" s="102">
        <v>1609780</v>
      </c>
      <c r="G48" s="61">
        <v>1.6985379319158493E-2</v>
      </c>
      <c r="H48" s="100">
        <v>1645583</v>
      </c>
      <c r="I48" s="58">
        <v>1</v>
      </c>
      <c r="J48" s="101">
        <v>0</v>
      </c>
      <c r="K48" s="60">
        <v>0</v>
      </c>
      <c r="L48" s="102">
        <v>1645583</v>
      </c>
      <c r="M48" s="61">
        <v>1.6507930680019208E-2</v>
      </c>
      <c r="N48" s="35"/>
    </row>
    <row r="49" spans="1:14">
      <c r="A49" s="99" t="s">
        <v>49</v>
      </c>
      <c r="B49" s="100">
        <v>807615</v>
      </c>
      <c r="C49" s="58">
        <v>1</v>
      </c>
      <c r="D49" s="101">
        <v>0</v>
      </c>
      <c r="E49" s="60">
        <v>0</v>
      </c>
      <c r="F49" s="102">
        <v>807615</v>
      </c>
      <c r="G49" s="61">
        <v>8.5214421342308805E-3</v>
      </c>
      <c r="H49" s="100">
        <v>824472</v>
      </c>
      <c r="I49" s="58">
        <v>1</v>
      </c>
      <c r="J49" s="101">
        <v>0</v>
      </c>
      <c r="K49" s="60">
        <v>0</v>
      </c>
      <c r="L49" s="102">
        <v>824472</v>
      </c>
      <c r="M49" s="61">
        <v>8.2708235461941438E-3</v>
      </c>
      <c r="N49" s="35"/>
    </row>
    <row r="50" spans="1:14">
      <c r="A50" s="41" t="s">
        <v>50</v>
      </c>
      <c r="B50" s="62">
        <v>640784</v>
      </c>
      <c r="C50" s="58">
        <v>0.60558784030907675</v>
      </c>
      <c r="D50" s="64">
        <v>417335</v>
      </c>
      <c r="E50" s="60">
        <v>0.68980877717557487</v>
      </c>
      <c r="F50" s="98">
        <v>1058119</v>
      </c>
      <c r="G50" s="61">
        <v>1.1164601734279632E-2</v>
      </c>
      <c r="H50" s="62">
        <v>605001</v>
      </c>
      <c r="I50" s="58">
        <v>0.52477907271257418</v>
      </c>
      <c r="J50" s="64">
        <v>547867</v>
      </c>
      <c r="K50" s="60">
        <v>0.47522092728742582</v>
      </c>
      <c r="L50" s="98">
        <v>1152868</v>
      </c>
      <c r="M50" s="61">
        <v>1.1565180867335398E-2</v>
      </c>
      <c r="N50" s="35"/>
    </row>
    <row r="51" spans="1:14" s="82" customFormat="1" ht="45">
      <c r="A51" s="90" t="s">
        <v>51</v>
      </c>
      <c r="B51" s="103">
        <v>21833220</v>
      </c>
      <c r="C51" s="77">
        <v>0.98124383863683395</v>
      </c>
      <c r="D51" s="88">
        <v>417335</v>
      </c>
      <c r="E51" s="79">
        <v>1.651065282979261E-2</v>
      </c>
      <c r="F51" s="104">
        <v>22250555</v>
      </c>
      <c r="G51" s="80">
        <v>0.23477376830175467</v>
      </c>
      <c r="H51" s="103">
        <v>25276711</v>
      </c>
      <c r="I51" s="77">
        <v>0.97878505507427849</v>
      </c>
      <c r="J51" s="88">
        <v>547867</v>
      </c>
      <c r="K51" s="79">
        <v>2.1214944925721537E-2</v>
      </c>
      <c r="L51" s="104">
        <v>25824578</v>
      </c>
      <c r="M51" s="80">
        <v>0.25906341002839062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832287</v>
      </c>
      <c r="C54" s="58">
        <v>1</v>
      </c>
      <c r="D54" s="64">
        <v>0</v>
      </c>
      <c r="E54" s="60">
        <v>0</v>
      </c>
      <c r="F54" s="44">
        <v>832287</v>
      </c>
      <c r="G54" s="61">
        <v>8.7817654570217455E-3</v>
      </c>
      <c r="H54" s="42">
        <v>793978</v>
      </c>
      <c r="I54" s="58">
        <v>1</v>
      </c>
      <c r="J54" s="64">
        <v>0</v>
      </c>
      <c r="K54" s="60">
        <v>0</v>
      </c>
      <c r="L54" s="44">
        <v>793978</v>
      </c>
      <c r="M54" s="61">
        <v>7.964918077945804E-3</v>
      </c>
      <c r="N54" s="35"/>
    </row>
    <row r="55" spans="1:14">
      <c r="A55" s="85" t="s">
        <v>55</v>
      </c>
      <c r="B55" s="73">
        <v>303479</v>
      </c>
      <c r="C55" s="58">
        <v>5.7178638993932995E-2</v>
      </c>
      <c r="D55" s="74">
        <v>5004080</v>
      </c>
      <c r="E55" s="60">
        <v>21.899693654266958</v>
      </c>
      <c r="F55" s="75">
        <v>5307559</v>
      </c>
      <c r="G55" s="61">
        <v>5.6002002058550569E-2</v>
      </c>
      <c r="H55" s="73">
        <v>228500</v>
      </c>
      <c r="I55" s="58">
        <v>4.4124746548228254E-2</v>
      </c>
      <c r="J55" s="74">
        <v>4950000</v>
      </c>
      <c r="K55" s="60">
        <v>0.95587525345177171</v>
      </c>
      <c r="L55" s="75">
        <v>5178500</v>
      </c>
      <c r="M55" s="61">
        <v>5.1948956100348311E-2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4577296</v>
      </c>
      <c r="E57" s="60">
        <v>1</v>
      </c>
      <c r="F57" s="44">
        <v>4577296</v>
      </c>
      <c r="G57" s="61">
        <v>4.8296729252485987E-2</v>
      </c>
      <c r="H57" s="42">
        <v>0</v>
      </c>
      <c r="I57" s="58">
        <v>0</v>
      </c>
      <c r="J57" s="64">
        <v>5206888</v>
      </c>
      <c r="K57" s="60">
        <v>1</v>
      </c>
      <c r="L57" s="44">
        <v>5206888</v>
      </c>
      <c r="M57" s="61">
        <v>5.2233734890688499E-2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12397229</v>
      </c>
      <c r="E58" s="60">
        <v>1</v>
      </c>
      <c r="F58" s="44">
        <v>12397229</v>
      </c>
      <c r="G58" s="61">
        <v>0.13080771103596264</v>
      </c>
      <c r="H58" s="42">
        <v>0</v>
      </c>
      <c r="I58" s="58">
        <v>0</v>
      </c>
      <c r="J58" s="64">
        <v>13174299</v>
      </c>
      <c r="K58" s="60">
        <v>1</v>
      </c>
      <c r="L58" s="44">
        <v>13174299</v>
      </c>
      <c r="M58" s="61">
        <v>0.13216010049316648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269501</v>
      </c>
      <c r="E59" s="60">
        <v>1</v>
      </c>
      <c r="F59" s="44">
        <v>269501</v>
      </c>
      <c r="G59" s="61">
        <v>2.8436039159963058E-3</v>
      </c>
      <c r="H59" s="42">
        <v>0</v>
      </c>
      <c r="I59" s="58">
        <v>0</v>
      </c>
      <c r="J59" s="64">
        <v>260000</v>
      </c>
      <c r="K59" s="60">
        <v>1</v>
      </c>
      <c r="L59" s="44">
        <v>260000</v>
      </c>
      <c r="M59" s="61">
        <v>2.6082318405118393E-3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963876</v>
      </c>
      <c r="E60" s="60">
        <v>1</v>
      </c>
      <c r="F60" s="44">
        <v>963876</v>
      </c>
      <c r="G60" s="61">
        <v>1.0170209268740581E-2</v>
      </c>
      <c r="H60" s="42">
        <v>0</v>
      </c>
      <c r="I60" s="58">
        <v>0</v>
      </c>
      <c r="J60" s="64">
        <v>960000</v>
      </c>
      <c r="K60" s="60">
        <v>1</v>
      </c>
      <c r="L60" s="44">
        <v>960000</v>
      </c>
      <c r="M60" s="61">
        <v>9.6303944880437153E-3</v>
      </c>
      <c r="N60" s="35"/>
    </row>
    <row r="61" spans="1:14">
      <c r="A61" s="85" t="s">
        <v>61</v>
      </c>
      <c r="B61" s="42">
        <v>2062496</v>
      </c>
      <c r="C61" s="58">
        <v>0.26884082519759678</v>
      </c>
      <c r="D61" s="64">
        <v>5609315</v>
      </c>
      <c r="E61" s="60">
        <v>2.2662983313805505</v>
      </c>
      <c r="F61" s="44">
        <v>7671811</v>
      </c>
      <c r="G61" s="61">
        <v>8.0948092223715434E-2</v>
      </c>
      <c r="H61" s="42">
        <v>2475100</v>
      </c>
      <c r="I61" s="58">
        <v>0.31231151657392336</v>
      </c>
      <c r="J61" s="64">
        <v>5450000</v>
      </c>
      <c r="K61" s="60">
        <v>0.68768848342607669</v>
      </c>
      <c r="L61" s="44">
        <v>7925100</v>
      </c>
      <c r="M61" s="61">
        <v>7.9501915997078385E-2</v>
      </c>
      <c r="N61" s="35"/>
    </row>
    <row r="62" spans="1:14" s="82" customFormat="1" ht="45">
      <c r="A62" s="111" t="s">
        <v>62</v>
      </c>
      <c r="B62" s="87">
        <v>25031482</v>
      </c>
      <c r="C62" s="77">
        <v>0.46123879526031586</v>
      </c>
      <c r="D62" s="88">
        <v>29238632</v>
      </c>
      <c r="E62" s="79">
        <v>1.0161374274095878</v>
      </c>
      <c r="F62" s="87">
        <v>54270114</v>
      </c>
      <c r="G62" s="80">
        <v>0.57262388151422794</v>
      </c>
      <c r="H62" s="87">
        <v>28774289</v>
      </c>
      <c r="I62" s="77">
        <v>0.48504159652634543</v>
      </c>
      <c r="J62" s="88">
        <v>30549054</v>
      </c>
      <c r="K62" s="79">
        <v>0.51495840347365451</v>
      </c>
      <c r="L62" s="87">
        <v>59323343</v>
      </c>
      <c r="M62" s="80">
        <v>0.5951116619161736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9721626</v>
      </c>
      <c r="E67" s="54">
        <v>1</v>
      </c>
      <c r="F67" s="68">
        <v>9721626</v>
      </c>
      <c r="G67" s="56">
        <v>0.10257644225235343</v>
      </c>
      <c r="H67" s="5">
        <v>0</v>
      </c>
      <c r="I67" s="52">
        <v>0</v>
      </c>
      <c r="J67" s="59">
        <v>8500000</v>
      </c>
      <c r="K67" s="54">
        <v>1</v>
      </c>
      <c r="L67" s="68">
        <v>8500000</v>
      </c>
      <c r="M67" s="56">
        <v>8.5269117862887059E-2</v>
      </c>
    </row>
    <row r="68" spans="1:13">
      <c r="A68" s="41" t="s">
        <v>68</v>
      </c>
      <c r="B68" s="42">
        <v>0</v>
      </c>
      <c r="C68" s="58">
        <v>0</v>
      </c>
      <c r="D68" s="64">
        <v>1884778</v>
      </c>
      <c r="E68" s="60">
        <v>1</v>
      </c>
      <c r="F68" s="44">
        <v>1884778</v>
      </c>
      <c r="G68" s="61">
        <v>1.9886984098699764E-2</v>
      </c>
      <c r="H68" s="42">
        <v>0</v>
      </c>
      <c r="I68" s="58">
        <v>0</v>
      </c>
      <c r="J68" s="64">
        <v>1750000</v>
      </c>
      <c r="K68" s="60">
        <v>1</v>
      </c>
      <c r="L68" s="44">
        <v>1750000</v>
      </c>
      <c r="M68" s="61">
        <v>1.7555406618829688E-2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11606404</v>
      </c>
      <c r="E69" s="79">
        <v>1</v>
      </c>
      <c r="F69" s="104">
        <v>11606404</v>
      </c>
      <c r="G69" s="116">
        <v>0.1224634263510532</v>
      </c>
      <c r="H69" s="103">
        <v>0</v>
      </c>
      <c r="I69" s="117">
        <v>0</v>
      </c>
      <c r="J69" s="88">
        <v>10250000</v>
      </c>
      <c r="K69" s="118">
        <v>1</v>
      </c>
      <c r="L69" s="104">
        <v>10250000</v>
      </c>
      <c r="M69" s="80">
        <v>0.10282452448171675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53929415</v>
      </c>
      <c r="C71" s="123">
        <v>0.56902904138162724</v>
      </c>
      <c r="D71" s="122">
        <v>40845036</v>
      </c>
      <c r="E71" s="124">
        <v>0.43097095861837281</v>
      </c>
      <c r="F71" s="122">
        <v>94774451</v>
      </c>
      <c r="G71" s="125">
        <v>1</v>
      </c>
      <c r="H71" s="122">
        <v>58885336</v>
      </c>
      <c r="I71" s="123">
        <v>0.59071772420937718</v>
      </c>
      <c r="J71" s="122">
        <v>40799054</v>
      </c>
      <c r="K71" s="124">
        <v>0.40928227579062276</v>
      </c>
      <c r="L71" s="122">
        <v>99684390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94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28913500</v>
      </c>
      <c r="C13" s="52">
        <v>1</v>
      </c>
      <c r="D13" s="53">
        <v>0</v>
      </c>
      <c r="E13" s="54">
        <v>0</v>
      </c>
      <c r="F13" s="55">
        <v>28913500</v>
      </c>
      <c r="G13" s="56">
        <v>0.25937847379081153</v>
      </c>
      <c r="H13" s="9">
        <v>28546402</v>
      </c>
      <c r="I13" s="52">
        <v>1</v>
      </c>
      <c r="J13" s="53">
        <v>0</v>
      </c>
      <c r="K13" s="54">
        <v>0</v>
      </c>
      <c r="L13" s="55">
        <v>28546402</v>
      </c>
      <c r="M13" s="56">
        <v>0.2568742869040393</v>
      </c>
      <c r="N13" s="57"/>
    </row>
    <row r="14" spans="1:17">
      <c r="A14" s="21" t="s">
        <v>15</v>
      </c>
      <c r="B14" s="5">
        <v>3009261</v>
      </c>
      <c r="C14" s="58">
        <v>1</v>
      </c>
      <c r="D14" s="59">
        <v>0</v>
      </c>
      <c r="E14" s="60">
        <v>0</v>
      </c>
      <c r="F14" s="48">
        <v>3009261</v>
      </c>
      <c r="G14" s="61">
        <v>2.6995608467263087E-2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254570</v>
      </c>
      <c r="C16" s="52">
        <v>1</v>
      </c>
      <c r="D16" s="59">
        <v>0</v>
      </c>
      <c r="E16" s="54">
        <v>0</v>
      </c>
      <c r="F16" s="68">
        <v>254570</v>
      </c>
      <c r="G16" s="56">
        <v>2.2837075439821153E-3</v>
      </c>
      <c r="H16" s="5">
        <v>27415</v>
      </c>
      <c r="I16" s="52">
        <v>1</v>
      </c>
      <c r="J16" s="59">
        <v>0</v>
      </c>
      <c r="K16" s="54">
        <v>0</v>
      </c>
      <c r="L16" s="68">
        <v>27415</v>
      </c>
      <c r="M16" s="56">
        <v>2.4669338627944206E-4</v>
      </c>
      <c r="N16" s="35"/>
    </row>
    <row r="17" spans="1:14">
      <c r="A17" s="69" t="s">
        <v>18</v>
      </c>
      <c r="B17" s="42">
        <v>1394039</v>
      </c>
      <c r="C17" s="58">
        <v>1</v>
      </c>
      <c r="D17" s="64">
        <v>0</v>
      </c>
      <c r="E17" s="60">
        <v>0</v>
      </c>
      <c r="F17" s="44">
        <v>1394039</v>
      </c>
      <c r="G17" s="61">
        <v>1.2505705231980533E-2</v>
      </c>
      <c r="H17" s="42">
        <v>1304728</v>
      </c>
      <c r="I17" s="58">
        <v>1</v>
      </c>
      <c r="J17" s="64">
        <v>0</v>
      </c>
      <c r="K17" s="60">
        <v>0</v>
      </c>
      <c r="L17" s="44">
        <v>1304728</v>
      </c>
      <c r="M17" s="61">
        <v>1.1740571529950899E-2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33571370</v>
      </c>
      <c r="C36" s="77">
        <v>1</v>
      </c>
      <c r="D36" s="78">
        <v>0</v>
      </c>
      <c r="E36" s="79">
        <v>0</v>
      </c>
      <c r="F36" s="76">
        <v>33571370</v>
      </c>
      <c r="G36" s="80">
        <v>0.30116349503403728</v>
      </c>
      <c r="H36" s="76">
        <v>29878545</v>
      </c>
      <c r="I36" s="77">
        <v>1</v>
      </c>
      <c r="J36" s="78">
        <v>0</v>
      </c>
      <c r="K36" s="79">
        <v>0</v>
      </c>
      <c r="L36" s="76">
        <v>29878545</v>
      </c>
      <c r="M36" s="80">
        <v>0.26886155182026966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84669</v>
      </c>
      <c r="C42" s="58">
        <v>1</v>
      </c>
      <c r="D42" s="64">
        <v>0</v>
      </c>
      <c r="E42" s="60">
        <v>0</v>
      </c>
      <c r="F42" s="75">
        <v>84669</v>
      </c>
      <c r="G42" s="61">
        <v>7.5955231976046554E-4</v>
      </c>
      <c r="H42" s="42">
        <v>74923</v>
      </c>
      <c r="I42" s="58">
        <v>1</v>
      </c>
      <c r="J42" s="64">
        <v>0</v>
      </c>
      <c r="K42" s="60">
        <v>0</v>
      </c>
      <c r="L42" s="75">
        <v>74923</v>
      </c>
      <c r="M42" s="61">
        <v>6.7419327303354511E-4</v>
      </c>
      <c r="N42" s="35"/>
    </row>
    <row r="43" spans="1:14" s="82" customFormat="1" ht="45">
      <c r="A43" s="83" t="s">
        <v>43</v>
      </c>
      <c r="B43" s="87">
        <v>84669</v>
      </c>
      <c r="C43" s="77">
        <v>1</v>
      </c>
      <c r="D43" s="88">
        <v>0</v>
      </c>
      <c r="E43" s="79">
        <v>0</v>
      </c>
      <c r="F43" s="89">
        <v>84669</v>
      </c>
      <c r="G43" s="80">
        <v>7.5955231976046554E-4</v>
      </c>
      <c r="H43" s="87">
        <v>74923</v>
      </c>
      <c r="I43" s="77">
        <v>1</v>
      </c>
      <c r="J43" s="88">
        <v>0</v>
      </c>
      <c r="K43" s="79">
        <v>0</v>
      </c>
      <c r="L43" s="89">
        <v>74923</v>
      </c>
      <c r="M43" s="80">
        <v>6.7419327303354511E-4</v>
      </c>
      <c r="N43" s="81"/>
    </row>
    <row r="44" spans="1:14" s="82" customFormat="1" ht="45">
      <c r="A44" s="90" t="s">
        <v>44</v>
      </c>
      <c r="B44" s="91">
        <v>6398432</v>
      </c>
      <c r="C44" s="77">
        <v>1</v>
      </c>
      <c r="D44" s="91">
        <v>0</v>
      </c>
      <c r="E44" s="79">
        <v>0</v>
      </c>
      <c r="F44" s="92">
        <v>6398432</v>
      </c>
      <c r="G44" s="80">
        <v>5.7399329960547488E-2</v>
      </c>
      <c r="H44" s="91">
        <v>10247839</v>
      </c>
      <c r="I44" s="77">
        <v>1</v>
      </c>
      <c r="J44" s="91">
        <v>0</v>
      </c>
      <c r="K44" s="79">
        <v>0</v>
      </c>
      <c r="L44" s="92">
        <v>10247839</v>
      </c>
      <c r="M44" s="80">
        <v>9.221499562124863E-2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22844471</v>
      </c>
      <c r="C46" s="52">
        <v>1</v>
      </c>
      <c r="D46" s="59">
        <v>0</v>
      </c>
      <c r="E46" s="54">
        <v>0</v>
      </c>
      <c r="F46" s="97">
        <v>22844471</v>
      </c>
      <c r="G46" s="56">
        <v>0.20493416648065624</v>
      </c>
      <c r="H46" s="93">
        <v>26968963</v>
      </c>
      <c r="I46" s="52">
        <v>1</v>
      </c>
      <c r="J46" s="59">
        <v>0</v>
      </c>
      <c r="K46" s="54">
        <v>0</v>
      </c>
      <c r="L46" s="97">
        <v>26968963</v>
      </c>
      <c r="M46" s="56">
        <v>0.24267973032701007</v>
      </c>
      <c r="N46" s="35"/>
    </row>
    <row r="47" spans="1:14">
      <c r="A47" s="41" t="s">
        <v>47</v>
      </c>
      <c r="B47" s="62">
        <v>2696539</v>
      </c>
      <c r="C47" s="58">
        <v>1</v>
      </c>
      <c r="D47" s="64">
        <v>0</v>
      </c>
      <c r="E47" s="60">
        <v>0</v>
      </c>
      <c r="F47" s="98">
        <v>2696539</v>
      </c>
      <c r="G47" s="61">
        <v>2.4190228451671403E-2</v>
      </c>
      <c r="H47" s="62">
        <v>3122439</v>
      </c>
      <c r="I47" s="58">
        <v>1</v>
      </c>
      <c r="J47" s="64">
        <v>0</v>
      </c>
      <c r="K47" s="60">
        <v>0</v>
      </c>
      <c r="L47" s="98">
        <v>3122439</v>
      </c>
      <c r="M47" s="61">
        <v>2.8097211393798827E-2</v>
      </c>
      <c r="N47" s="35"/>
    </row>
    <row r="48" spans="1:14">
      <c r="A48" s="99" t="s">
        <v>48</v>
      </c>
      <c r="B48" s="100">
        <v>2013488</v>
      </c>
      <c r="C48" s="58">
        <v>1</v>
      </c>
      <c r="D48" s="101">
        <v>0</v>
      </c>
      <c r="E48" s="60">
        <v>0</v>
      </c>
      <c r="F48" s="102">
        <v>2013488</v>
      </c>
      <c r="G48" s="61">
        <v>1.8062685058402254E-2</v>
      </c>
      <c r="H48" s="100">
        <v>1993005</v>
      </c>
      <c r="I48" s="58">
        <v>1</v>
      </c>
      <c r="J48" s="101">
        <v>0</v>
      </c>
      <c r="K48" s="60">
        <v>0</v>
      </c>
      <c r="L48" s="102">
        <v>1993005</v>
      </c>
      <c r="M48" s="61">
        <v>1.7934019781939065E-2</v>
      </c>
      <c r="N48" s="35"/>
    </row>
    <row r="49" spans="1:14">
      <c r="A49" s="99" t="s">
        <v>49</v>
      </c>
      <c r="B49" s="100">
        <v>1042977</v>
      </c>
      <c r="C49" s="58">
        <v>1</v>
      </c>
      <c r="D49" s="101">
        <v>0</v>
      </c>
      <c r="E49" s="60">
        <v>0</v>
      </c>
      <c r="F49" s="102">
        <v>1042977</v>
      </c>
      <c r="G49" s="61">
        <v>9.3563830895228607E-3</v>
      </c>
      <c r="H49" s="100">
        <v>1032428</v>
      </c>
      <c r="I49" s="58">
        <v>1</v>
      </c>
      <c r="J49" s="101">
        <v>0</v>
      </c>
      <c r="K49" s="60">
        <v>0</v>
      </c>
      <c r="L49" s="102">
        <v>1032428</v>
      </c>
      <c r="M49" s="61">
        <v>9.2902848590082736E-3</v>
      </c>
      <c r="N49" s="35"/>
    </row>
    <row r="50" spans="1:14">
      <c r="A50" s="41" t="s">
        <v>50</v>
      </c>
      <c r="B50" s="62">
        <v>755928</v>
      </c>
      <c r="C50" s="58">
        <v>7.063538940205652E-2</v>
      </c>
      <c r="D50" s="64">
        <v>9945903</v>
      </c>
      <c r="E50" s="60">
        <v>13.588580071072274</v>
      </c>
      <c r="F50" s="98">
        <v>10701831</v>
      </c>
      <c r="G50" s="61">
        <v>9.6004447456973188E-2</v>
      </c>
      <c r="H50" s="62">
        <v>731931</v>
      </c>
      <c r="I50" s="58">
        <v>8.9409344303867974E-2</v>
      </c>
      <c r="J50" s="64">
        <v>7454361</v>
      </c>
      <c r="K50" s="60">
        <v>0.91059065569613207</v>
      </c>
      <c r="L50" s="98">
        <v>8186292</v>
      </c>
      <c r="M50" s="61">
        <v>7.3664201880441593E-2</v>
      </c>
      <c r="N50" s="35"/>
    </row>
    <row r="51" spans="1:14" s="82" customFormat="1" ht="45">
      <c r="A51" s="90" t="s">
        <v>51</v>
      </c>
      <c r="B51" s="103">
        <v>29353403</v>
      </c>
      <c r="C51" s="77">
        <v>0.74691911862260363</v>
      </c>
      <c r="D51" s="88">
        <v>9945903</v>
      </c>
      <c r="E51" s="79">
        <v>0.29383354772815057</v>
      </c>
      <c r="F51" s="104">
        <v>39299306</v>
      </c>
      <c r="G51" s="80">
        <v>0.35254791053722595</v>
      </c>
      <c r="H51" s="103">
        <v>33848766</v>
      </c>
      <c r="I51" s="77">
        <v>0.81952066244282185</v>
      </c>
      <c r="J51" s="88">
        <v>7454361</v>
      </c>
      <c r="K51" s="79">
        <v>0.18047933755717818</v>
      </c>
      <c r="L51" s="104">
        <v>41303127</v>
      </c>
      <c r="M51" s="80">
        <v>0.37166544824219783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636561</v>
      </c>
      <c r="C54" s="58">
        <v>0.66679131798341407</v>
      </c>
      <c r="D54" s="64">
        <v>318102</v>
      </c>
      <c r="E54" s="60">
        <v>0.48745885511483789</v>
      </c>
      <c r="F54" s="44">
        <v>954663</v>
      </c>
      <c r="G54" s="61">
        <v>8.5641320464335865E-3</v>
      </c>
      <c r="H54" s="42">
        <v>652572</v>
      </c>
      <c r="I54" s="58">
        <v>0.72745716836908159</v>
      </c>
      <c r="J54" s="64">
        <v>244487</v>
      </c>
      <c r="K54" s="60">
        <v>0.27254283163091836</v>
      </c>
      <c r="L54" s="44">
        <v>897059</v>
      </c>
      <c r="M54" s="61">
        <v>8.072169338043042E-3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4234261</v>
      </c>
      <c r="E55" s="60">
        <v>1</v>
      </c>
      <c r="F55" s="75">
        <v>4234261</v>
      </c>
      <c r="G55" s="61">
        <v>3.7984891341828399E-2</v>
      </c>
      <c r="H55" s="73">
        <v>0</v>
      </c>
      <c r="I55" s="58">
        <v>0</v>
      </c>
      <c r="J55" s="74">
        <v>3348409</v>
      </c>
      <c r="K55" s="60">
        <v>1</v>
      </c>
      <c r="L55" s="75">
        <v>3348409</v>
      </c>
      <c r="M55" s="61">
        <v>3.0130598389880005E-2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2257217</v>
      </c>
      <c r="E57" s="60">
        <v>1</v>
      </c>
      <c r="F57" s="44">
        <v>2257217</v>
      </c>
      <c r="G57" s="61">
        <v>2.0249139691655257E-2</v>
      </c>
      <c r="H57" s="42">
        <v>0</v>
      </c>
      <c r="I57" s="58">
        <v>0</v>
      </c>
      <c r="J57" s="64">
        <v>1928858</v>
      </c>
      <c r="K57" s="60">
        <v>1</v>
      </c>
      <c r="L57" s="44">
        <v>1928858</v>
      </c>
      <c r="M57" s="61">
        <v>1.7356794151821706E-2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3981420</v>
      </c>
      <c r="E58" s="60">
        <v>1</v>
      </c>
      <c r="F58" s="44">
        <v>3981420</v>
      </c>
      <c r="G58" s="61">
        <v>3.5716694385674957E-2</v>
      </c>
      <c r="H58" s="42">
        <v>0</v>
      </c>
      <c r="I58" s="58">
        <v>0</v>
      </c>
      <c r="J58" s="64">
        <v>5863795</v>
      </c>
      <c r="K58" s="60">
        <v>1</v>
      </c>
      <c r="L58" s="44">
        <v>5863795</v>
      </c>
      <c r="M58" s="61">
        <v>5.2765254240323217E-2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4635689</v>
      </c>
      <c r="E60" s="60">
        <v>1</v>
      </c>
      <c r="F60" s="44">
        <v>4635689</v>
      </c>
      <c r="G60" s="61">
        <v>4.1586038971029221E-2</v>
      </c>
      <c r="H60" s="42">
        <v>0</v>
      </c>
      <c r="I60" s="58">
        <v>0</v>
      </c>
      <c r="J60" s="64">
        <v>3128177</v>
      </c>
      <c r="K60" s="60">
        <v>1</v>
      </c>
      <c r="L60" s="44">
        <v>3128177</v>
      </c>
      <c r="M60" s="61">
        <v>2.8148844683985638E-2</v>
      </c>
      <c r="N60" s="35"/>
    </row>
    <row r="61" spans="1:14">
      <c r="A61" s="85" t="s">
        <v>61</v>
      </c>
      <c r="B61" s="42">
        <v>1755887</v>
      </c>
      <c r="C61" s="58">
        <v>0.55219854261778456</v>
      </c>
      <c r="D61" s="64">
        <v>1423924</v>
      </c>
      <c r="E61" s="60">
        <v>2.1219184716602961</v>
      </c>
      <c r="F61" s="44">
        <v>3179811</v>
      </c>
      <c r="G61" s="61">
        <v>2.8525585768697466E-2</v>
      </c>
      <c r="H61" s="42">
        <v>671055</v>
      </c>
      <c r="I61" s="58">
        <v>0.39268058900771718</v>
      </c>
      <c r="J61" s="64">
        <v>1037853</v>
      </c>
      <c r="K61" s="60">
        <v>0.60731941099228282</v>
      </c>
      <c r="L61" s="44">
        <v>1708908</v>
      </c>
      <c r="M61" s="61">
        <v>1.5377578017874477E-2</v>
      </c>
      <c r="N61" s="35"/>
    </row>
    <row r="62" spans="1:14" s="82" customFormat="1" ht="45">
      <c r="A62" s="111" t="s">
        <v>62</v>
      </c>
      <c r="B62" s="87">
        <v>31745851</v>
      </c>
      <c r="C62" s="77">
        <v>0.54227139466362884</v>
      </c>
      <c r="D62" s="88">
        <v>26796516</v>
      </c>
      <c r="E62" s="79">
        <v>0.76186217980675919</v>
      </c>
      <c r="F62" s="87">
        <v>58542367</v>
      </c>
      <c r="G62" s="80">
        <v>0.52517439274254485</v>
      </c>
      <c r="H62" s="87">
        <v>35172393</v>
      </c>
      <c r="I62" s="77">
        <v>0.60456171887908849</v>
      </c>
      <c r="J62" s="88">
        <v>23005940</v>
      </c>
      <c r="K62" s="79">
        <v>0.39543828112091145</v>
      </c>
      <c r="L62" s="87">
        <v>58178333</v>
      </c>
      <c r="M62" s="80">
        <v>0.52351668706412591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12875404</v>
      </c>
      <c r="E67" s="54">
        <v>1</v>
      </c>
      <c r="F67" s="68">
        <v>12875404</v>
      </c>
      <c r="G67" s="56">
        <v>0.11550322994310996</v>
      </c>
      <c r="H67" s="5">
        <v>0</v>
      </c>
      <c r="I67" s="52">
        <v>0</v>
      </c>
      <c r="J67" s="59">
        <v>12750214</v>
      </c>
      <c r="K67" s="54">
        <v>1</v>
      </c>
      <c r="L67" s="68">
        <v>12750214</v>
      </c>
      <c r="M67" s="56">
        <v>0.11473257222132227</v>
      </c>
    </row>
    <row r="68" spans="1:13">
      <c r="A68" s="41" t="s">
        <v>68</v>
      </c>
      <c r="B68" s="42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12875404</v>
      </c>
      <c r="E69" s="79">
        <v>1</v>
      </c>
      <c r="F69" s="104">
        <v>12875404</v>
      </c>
      <c r="G69" s="116">
        <v>0.11550322994310996</v>
      </c>
      <c r="H69" s="103">
        <v>0</v>
      </c>
      <c r="I69" s="117">
        <v>0</v>
      </c>
      <c r="J69" s="88">
        <v>12750214</v>
      </c>
      <c r="K69" s="118">
        <v>1</v>
      </c>
      <c r="L69" s="104">
        <v>12750214</v>
      </c>
      <c r="M69" s="80">
        <v>0.11473257222132227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71800322</v>
      </c>
      <c r="C71" s="123">
        <v>0.64410942770846935</v>
      </c>
      <c r="D71" s="122">
        <v>39671920</v>
      </c>
      <c r="E71" s="124">
        <v>0.35589057229153065</v>
      </c>
      <c r="F71" s="122">
        <v>111472242</v>
      </c>
      <c r="G71" s="125">
        <v>1</v>
      </c>
      <c r="H71" s="122">
        <v>75373700</v>
      </c>
      <c r="I71" s="123">
        <v>0.67824888890792567</v>
      </c>
      <c r="J71" s="122">
        <v>35756154</v>
      </c>
      <c r="K71" s="124">
        <v>0.32175111109207433</v>
      </c>
      <c r="L71" s="122">
        <v>111129854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9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76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132" t="s">
        <v>4</v>
      </c>
      <c r="C12" s="47" t="s">
        <v>4</v>
      </c>
      <c r="D12" s="48"/>
      <c r="E12" s="49"/>
      <c r="F12" s="133"/>
      <c r="G12" s="50"/>
      <c r="H12" s="132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134">
        <v>50998368</v>
      </c>
      <c r="C13" s="52">
        <v>1</v>
      </c>
      <c r="D13" s="135">
        <v>0</v>
      </c>
      <c r="E13" s="54">
        <v>0</v>
      </c>
      <c r="F13" s="136">
        <v>50998368</v>
      </c>
      <c r="G13" s="56">
        <v>0.27244156341208947</v>
      </c>
      <c r="H13" s="134">
        <v>45461320</v>
      </c>
      <c r="I13" s="52">
        <v>1</v>
      </c>
      <c r="J13" s="135">
        <v>0</v>
      </c>
      <c r="K13" s="54">
        <v>0</v>
      </c>
      <c r="L13" s="136">
        <v>45461320</v>
      </c>
      <c r="M13" s="56">
        <v>0.25102912048719928</v>
      </c>
      <c r="N13" s="57"/>
    </row>
    <row r="14" spans="1:17">
      <c r="A14" s="21" t="s">
        <v>15</v>
      </c>
      <c r="B14" s="137">
        <v>0</v>
      </c>
      <c r="C14" s="58">
        <v>0</v>
      </c>
      <c r="D14" s="138">
        <v>0</v>
      </c>
      <c r="E14" s="60">
        <v>0</v>
      </c>
      <c r="F14" s="133">
        <v>0</v>
      </c>
      <c r="G14" s="61">
        <v>0</v>
      </c>
      <c r="H14" s="137">
        <v>0</v>
      </c>
      <c r="I14" s="58">
        <v>0</v>
      </c>
      <c r="J14" s="138">
        <v>0</v>
      </c>
      <c r="K14" s="60">
        <v>0</v>
      </c>
      <c r="L14" s="133">
        <v>0</v>
      </c>
      <c r="M14" s="61">
        <v>0</v>
      </c>
      <c r="N14" s="35"/>
    </row>
    <row r="15" spans="1:17">
      <c r="A15" s="41" t="s">
        <v>16</v>
      </c>
      <c r="B15" s="139"/>
      <c r="C15" s="63" t="s">
        <v>4</v>
      </c>
      <c r="D15" s="140"/>
      <c r="E15" s="65" t="s">
        <v>4</v>
      </c>
      <c r="F15" s="141"/>
      <c r="G15" s="66" t="s">
        <v>4</v>
      </c>
      <c r="H15" s="139"/>
      <c r="I15" s="63" t="s">
        <v>4</v>
      </c>
      <c r="J15" s="140"/>
      <c r="K15" s="65" t="s">
        <v>4</v>
      </c>
      <c r="L15" s="141"/>
      <c r="M15" s="66" t="s">
        <v>4</v>
      </c>
      <c r="N15" s="35"/>
    </row>
    <row r="16" spans="1:17">
      <c r="A16" s="67" t="s">
        <v>17</v>
      </c>
      <c r="B16" s="137">
        <v>431798</v>
      </c>
      <c r="C16" s="52">
        <v>1</v>
      </c>
      <c r="D16" s="138">
        <v>0</v>
      </c>
      <c r="E16" s="54">
        <v>0</v>
      </c>
      <c r="F16" s="142">
        <v>431798</v>
      </c>
      <c r="G16" s="56">
        <v>2.306735035093935E-3</v>
      </c>
      <c r="H16" s="137">
        <v>46501</v>
      </c>
      <c r="I16" s="52">
        <v>1</v>
      </c>
      <c r="J16" s="138">
        <v>0</v>
      </c>
      <c r="K16" s="54">
        <v>0</v>
      </c>
      <c r="L16" s="142">
        <v>46501</v>
      </c>
      <c r="M16" s="56">
        <v>2.5677004389171391E-4</v>
      </c>
      <c r="N16" s="35"/>
    </row>
    <row r="17" spans="1:14">
      <c r="A17" s="69" t="s">
        <v>18</v>
      </c>
      <c r="B17" s="143">
        <v>2052329</v>
      </c>
      <c r="C17" s="58">
        <v>1</v>
      </c>
      <c r="D17" s="140">
        <v>0</v>
      </c>
      <c r="E17" s="60">
        <v>0</v>
      </c>
      <c r="F17" s="141">
        <v>2052329</v>
      </c>
      <c r="G17" s="61">
        <v>1.0963874792933965E-2</v>
      </c>
      <c r="H17" s="143">
        <v>2067508</v>
      </c>
      <c r="I17" s="58">
        <v>1</v>
      </c>
      <c r="J17" s="140">
        <v>0</v>
      </c>
      <c r="K17" s="60">
        <v>0</v>
      </c>
      <c r="L17" s="141">
        <v>2067508</v>
      </c>
      <c r="M17" s="61">
        <v>1.1416402225897716E-2</v>
      </c>
      <c r="N17" s="35"/>
    </row>
    <row r="18" spans="1:14">
      <c r="A18" s="69" t="s">
        <v>19</v>
      </c>
      <c r="B18" s="143">
        <v>0</v>
      </c>
      <c r="C18" s="58">
        <v>0</v>
      </c>
      <c r="D18" s="140">
        <v>0</v>
      </c>
      <c r="E18" s="60">
        <v>0</v>
      </c>
      <c r="F18" s="141">
        <v>0</v>
      </c>
      <c r="G18" s="61">
        <v>0</v>
      </c>
      <c r="H18" s="143">
        <v>0</v>
      </c>
      <c r="I18" s="58">
        <v>0</v>
      </c>
      <c r="J18" s="140">
        <v>0</v>
      </c>
      <c r="K18" s="60">
        <v>0</v>
      </c>
      <c r="L18" s="141">
        <v>0</v>
      </c>
      <c r="M18" s="61">
        <v>0</v>
      </c>
      <c r="N18" s="35"/>
    </row>
    <row r="19" spans="1:14">
      <c r="A19" s="69" t="s">
        <v>20</v>
      </c>
      <c r="B19" s="143">
        <v>0</v>
      </c>
      <c r="C19" s="58">
        <v>0</v>
      </c>
      <c r="D19" s="140">
        <v>0</v>
      </c>
      <c r="E19" s="60">
        <v>0</v>
      </c>
      <c r="F19" s="141">
        <v>0</v>
      </c>
      <c r="G19" s="61">
        <v>0</v>
      </c>
      <c r="H19" s="143">
        <v>0</v>
      </c>
      <c r="I19" s="58">
        <v>0</v>
      </c>
      <c r="J19" s="140">
        <v>0</v>
      </c>
      <c r="K19" s="60">
        <v>0</v>
      </c>
      <c r="L19" s="141">
        <v>0</v>
      </c>
      <c r="M19" s="61">
        <v>0</v>
      </c>
      <c r="N19" s="35"/>
    </row>
    <row r="20" spans="1:14">
      <c r="A20" s="69" t="s">
        <v>21</v>
      </c>
      <c r="B20" s="143">
        <v>0</v>
      </c>
      <c r="C20" s="58">
        <v>0</v>
      </c>
      <c r="D20" s="140">
        <v>0</v>
      </c>
      <c r="E20" s="60">
        <v>0</v>
      </c>
      <c r="F20" s="141"/>
      <c r="G20" s="61" t="s">
        <v>12</v>
      </c>
      <c r="H20" s="143">
        <v>0</v>
      </c>
      <c r="I20" s="58">
        <v>0</v>
      </c>
      <c r="J20" s="140">
        <v>0</v>
      </c>
      <c r="K20" s="60">
        <v>0</v>
      </c>
      <c r="L20" s="141"/>
      <c r="M20" s="61" t="s">
        <v>12</v>
      </c>
      <c r="N20" s="35"/>
    </row>
    <row r="21" spans="1:14">
      <c r="A21" s="69" t="s">
        <v>22</v>
      </c>
      <c r="B21" s="143">
        <v>0</v>
      </c>
      <c r="C21" s="58">
        <v>0</v>
      </c>
      <c r="D21" s="140">
        <v>0</v>
      </c>
      <c r="E21" s="60">
        <v>0</v>
      </c>
      <c r="F21" s="141">
        <v>0</v>
      </c>
      <c r="G21" s="61">
        <v>0</v>
      </c>
      <c r="H21" s="143">
        <v>0</v>
      </c>
      <c r="I21" s="58">
        <v>0</v>
      </c>
      <c r="J21" s="140">
        <v>0</v>
      </c>
      <c r="K21" s="60">
        <v>0</v>
      </c>
      <c r="L21" s="141">
        <v>0</v>
      </c>
      <c r="M21" s="61">
        <v>0</v>
      </c>
      <c r="N21" s="35"/>
    </row>
    <row r="22" spans="1:14">
      <c r="A22" s="69" t="s">
        <v>23</v>
      </c>
      <c r="B22" s="143">
        <v>0</v>
      </c>
      <c r="C22" s="58">
        <v>0</v>
      </c>
      <c r="D22" s="140">
        <v>0</v>
      </c>
      <c r="E22" s="60">
        <v>0</v>
      </c>
      <c r="F22" s="141">
        <v>0</v>
      </c>
      <c r="G22" s="61">
        <v>0</v>
      </c>
      <c r="H22" s="143">
        <v>0</v>
      </c>
      <c r="I22" s="58">
        <v>0</v>
      </c>
      <c r="J22" s="140">
        <v>0</v>
      </c>
      <c r="K22" s="60">
        <v>0</v>
      </c>
      <c r="L22" s="141">
        <v>0</v>
      </c>
      <c r="M22" s="61">
        <v>0</v>
      </c>
      <c r="N22" s="35"/>
    </row>
    <row r="23" spans="1:14">
      <c r="A23" s="69" t="s">
        <v>24</v>
      </c>
      <c r="B23" s="143">
        <v>0</v>
      </c>
      <c r="C23" s="58">
        <v>0</v>
      </c>
      <c r="D23" s="140">
        <v>0</v>
      </c>
      <c r="E23" s="60">
        <v>0</v>
      </c>
      <c r="F23" s="141">
        <v>0</v>
      </c>
      <c r="G23" s="61">
        <v>0</v>
      </c>
      <c r="H23" s="143">
        <v>0</v>
      </c>
      <c r="I23" s="58">
        <v>0</v>
      </c>
      <c r="J23" s="140">
        <v>0</v>
      </c>
      <c r="K23" s="60">
        <v>0</v>
      </c>
      <c r="L23" s="141">
        <v>0</v>
      </c>
      <c r="M23" s="61">
        <v>0</v>
      </c>
      <c r="N23" s="35"/>
    </row>
    <row r="24" spans="1:14">
      <c r="A24" s="69" t="s">
        <v>25</v>
      </c>
      <c r="B24" s="143">
        <v>0</v>
      </c>
      <c r="C24" s="58">
        <v>0</v>
      </c>
      <c r="D24" s="140">
        <v>0</v>
      </c>
      <c r="E24" s="60">
        <v>0</v>
      </c>
      <c r="F24" s="141">
        <v>0</v>
      </c>
      <c r="G24" s="61">
        <v>0</v>
      </c>
      <c r="H24" s="143">
        <v>0</v>
      </c>
      <c r="I24" s="58">
        <v>0</v>
      </c>
      <c r="J24" s="140">
        <v>0</v>
      </c>
      <c r="K24" s="60">
        <v>0</v>
      </c>
      <c r="L24" s="141">
        <v>0</v>
      </c>
      <c r="M24" s="61">
        <v>0</v>
      </c>
      <c r="N24" s="35"/>
    </row>
    <row r="25" spans="1:14">
      <c r="A25" s="69" t="s">
        <v>26</v>
      </c>
      <c r="B25" s="143">
        <v>0</v>
      </c>
      <c r="C25" s="58">
        <v>0</v>
      </c>
      <c r="D25" s="140">
        <v>0</v>
      </c>
      <c r="E25" s="60">
        <v>0</v>
      </c>
      <c r="F25" s="141">
        <v>0</v>
      </c>
      <c r="G25" s="61">
        <v>0</v>
      </c>
      <c r="H25" s="143">
        <v>0</v>
      </c>
      <c r="I25" s="58">
        <v>0</v>
      </c>
      <c r="J25" s="140">
        <v>0</v>
      </c>
      <c r="K25" s="60">
        <v>0</v>
      </c>
      <c r="L25" s="141">
        <v>0</v>
      </c>
      <c r="M25" s="61">
        <v>0</v>
      </c>
      <c r="N25" s="35"/>
    </row>
    <row r="26" spans="1:14">
      <c r="A26" s="69" t="s">
        <v>27</v>
      </c>
      <c r="B26" s="143">
        <v>0</v>
      </c>
      <c r="C26" s="58">
        <v>0</v>
      </c>
      <c r="D26" s="140">
        <v>0</v>
      </c>
      <c r="E26" s="60">
        <v>0</v>
      </c>
      <c r="F26" s="141">
        <v>0</v>
      </c>
      <c r="G26" s="61">
        <v>0</v>
      </c>
      <c r="H26" s="143">
        <v>0</v>
      </c>
      <c r="I26" s="58">
        <v>0</v>
      </c>
      <c r="J26" s="140">
        <v>0</v>
      </c>
      <c r="K26" s="60">
        <v>0</v>
      </c>
      <c r="L26" s="141">
        <v>0</v>
      </c>
      <c r="M26" s="61">
        <v>0</v>
      </c>
      <c r="N26" s="35"/>
    </row>
    <row r="27" spans="1:14">
      <c r="A27" s="69" t="s">
        <v>28</v>
      </c>
      <c r="B27" s="143">
        <v>0</v>
      </c>
      <c r="C27" s="58">
        <v>0</v>
      </c>
      <c r="D27" s="140">
        <v>0</v>
      </c>
      <c r="E27" s="60">
        <v>0</v>
      </c>
      <c r="F27" s="141">
        <v>0</v>
      </c>
      <c r="G27" s="61">
        <v>0</v>
      </c>
      <c r="H27" s="143">
        <v>0</v>
      </c>
      <c r="I27" s="58">
        <v>0</v>
      </c>
      <c r="J27" s="140">
        <v>0</v>
      </c>
      <c r="K27" s="60">
        <v>0</v>
      </c>
      <c r="L27" s="141">
        <v>0</v>
      </c>
      <c r="M27" s="61">
        <v>0</v>
      </c>
      <c r="N27" s="35"/>
    </row>
    <row r="28" spans="1:14">
      <c r="A28" s="70" t="s">
        <v>29</v>
      </c>
      <c r="B28" s="143">
        <v>0</v>
      </c>
      <c r="C28" s="58">
        <v>0</v>
      </c>
      <c r="D28" s="140">
        <v>0</v>
      </c>
      <c r="E28" s="60">
        <v>0</v>
      </c>
      <c r="F28" s="141">
        <v>0</v>
      </c>
      <c r="G28" s="61">
        <v>0</v>
      </c>
      <c r="H28" s="143">
        <v>0</v>
      </c>
      <c r="I28" s="58">
        <v>0</v>
      </c>
      <c r="J28" s="140">
        <v>0</v>
      </c>
      <c r="K28" s="60">
        <v>0</v>
      </c>
      <c r="L28" s="141">
        <v>0</v>
      </c>
      <c r="M28" s="61">
        <v>0</v>
      </c>
      <c r="N28" s="35"/>
    </row>
    <row r="29" spans="1:14">
      <c r="A29" s="70" t="s">
        <v>30</v>
      </c>
      <c r="B29" s="143">
        <v>0</v>
      </c>
      <c r="C29" s="58">
        <v>0</v>
      </c>
      <c r="D29" s="140">
        <v>0</v>
      </c>
      <c r="E29" s="60">
        <v>0</v>
      </c>
      <c r="F29" s="141">
        <v>0</v>
      </c>
      <c r="G29" s="61">
        <v>0</v>
      </c>
      <c r="H29" s="143">
        <v>0</v>
      </c>
      <c r="I29" s="58">
        <v>0</v>
      </c>
      <c r="J29" s="140">
        <v>0</v>
      </c>
      <c r="K29" s="60">
        <v>0</v>
      </c>
      <c r="L29" s="141">
        <v>0</v>
      </c>
      <c r="M29" s="61">
        <v>0</v>
      </c>
      <c r="N29" s="35"/>
    </row>
    <row r="30" spans="1:14">
      <c r="A30" s="70" t="s">
        <v>31</v>
      </c>
      <c r="B30" s="143">
        <v>0</v>
      </c>
      <c r="C30" s="58">
        <v>0</v>
      </c>
      <c r="D30" s="140">
        <v>0</v>
      </c>
      <c r="E30" s="60">
        <v>0</v>
      </c>
      <c r="F30" s="141">
        <v>0</v>
      </c>
      <c r="G30" s="61">
        <v>0</v>
      </c>
      <c r="H30" s="143">
        <v>0</v>
      </c>
      <c r="I30" s="58">
        <v>0</v>
      </c>
      <c r="J30" s="140">
        <v>0</v>
      </c>
      <c r="K30" s="60">
        <v>0</v>
      </c>
      <c r="L30" s="141">
        <v>0</v>
      </c>
      <c r="M30" s="61">
        <v>0</v>
      </c>
      <c r="N30" s="35"/>
    </row>
    <row r="31" spans="1:14" ht="45">
      <c r="A31" s="71" t="s">
        <v>32</v>
      </c>
      <c r="B31" s="144"/>
      <c r="C31" s="63" t="s">
        <v>4</v>
      </c>
      <c r="D31" s="140"/>
      <c r="E31" s="65" t="s">
        <v>4</v>
      </c>
      <c r="F31" s="141"/>
      <c r="G31" s="66" t="s">
        <v>4</v>
      </c>
      <c r="H31" s="144" t="s">
        <v>4</v>
      </c>
      <c r="I31" s="63" t="s">
        <v>4</v>
      </c>
      <c r="J31" s="140"/>
      <c r="K31" s="65" t="s">
        <v>4</v>
      </c>
      <c r="L31" s="141"/>
      <c r="M31" s="66" t="s">
        <v>4</v>
      </c>
      <c r="N31" s="35"/>
    </row>
    <row r="32" spans="1:14">
      <c r="A32" s="67" t="s">
        <v>33</v>
      </c>
      <c r="B32" s="143">
        <v>0</v>
      </c>
      <c r="C32" s="58">
        <v>0</v>
      </c>
      <c r="D32" s="140">
        <v>0</v>
      </c>
      <c r="E32" s="60">
        <v>0</v>
      </c>
      <c r="F32" s="141">
        <v>0</v>
      </c>
      <c r="G32" s="61">
        <v>0</v>
      </c>
      <c r="H32" s="143">
        <v>0</v>
      </c>
      <c r="I32" s="58">
        <v>0</v>
      </c>
      <c r="J32" s="140">
        <v>0</v>
      </c>
      <c r="K32" s="60">
        <v>0</v>
      </c>
      <c r="L32" s="141">
        <v>0</v>
      </c>
      <c r="M32" s="61">
        <v>0</v>
      </c>
      <c r="N32" s="35"/>
    </row>
    <row r="33" spans="1:14" ht="45">
      <c r="A33" s="71" t="s">
        <v>34</v>
      </c>
      <c r="B33" s="144"/>
      <c r="C33" s="63" t="s">
        <v>4</v>
      </c>
      <c r="D33" s="140"/>
      <c r="E33" s="65" t="s">
        <v>4</v>
      </c>
      <c r="F33" s="141"/>
      <c r="G33" s="66" t="s">
        <v>4</v>
      </c>
      <c r="H33" s="144"/>
      <c r="I33" s="63" t="s">
        <v>4</v>
      </c>
      <c r="J33" s="140"/>
      <c r="K33" s="65" t="s">
        <v>4</v>
      </c>
      <c r="L33" s="141"/>
      <c r="M33" s="66" t="s">
        <v>4</v>
      </c>
      <c r="N33" s="35"/>
    </row>
    <row r="34" spans="1:14">
      <c r="A34" s="69" t="s">
        <v>33</v>
      </c>
      <c r="B34" s="145">
        <v>0</v>
      </c>
      <c r="C34" s="58">
        <v>0</v>
      </c>
      <c r="D34" s="146">
        <v>0</v>
      </c>
      <c r="E34" s="60">
        <v>0</v>
      </c>
      <c r="F34" s="147">
        <v>0</v>
      </c>
      <c r="G34" s="61">
        <v>0</v>
      </c>
      <c r="H34" s="145">
        <v>0</v>
      </c>
      <c r="I34" s="58">
        <v>0</v>
      </c>
      <c r="J34" s="146">
        <v>0</v>
      </c>
      <c r="K34" s="60">
        <v>0</v>
      </c>
      <c r="L34" s="147">
        <v>0</v>
      </c>
      <c r="M34" s="61">
        <v>0</v>
      </c>
      <c r="N34" s="35"/>
    </row>
    <row r="35" spans="1:14">
      <c r="A35" s="69" t="s">
        <v>35</v>
      </c>
      <c r="B35" s="145">
        <v>0</v>
      </c>
      <c r="C35" s="58">
        <v>0</v>
      </c>
      <c r="D35" s="146">
        <v>0</v>
      </c>
      <c r="E35" s="60">
        <v>0</v>
      </c>
      <c r="F35" s="141">
        <v>0</v>
      </c>
      <c r="G35" s="61">
        <v>0</v>
      </c>
      <c r="H35" s="145">
        <v>0</v>
      </c>
      <c r="I35" s="58">
        <v>0</v>
      </c>
      <c r="J35" s="146">
        <v>0</v>
      </c>
      <c r="K35" s="60">
        <v>0</v>
      </c>
      <c r="L35" s="141">
        <v>0</v>
      </c>
      <c r="M35" s="61">
        <v>0</v>
      </c>
      <c r="N35" s="35"/>
    </row>
    <row r="36" spans="1:14" s="82" customFormat="1" ht="45">
      <c r="A36" s="71" t="s">
        <v>36</v>
      </c>
      <c r="B36" s="148">
        <v>53482495</v>
      </c>
      <c r="C36" s="77">
        <v>1</v>
      </c>
      <c r="D36" s="149">
        <v>0</v>
      </c>
      <c r="E36" s="79">
        <v>0</v>
      </c>
      <c r="F36" s="148">
        <v>53482495</v>
      </c>
      <c r="G36" s="80">
        <v>0.28571217324011738</v>
      </c>
      <c r="H36" s="148">
        <v>47575329</v>
      </c>
      <c r="I36" s="77">
        <v>1</v>
      </c>
      <c r="J36" s="149">
        <v>0</v>
      </c>
      <c r="K36" s="79">
        <v>0</v>
      </c>
      <c r="L36" s="148">
        <v>47575329</v>
      </c>
      <c r="M36" s="80">
        <v>0.2627022927569887</v>
      </c>
      <c r="N36" s="81"/>
    </row>
    <row r="37" spans="1:14" ht="45">
      <c r="A37" s="83" t="s">
        <v>37</v>
      </c>
      <c r="B37" s="139"/>
      <c r="C37" s="63" t="s">
        <v>4</v>
      </c>
      <c r="D37" s="140"/>
      <c r="E37" s="65" t="s">
        <v>4</v>
      </c>
      <c r="F37" s="141"/>
      <c r="G37" s="66" t="s">
        <v>4</v>
      </c>
      <c r="H37" s="139"/>
      <c r="I37" s="63" t="s">
        <v>4</v>
      </c>
      <c r="J37" s="140"/>
      <c r="K37" s="65" t="s">
        <v>4</v>
      </c>
      <c r="L37" s="141"/>
      <c r="M37" s="66" t="s">
        <v>4</v>
      </c>
      <c r="N37" s="35"/>
    </row>
    <row r="38" spans="1:14">
      <c r="A38" s="21" t="s">
        <v>38</v>
      </c>
      <c r="B38" s="132">
        <v>0</v>
      </c>
      <c r="C38" s="52">
        <v>0</v>
      </c>
      <c r="D38" s="150">
        <v>0</v>
      </c>
      <c r="E38" s="54">
        <v>0</v>
      </c>
      <c r="F38" s="133">
        <v>0</v>
      </c>
      <c r="G38" s="56">
        <v>0</v>
      </c>
      <c r="H38" s="132">
        <v>0</v>
      </c>
      <c r="I38" s="52">
        <v>0</v>
      </c>
      <c r="J38" s="150">
        <v>0</v>
      </c>
      <c r="K38" s="54">
        <v>0</v>
      </c>
      <c r="L38" s="133">
        <v>0</v>
      </c>
      <c r="M38" s="56">
        <v>0</v>
      </c>
      <c r="N38" s="35"/>
    </row>
    <row r="39" spans="1:14">
      <c r="A39" s="85" t="s">
        <v>39</v>
      </c>
      <c r="B39" s="143">
        <v>0</v>
      </c>
      <c r="C39" s="58">
        <v>0</v>
      </c>
      <c r="D39" s="140">
        <v>0</v>
      </c>
      <c r="E39" s="60">
        <v>0</v>
      </c>
      <c r="F39" s="141">
        <v>0</v>
      </c>
      <c r="G39" s="61">
        <v>0</v>
      </c>
      <c r="H39" s="143">
        <v>0</v>
      </c>
      <c r="I39" s="58">
        <v>0</v>
      </c>
      <c r="J39" s="140">
        <v>0</v>
      </c>
      <c r="K39" s="60">
        <v>0</v>
      </c>
      <c r="L39" s="141">
        <v>0</v>
      </c>
      <c r="M39" s="61">
        <v>0</v>
      </c>
      <c r="N39" s="35"/>
    </row>
    <row r="40" spans="1:14">
      <c r="A40" s="86" t="s">
        <v>40</v>
      </c>
      <c r="B40" s="143">
        <v>0</v>
      </c>
      <c r="C40" s="58">
        <v>0</v>
      </c>
      <c r="D40" s="140">
        <v>0</v>
      </c>
      <c r="E40" s="60">
        <v>0</v>
      </c>
      <c r="F40" s="147">
        <v>0</v>
      </c>
      <c r="G40" s="61">
        <v>0</v>
      </c>
      <c r="H40" s="143">
        <v>0</v>
      </c>
      <c r="I40" s="58">
        <v>0</v>
      </c>
      <c r="J40" s="140">
        <v>0</v>
      </c>
      <c r="K40" s="60">
        <v>0</v>
      </c>
      <c r="L40" s="147">
        <v>0</v>
      </c>
      <c r="M40" s="61">
        <v>0</v>
      </c>
      <c r="N40" s="35"/>
    </row>
    <row r="41" spans="1:14">
      <c r="A41" s="41" t="s">
        <v>41</v>
      </c>
      <c r="B41" s="143">
        <v>0</v>
      </c>
      <c r="C41" s="58">
        <v>0</v>
      </c>
      <c r="D41" s="140">
        <v>0</v>
      </c>
      <c r="E41" s="60">
        <v>0</v>
      </c>
      <c r="F41" s="147">
        <v>0</v>
      </c>
      <c r="G41" s="61">
        <v>0</v>
      </c>
      <c r="H41" s="143">
        <v>0</v>
      </c>
      <c r="I41" s="58">
        <v>0</v>
      </c>
      <c r="J41" s="140">
        <v>0</v>
      </c>
      <c r="K41" s="60">
        <v>0</v>
      </c>
      <c r="L41" s="147">
        <v>0</v>
      </c>
      <c r="M41" s="61">
        <v>0</v>
      </c>
      <c r="N41" s="35"/>
    </row>
    <row r="42" spans="1:14">
      <c r="A42" s="85" t="s">
        <v>42</v>
      </c>
      <c r="B42" s="143">
        <v>0</v>
      </c>
      <c r="C42" s="58">
        <v>0</v>
      </c>
      <c r="D42" s="140">
        <v>0</v>
      </c>
      <c r="E42" s="60">
        <v>0</v>
      </c>
      <c r="F42" s="147">
        <v>0</v>
      </c>
      <c r="G42" s="61">
        <v>0</v>
      </c>
      <c r="H42" s="143">
        <v>0</v>
      </c>
      <c r="I42" s="58">
        <v>0</v>
      </c>
      <c r="J42" s="140">
        <v>0</v>
      </c>
      <c r="K42" s="60">
        <v>0</v>
      </c>
      <c r="L42" s="147">
        <v>0</v>
      </c>
      <c r="M42" s="61">
        <v>0</v>
      </c>
      <c r="N42" s="35"/>
    </row>
    <row r="43" spans="1:14" s="82" customFormat="1" ht="45">
      <c r="A43" s="83" t="s">
        <v>43</v>
      </c>
      <c r="B43" s="151">
        <v>0</v>
      </c>
      <c r="C43" s="77">
        <v>0</v>
      </c>
      <c r="D43" s="152">
        <v>0</v>
      </c>
      <c r="E43" s="79">
        <v>0</v>
      </c>
      <c r="F43" s="153">
        <v>0</v>
      </c>
      <c r="G43" s="80">
        <v>0</v>
      </c>
      <c r="H43" s="151">
        <v>0</v>
      </c>
      <c r="I43" s="77">
        <v>0</v>
      </c>
      <c r="J43" s="152">
        <v>0</v>
      </c>
      <c r="K43" s="79">
        <v>0</v>
      </c>
      <c r="L43" s="153">
        <v>0</v>
      </c>
      <c r="M43" s="80">
        <v>0</v>
      </c>
      <c r="N43" s="81"/>
    </row>
    <row r="44" spans="1:14" s="82" customFormat="1" ht="45">
      <c r="A44" s="90" t="s">
        <v>44</v>
      </c>
      <c r="B44" s="154">
        <v>10222480</v>
      </c>
      <c r="C44" s="77">
        <v>1</v>
      </c>
      <c r="D44" s="154">
        <v>0</v>
      </c>
      <c r="E44" s="79">
        <v>0</v>
      </c>
      <c r="F44" s="155">
        <v>10222480</v>
      </c>
      <c r="G44" s="80">
        <v>5.4610148174718383E-2</v>
      </c>
      <c r="H44" s="154">
        <v>16340635</v>
      </c>
      <c r="I44" s="77">
        <v>1</v>
      </c>
      <c r="J44" s="154">
        <v>0</v>
      </c>
      <c r="K44" s="79">
        <v>0</v>
      </c>
      <c r="L44" s="155">
        <v>16340635</v>
      </c>
      <c r="M44" s="80">
        <v>9.0230007229274142E-2</v>
      </c>
      <c r="N44" s="81"/>
    </row>
    <row r="45" spans="1:14" ht="45">
      <c r="A45" s="24" t="s">
        <v>45</v>
      </c>
      <c r="B45" s="156"/>
      <c r="C45" s="94" t="s">
        <v>4</v>
      </c>
      <c r="D45" s="138"/>
      <c r="E45" s="95" t="s">
        <v>4</v>
      </c>
      <c r="F45" s="133"/>
      <c r="G45" s="96" t="s">
        <v>4</v>
      </c>
      <c r="H45" s="156"/>
      <c r="I45" s="94" t="s">
        <v>4</v>
      </c>
      <c r="J45" s="138"/>
      <c r="K45" s="95" t="s">
        <v>4</v>
      </c>
      <c r="L45" s="133"/>
      <c r="M45" s="96" t="s">
        <v>4</v>
      </c>
      <c r="N45" s="35"/>
    </row>
    <row r="46" spans="1:14">
      <c r="A46" s="21" t="s">
        <v>46</v>
      </c>
      <c r="B46" s="156">
        <v>36557202.170000002</v>
      </c>
      <c r="C46" s="52">
        <v>1</v>
      </c>
      <c r="D46" s="138">
        <v>0</v>
      </c>
      <c r="E46" s="54">
        <v>0</v>
      </c>
      <c r="F46" s="157">
        <v>36557202.170000002</v>
      </c>
      <c r="G46" s="56">
        <v>0.19529451046681789</v>
      </c>
      <c r="H46" s="156">
        <v>41044877</v>
      </c>
      <c r="I46" s="52">
        <v>1</v>
      </c>
      <c r="J46" s="138">
        <v>0</v>
      </c>
      <c r="K46" s="54">
        <v>0</v>
      </c>
      <c r="L46" s="157">
        <v>41044877</v>
      </c>
      <c r="M46" s="56">
        <v>0.22664232745145266</v>
      </c>
      <c r="N46" s="35"/>
    </row>
    <row r="47" spans="1:14">
      <c r="A47" s="41" t="s">
        <v>47</v>
      </c>
      <c r="B47" s="139">
        <v>2844380</v>
      </c>
      <c r="C47" s="58">
        <v>1</v>
      </c>
      <c r="D47" s="140">
        <v>0</v>
      </c>
      <c r="E47" s="60">
        <v>0</v>
      </c>
      <c r="F47" s="158">
        <v>2844380</v>
      </c>
      <c r="G47" s="61">
        <v>1.519513985502593E-2</v>
      </c>
      <c r="H47" s="139">
        <v>3365720</v>
      </c>
      <c r="I47" s="58">
        <v>1</v>
      </c>
      <c r="J47" s="140">
        <v>0</v>
      </c>
      <c r="K47" s="60">
        <v>0</v>
      </c>
      <c r="L47" s="158">
        <v>3365720</v>
      </c>
      <c r="M47" s="61">
        <v>1.8584892198602598E-2</v>
      </c>
      <c r="N47" s="35"/>
    </row>
    <row r="48" spans="1:14">
      <c r="A48" s="99" t="s">
        <v>48</v>
      </c>
      <c r="B48" s="159">
        <v>3359085</v>
      </c>
      <c r="C48" s="58">
        <v>1</v>
      </c>
      <c r="D48" s="160">
        <v>0</v>
      </c>
      <c r="E48" s="60">
        <v>0</v>
      </c>
      <c r="F48" s="161">
        <v>3359085</v>
      </c>
      <c r="G48" s="61">
        <v>1.7944777547275602E-2</v>
      </c>
      <c r="H48" s="159">
        <v>3309430</v>
      </c>
      <c r="I48" s="58">
        <v>1</v>
      </c>
      <c r="J48" s="160">
        <v>0</v>
      </c>
      <c r="K48" s="60">
        <v>0</v>
      </c>
      <c r="L48" s="161">
        <v>3309430</v>
      </c>
      <c r="M48" s="61">
        <v>1.8274069081451041E-2</v>
      </c>
      <c r="N48" s="35"/>
    </row>
    <row r="49" spans="1:14">
      <c r="A49" s="99" t="s">
        <v>49</v>
      </c>
      <c r="B49" s="159">
        <v>1622646</v>
      </c>
      <c r="C49" s="58">
        <v>1</v>
      </c>
      <c r="D49" s="160">
        <v>0</v>
      </c>
      <c r="E49" s="60">
        <v>0</v>
      </c>
      <c r="F49" s="161">
        <v>1622646</v>
      </c>
      <c r="G49" s="61">
        <v>8.6684384312920235E-3</v>
      </c>
      <c r="H49" s="159">
        <v>1599629</v>
      </c>
      <c r="I49" s="58">
        <v>1</v>
      </c>
      <c r="J49" s="160">
        <v>0</v>
      </c>
      <c r="K49" s="60">
        <v>0</v>
      </c>
      <c r="L49" s="161">
        <v>1599629</v>
      </c>
      <c r="M49" s="61">
        <v>8.8328596920594932E-3</v>
      </c>
      <c r="N49" s="35"/>
    </row>
    <row r="50" spans="1:14">
      <c r="A50" s="41" t="s">
        <v>50</v>
      </c>
      <c r="B50" s="139">
        <v>202390</v>
      </c>
      <c r="C50" s="58">
        <v>3.4322814216384494E-2</v>
      </c>
      <c r="D50" s="140">
        <v>5694271</v>
      </c>
      <c r="E50" s="60">
        <v>28.259409429280396</v>
      </c>
      <c r="F50" s="158">
        <v>5896661</v>
      </c>
      <c r="G50" s="61">
        <v>3.1500920612814412E-2</v>
      </c>
      <c r="H50" s="139">
        <v>201500</v>
      </c>
      <c r="I50" s="58">
        <v>3.7594987981731262E-2</v>
      </c>
      <c r="J50" s="140">
        <v>5158257</v>
      </c>
      <c r="K50" s="60">
        <v>0.96240501201826878</v>
      </c>
      <c r="L50" s="158">
        <v>5359757</v>
      </c>
      <c r="M50" s="61">
        <v>2.9595600957805661E-2</v>
      </c>
      <c r="N50" s="35"/>
    </row>
    <row r="51" spans="1:14" s="82" customFormat="1" ht="45">
      <c r="A51" s="90" t="s">
        <v>51</v>
      </c>
      <c r="B51" s="162">
        <v>44585703.170000002</v>
      </c>
      <c r="C51" s="77">
        <v>0.88674872861415399</v>
      </c>
      <c r="D51" s="152">
        <v>5694271</v>
      </c>
      <c r="E51" s="79">
        <v>0.11498663318764206</v>
      </c>
      <c r="F51" s="163">
        <v>50279974.170000002</v>
      </c>
      <c r="G51" s="80">
        <v>0.26860378691322584</v>
      </c>
      <c r="H51" s="162">
        <v>49521156</v>
      </c>
      <c r="I51" s="77">
        <v>0.90566363614766676</v>
      </c>
      <c r="J51" s="152">
        <v>5158257</v>
      </c>
      <c r="K51" s="79">
        <v>9.4336363852333238E-2</v>
      </c>
      <c r="L51" s="163">
        <v>54679413</v>
      </c>
      <c r="M51" s="80">
        <v>0.30192974938137146</v>
      </c>
      <c r="N51" s="81"/>
    </row>
    <row r="52" spans="1:14">
      <c r="A52" s="51" t="s">
        <v>52</v>
      </c>
      <c r="B52" s="164">
        <v>0</v>
      </c>
      <c r="C52" s="58">
        <v>0</v>
      </c>
      <c r="D52" s="165">
        <v>0</v>
      </c>
      <c r="E52" s="60">
        <v>0</v>
      </c>
      <c r="F52" s="166">
        <v>0</v>
      </c>
      <c r="G52" s="61">
        <v>0</v>
      </c>
      <c r="H52" s="164">
        <v>0</v>
      </c>
      <c r="I52" s="58">
        <v>0</v>
      </c>
      <c r="J52" s="165">
        <v>0</v>
      </c>
      <c r="K52" s="60">
        <v>0</v>
      </c>
      <c r="L52" s="166">
        <v>0</v>
      </c>
      <c r="M52" s="61">
        <v>0</v>
      </c>
      <c r="N52" s="35"/>
    </row>
    <row r="53" spans="1:14">
      <c r="A53" s="108" t="s">
        <v>53</v>
      </c>
      <c r="B53" s="143">
        <v>0</v>
      </c>
      <c r="C53" s="58">
        <v>0</v>
      </c>
      <c r="D53" s="140">
        <v>0</v>
      </c>
      <c r="E53" s="60">
        <v>0</v>
      </c>
      <c r="F53" s="141">
        <v>0</v>
      </c>
      <c r="G53" s="61">
        <v>0</v>
      </c>
      <c r="H53" s="143">
        <v>0</v>
      </c>
      <c r="I53" s="58">
        <v>0</v>
      </c>
      <c r="J53" s="140">
        <v>0</v>
      </c>
      <c r="K53" s="60">
        <v>0</v>
      </c>
      <c r="L53" s="141">
        <v>0</v>
      </c>
      <c r="M53" s="61">
        <v>0</v>
      </c>
      <c r="N53" s="35"/>
    </row>
    <row r="54" spans="1:14">
      <c r="A54" s="86" t="s">
        <v>54</v>
      </c>
      <c r="B54" s="143">
        <v>1032260.11</v>
      </c>
      <c r="C54" s="58">
        <v>1</v>
      </c>
      <c r="D54" s="140">
        <v>0</v>
      </c>
      <c r="E54" s="60">
        <v>0</v>
      </c>
      <c r="F54" s="141">
        <v>1032260.11</v>
      </c>
      <c r="G54" s="61">
        <v>5.5145011349448563E-3</v>
      </c>
      <c r="H54" s="143">
        <v>366105</v>
      </c>
      <c r="I54" s="58">
        <v>1</v>
      </c>
      <c r="J54" s="140">
        <v>0</v>
      </c>
      <c r="K54" s="60">
        <v>0</v>
      </c>
      <c r="L54" s="141">
        <v>366105</v>
      </c>
      <c r="M54" s="61">
        <v>2.0215650613745065E-3</v>
      </c>
      <c r="N54" s="35"/>
    </row>
    <row r="55" spans="1:14">
      <c r="A55" s="85" t="s">
        <v>55</v>
      </c>
      <c r="B55" s="145">
        <v>0</v>
      </c>
      <c r="C55" s="58">
        <v>0</v>
      </c>
      <c r="D55" s="146">
        <v>3990032</v>
      </c>
      <c r="E55" s="60">
        <v>1</v>
      </c>
      <c r="F55" s="147">
        <v>3990032</v>
      </c>
      <c r="G55" s="61">
        <v>2.1315398879906629E-2</v>
      </c>
      <c r="H55" s="145">
        <v>0</v>
      </c>
      <c r="I55" s="58">
        <v>0</v>
      </c>
      <c r="J55" s="146">
        <v>852866</v>
      </c>
      <c r="K55" s="60">
        <v>1</v>
      </c>
      <c r="L55" s="147">
        <v>852866</v>
      </c>
      <c r="M55" s="61">
        <v>4.7093705566278255E-3</v>
      </c>
      <c r="N55" s="35"/>
    </row>
    <row r="56" spans="1:14">
      <c r="A56" s="109" t="s">
        <v>56</v>
      </c>
      <c r="B56" s="143">
        <v>0</v>
      </c>
      <c r="C56" s="58">
        <v>0</v>
      </c>
      <c r="D56" s="140">
        <v>0</v>
      </c>
      <c r="E56" s="60">
        <v>0</v>
      </c>
      <c r="F56" s="141">
        <v>0</v>
      </c>
      <c r="G56" s="61">
        <v>0</v>
      </c>
      <c r="H56" s="143">
        <v>0</v>
      </c>
      <c r="I56" s="58">
        <v>0</v>
      </c>
      <c r="J56" s="140">
        <v>0</v>
      </c>
      <c r="K56" s="60">
        <v>0</v>
      </c>
      <c r="L56" s="141">
        <v>0</v>
      </c>
      <c r="M56" s="61">
        <v>0</v>
      </c>
      <c r="N56" s="35"/>
    </row>
    <row r="57" spans="1:14">
      <c r="A57" s="109" t="s">
        <v>57</v>
      </c>
      <c r="B57" s="143">
        <v>0</v>
      </c>
      <c r="C57" s="58">
        <v>0</v>
      </c>
      <c r="D57" s="140">
        <v>6431868.8800000008</v>
      </c>
      <c r="E57" s="60">
        <v>1</v>
      </c>
      <c r="F57" s="141">
        <v>6431868.8800000008</v>
      </c>
      <c r="G57" s="61">
        <v>3.4360088019459077E-2</v>
      </c>
      <c r="H57" s="143">
        <v>0</v>
      </c>
      <c r="I57" s="58">
        <v>0</v>
      </c>
      <c r="J57" s="140">
        <v>6237607</v>
      </c>
      <c r="K57" s="60">
        <v>1</v>
      </c>
      <c r="L57" s="141">
        <v>6237607</v>
      </c>
      <c r="M57" s="61">
        <v>3.4442928607325909E-2</v>
      </c>
      <c r="N57" s="35"/>
    </row>
    <row r="58" spans="1:14">
      <c r="A58" s="110" t="s">
        <v>58</v>
      </c>
      <c r="B58" s="143">
        <v>0</v>
      </c>
      <c r="C58" s="58">
        <v>0</v>
      </c>
      <c r="D58" s="140">
        <v>22261713</v>
      </c>
      <c r="E58" s="60">
        <v>1</v>
      </c>
      <c r="F58" s="141">
        <v>22261713</v>
      </c>
      <c r="G58" s="61">
        <v>0.11892568589550231</v>
      </c>
      <c r="H58" s="143">
        <v>0</v>
      </c>
      <c r="I58" s="58">
        <v>0</v>
      </c>
      <c r="J58" s="140">
        <v>20742721</v>
      </c>
      <c r="K58" s="60">
        <v>1</v>
      </c>
      <c r="L58" s="141">
        <v>20742721</v>
      </c>
      <c r="M58" s="61">
        <v>0.11453752352860318</v>
      </c>
      <c r="N58" s="35"/>
    </row>
    <row r="59" spans="1:14">
      <c r="A59" s="110" t="s">
        <v>59</v>
      </c>
      <c r="B59" s="143">
        <v>0</v>
      </c>
      <c r="C59" s="58">
        <v>0</v>
      </c>
      <c r="D59" s="140">
        <v>99189</v>
      </c>
      <c r="E59" s="60">
        <v>1</v>
      </c>
      <c r="F59" s="141">
        <v>99189</v>
      </c>
      <c r="G59" s="61">
        <v>5.2988374516772265E-4</v>
      </c>
      <c r="H59" s="143">
        <v>0</v>
      </c>
      <c r="I59" s="58">
        <v>0</v>
      </c>
      <c r="J59" s="140">
        <v>0</v>
      </c>
      <c r="K59" s="60">
        <v>0</v>
      </c>
      <c r="L59" s="141">
        <v>0</v>
      </c>
      <c r="M59" s="61">
        <v>0</v>
      </c>
      <c r="N59" s="35"/>
    </row>
    <row r="60" spans="1:14">
      <c r="A60" s="86" t="s">
        <v>60</v>
      </c>
      <c r="B60" s="143">
        <v>0</v>
      </c>
      <c r="C60" s="58">
        <v>0</v>
      </c>
      <c r="D60" s="140">
        <v>4947335</v>
      </c>
      <c r="E60" s="60">
        <v>1</v>
      </c>
      <c r="F60" s="141">
        <v>4947335</v>
      </c>
      <c r="G60" s="61">
        <v>2.642946696104765E-2</v>
      </c>
      <c r="H60" s="143">
        <v>0</v>
      </c>
      <c r="I60" s="58">
        <v>0</v>
      </c>
      <c r="J60" s="140">
        <v>1012761</v>
      </c>
      <c r="K60" s="60">
        <v>1</v>
      </c>
      <c r="L60" s="141">
        <v>1012761</v>
      </c>
      <c r="M60" s="61">
        <v>5.5922815944133694E-3</v>
      </c>
      <c r="N60" s="35"/>
    </row>
    <row r="61" spans="1:14">
      <c r="A61" s="85" t="s">
        <v>61</v>
      </c>
      <c r="B61" s="143">
        <v>5993063.3600000003</v>
      </c>
      <c r="C61" s="58">
        <v>0.89406560879758179</v>
      </c>
      <c r="D61" s="140">
        <v>710095</v>
      </c>
      <c r="E61" s="60">
        <v>9.9405383355269591E-2</v>
      </c>
      <c r="F61" s="141">
        <v>6703158.3600000003</v>
      </c>
      <c r="G61" s="61">
        <v>3.5809360475951263E-2</v>
      </c>
      <c r="H61" s="143">
        <v>7143426</v>
      </c>
      <c r="I61" s="58">
        <v>0.94956215472752858</v>
      </c>
      <c r="J61" s="140">
        <v>379437</v>
      </c>
      <c r="K61" s="60">
        <v>5.0437845272471402E-2</v>
      </c>
      <c r="L61" s="141">
        <v>7522863</v>
      </c>
      <c r="M61" s="61">
        <v>4.1539877910181516E-2</v>
      </c>
      <c r="N61" s="35"/>
    </row>
    <row r="62" spans="1:14" s="82" customFormat="1" ht="45">
      <c r="A62" s="111" t="s">
        <v>62</v>
      </c>
      <c r="B62" s="151">
        <v>51611026.640000001</v>
      </c>
      <c r="C62" s="77">
        <v>0.53904371681578511</v>
      </c>
      <c r="D62" s="152">
        <v>44134503.880000003</v>
      </c>
      <c r="E62" s="79">
        <v>0.77387291301611016</v>
      </c>
      <c r="F62" s="151">
        <v>95745530.520000011</v>
      </c>
      <c r="G62" s="80">
        <v>0.51148817202520536</v>
      </c>
      <c r="H62" s="151">
        <v>57030687</v>
      </c>
      <c r="I62" s="77">
        <v>0.62387027566442099</v>
      </c>
      <c r="J62" s="152">
        <v>34383649</v>
      </c>
      <c r="K62" s="79">
        <v>0.37612972433557906</v>
      </c>
      <c r="L62" s="151">
        <v>91414336</v>
      </c>
      <c r="M62" s="80">
        <v>0.50477329663989778</v>
      </c>
      <c r="N62" s="81"/>
    </row>
    <row r="63" spans="1:14" ht="45">
      <c r="A63" s="24" t="s">
        <v>63</v>
      </c>
      <c r="B63" s="139"/>
      <c r="C63" s="63" t="s">
        <v>4</v>
      </c>
      <c r="D63" s="140"/>
      <c r="E63" s="65" t="s">
        <v>4</v>
      </c>
      <c r="F63" s="141"/>
      <c r="G63" s="66" t="s">
        <v>4</v>
      </c>
      <c r="H63" s="139"/>
      <c r="I63" s="63" t="s">
        <v>4</v>
      </c>
      <c r="J63" s="140"/>
      <c r="K63" s="65" t="s">
        <v>4</v>
      </c>
      <c r="L63" s="141"/>
      <c r="M63" s="66" t="s">
        <v>4</v>
      </c>
    </row>
    <row r="64" spans="1:14">
      <c r="A64" s="112" t="s">
        <v>64</v>
      </c>
      <c r="B64" s="137">
        <v>0</v>
      </c>
      <c r="C64" s="52">
        <v>0</v>
      </c>
      <c r="D64" s="138">
        <v>0</v>
      </c>
      <c r="E64" s="54">
        <v>0</v>
      </c>
      <c r="F64" s="142">
        <v>0</v>
      </c>
      <c r="G64" s="56">
        <v>0</v>
      </c>
      <c r="H64" s="137">
        <v>0</v>
      </c>
      <c r="I64" s="52">
        <v>0</v>
      </c>
      <c r="J64" s="138">
        <v>0</v>
      </c>
      <c r="K64" s="54">
        <v>0</v>
      </c>
      <c r="L64" s="142">
        <v>0</v>
      </c>
      <c r="M64" s="56">
        <v>0</v>
      </c>
    </row>
    <row r="65" spans="1:13">
      <c r="A65" s="41" t="s">
        <v>65</v>
      </c>
      <c r="B65" s="143">
        <v>0</v>
      </c>
      <c r="C65" s="58">
        <v>0</v>
      </c>
      <c r="D65" s="140">
        <v>0</v>
      </c>
      <c r="E65" s="60">
        <v>0</v>
      </c>
      <c r="F65" s="141">
        <v>0</v>
      </c>
      <c r="G65" s="61">
        <v>0</v>
      </c>
      <c r="H65" s="143">
        <v>0</v>
      </c>
      <c r="I65" s="58">
        <v>0</v>
      </c>
      <c r="J65" s="140">
        <v>0</v>
      </c>
      <c r="K65" s="60">
        <v>0</v>
      </c>
      <c r="L65" s="141">
        <v>0</v>
      </c>
      <c r="M65" s="61">
        <v>0</v>
      </c>
    </row>
    <row r="66" spans="1:13" ht="45">
      <c r="A66" s="113" t="s">
        <v>66</v>
      </c>
      <c r="B66" s="139"/>
      <c r="C66" s="63" t="s">
        <v>4</v>
      </c>
      <c r="D66" s="140"/>
      <c r="E66" s="65" t="s">
        <v>4</v>
      </c>
      <c r="F66" s="141"/>
      <c r="G66" s="66" t="s">
        <v>4</v>
      </c>
      <c r="H66" s="139"/>
      <c r="I66" s="63" t="s">
        <v>4</v>
      </c>
      <c r="J66" s="140"/>
      <c r="K66" s="65" t="s">
        <v>4</v>
      </c>
      <c r="L66" s="141"/>
      <c r="M66" s="66" t="s">
        <v>4</v>
      </c>
    </row>
    <row r="67" spans="1:13">
      <c r="A67" s="86" t="s">
        <v>67</v>
      </c>
      <c r="B67" s="137">
        <v>0</v>
      </c>
      <c r="C67" s="52">
        <v>0</v>
      </c>
      <c r="D67" s="138">
        <v>18705364</v>
      </c>
      <c r="E67" s="54">
        <v>1</v>
      </c>
      <c r="F67" s="142">
        <v>18705364</v>
      </c>
      <c r="G67" s="56">
        <v>9.9927092026792216E-2</v>
      </c>
      <c r="H67" s="137">
        <v>0</v>
      </c>
      <c r="I67" s="52">
        <v>0</v>
      </c>
      <c r="J67" s="138">
        <v>19453578</v>
      </c>
      <c r="K67" s="54">
        <v>1</v>
      </c>
      <c r="L67" s="142">
        <v>19453578</v>
      </c>
      <c r="M67" s="56">
        <v>0.10741911092042924</v>
      </c>
    </row>
    <row r="68" spans="1:13">
      <c r="A68" s="41" t="s">
        <v>68</v>
      </c>
      <c r="B68" s="143">
        <v>0</v>
      </c>
      <c r="C68" s="58">
        <v>0</v>
      </c>
      <c r="D68" s="140">
        <v>9034247</v>
      </c>
      <c r="E68" s="60">
        <v>1</v>
      </c>
      <c r="F68" s="141">
        <v>9034247</v>
      </c>
      <c r="G68" s="61">
        <v>4.8262414533166612E-2</v>
      </c>
      <c r="H68" s="143">
        <v>0</v>
      </c>
      <c r="I68" s="58">
        <v>0</v>
      </c>
      <c r="J68" s="140">
        <v>6315908</v>
      </c>
      <c r="K68" s="60">
        <v>1</v>
      </c>
      <c r="L68" s="141">
        <v>6315908</v>
      </c>
      <c r="M68" s="61">
        <v>3.4875292453410187E-2</v>
      </c>
    </row>
    <row r="69" spans="1:13" s="82" customFormat="1" ht="45">
      <c r="A69" s="83" t="s">
        <v>69</v>
      </c>
      <c r="B69" s="167">
        <v>0</v>
      </c>
      <c r="C69" s="77">
        <v>0</v>
      </c>
      <c r="D69" s="168">
        <v>27739611</v>
      </c>
      <c r="E69" s="79">
        <v>1</v>
      </c>
      <c r="F69" s="163">
        <v>27739611</v>
      </c>
      <c r="G69" s="116">
        <v>0.14818950655995883</v>
      </c>
      <c r="H69" s="162">
        <v>0</v>
      </c>
      <c r="I69" s="117">
        <v>0</v>
      </c>
      <c r="J69" s="152">
        <v>25769486</v>
      </c>
      <c r="K69" s="118">
        <v>1</v>
      </c>
      <c r="L69" s="163">
        <v>25769486</v>
      </c>
      <c r="M69" s="80">
        <v>0.14229440337383945</v>
      </c>
    </row>
    <row r="70" spans="1:13" s="82" customFormat="1" ht="45">
      <c r="A70" s="83" t="s">
        <v>70</v>
      </c>
      <c r="B70" s="167">
        <v>0</v>
      </c>
      <c r="C70" s="79">
        <v>0</v>
      </c>
      <c r="D70" s="154">
        <v>0</v>
      </c>
      <c r="E70" s="79">
        <v>0</v>
      </c>
      <c r="F70" s="169">
        <v>0</v>
      </c>
      <c r="G70" s="80">
        <v>0</v>
      </c>
      <c r="H70" s="167">
        <v>0</v>
      </c>
      <c r="I70" s="79">
        <v>0</v>
      </c>
      <c r="J70" s="154">
        <v>0</v>
      </c>
      <c r="K70" s="79">
        <v>0</v>
      </c>
      <c r="L70" s="170">
        <v>0</v>
      </c>
      <c r="M70" s="80">
        <v>0</v>
      </c>
    </row>
    <row r="71" spans="1:13" s="82" customFormat="1" ht="45.75" thickBot="1">
      <c r="A71" s="121" t="s">
        <v>71</v>
      </c>
      <c r="B71" s="171">
        <v>115316001.64</v>
      </c>
      <c r="C71" s="123">
        <v>0.61603680677061423</v>
      </c>
      <c r="D71" s="171">
        <v>71874114.879999995</v>
      </c>
      <c r="E71" s="124">
        <v>0.38396319322938571</v>
      </c>
      <c r="F71" s="171">
        <v>187190116.52000001</v>
      </c>
      <c r="G71" s="125">
        <v>1</v>
      </c>
      <c r="H71" s="171">
        <v>120946651</v>
      </c>
      <c r="I71" s="123">
        <v>0.66784535570903436</v>
      </c>
      <c r="J71" s="171">
        <v>60153135</v>
      </c>
      <c r="K71" s="124">
        <v>0.33215464429096564</v>
      </c>
      <c r="L71" s="171">
        <v>181099786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  <row r="84" spans="4:4">
      <c r="D84" s="140"/>
    </row>
    <row r="85" spans="4:4">
      <c r="D85" s="140"/>
    </row>
    <row r="86" spans="4:4">
      <c r="D86" s="140"/>
    </row>
    <row r="87" spans="4:4">
      <c r="D87" s="140"/>
    </row>
    <row r="88" spans="4:4">
      <c r="D88" s="140"/>
    </row>
    <row r="89" spans="4:4">
      <c r="D89" s="140"/>
    </row>
    <row r="90" spans="4:4">
      <c r="D90" s="140"/>
    </row>
    <row r="91" spans="4:4">
      <c r="D91" s="140"/>
    </row>
    <row r="92" spans="4:4">
      <c r="D92" s="140"/>
    </row>
    <row r="93" spans="4:4">
      <c r="D93" s="140"/>
    </row>
    <row r="94" spans="4:4">
      <c r="D94" s="140"/>
    </row>
    <row r="95" spans="4:4">
      <c r="D95" s="140"/>
    </row>
    <row r="96" spans="4:4">
      <c r="D96" s="140"/>
    </row>
    <row r="97" spans="4:4">
      <c r="D97" s="140"/>
    </row>
    <row r="98" spans="4:4">
      <c r="D98" s="140"/>
    </row>
    <row r="99" spans="4:4">
      <c r="D99" s="140"/>
    </row>
  </sheetData>
  <pageMargins left="0.7" right="0.7" top="0.75" bottom="0.75" header="0.3" footer="0.3"/>
  <pageSetup scale="1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2" zoomScale="30" zoomScaleNormal="30" workbookViewId="0">
      <selection activeCell="M71" sqref="M53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96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59782918</v>
      </c>
      <c r="C13" s="52">
        <v>1</v>
      </c>
      <c r="D13" s="53">
        <v>0</v>
      </c>
      <c r="E13" s="54">
        <v>0</v>
      </c>
      <c r="F13" s="55">
        <v>59782918</v>
      </c>
      <c r="G13" s="56">
        <v>0.24089766871961663</v>
      </c>
      <c r="H13" s="9">
        <v>61660916</v>
      </c>
      <c r="I13" s="52">
        <v>1</v>
      </c>
      <c r="J13" s="53">
        <v>0</v>
      </c>
      <c r="K13" s="54">
        <v>0</v>
      </c>
      <c r="L13" s="55">
        <v>61660916</v>
      </c>
      <c r="M13" s="56">
        <v>0.23239019892049234</v>
      </c>
      <c r="N13" s="57"/>
    </row>
    <row r="14" spans="1:17">
      <c r="A14" s="21" t="s">
        <v>15</v>
      </c>
      <c r="B14" s="5">
        <v>5770735</v>
      </c>
      <c r="C14" s="58">
        <v>1</v>
      </c>
      <c r="D14" s="59">
        <v>0</v>
      </c>
      <c r="E14" s="60">
        <v>0</v>
      </c>
      <c r="F14" s="48">
        <v>5770735</v>
      </c>
      <c r="G14" s="61">
        <v>2.3253408411725518E-2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488177</v>
      </c>
      <c r="C16" s="52">
        <v>1</v>
      </c>
      <c r="D16" s="59">
        <v>0</v>
      </c>
      <c r="E16" s="54">
        <v>0</v>
      </c>
      <c r="F16" s="68">
        <v>488177</v>
      </c>
      <c r="G16" s="56">
        <v>1.9671288247010005E-3</v>
      </c>
      <c r="H16" s="5">
        <v>52573</v>
      </c>
      <c r="I16" s="52">
        <v>1</v>
      </c>
      <c r="J16" s="59">
        <v>0</v>
      </c>
      <c r="K16" s="54">
        <v>0</v>
      </c>
      <c r="L16" s="68">
        <v>52573</v>
      </c>
      <c r="M16" s="56">
        <v>1.9813928693253671E-4</v>
      </c>
      <c r="N16" s="35"/>
    </row>
    <row r="17" spans="1:14">
      <c r="A17" s="69" t="s">
        <v>18</v>
      </c>
      <c r="B17" s="42">
        <v>2643697</v>
      </c>
      <c r="C17" s="58">
        <v>1</v>
      </c>
      <c r="D17" s="64">
        <v>0</v>
      </c>
      <c r="E17" s="60">
        <v>0</v>
      </c>
      <c r="F17" s="44">
        <v>2643697</v>
      </c>
      <c r="G17" s="61">
        <v>1.0652883221609295E-2</v>
      </c>
      <c r="H17" s="42">
        <v>2663249</v>
      </c>
      <c r="I17" s="58">
        <v>1</v>
      </c>
      <c r="J17" s="64">
        <v>0</v>
      </c>
      <c r="K17" s="60">
        <v>0</v>
      </c>
      <c r="L17" s="44">
        <v>2663249</v>
      </c>
      <c r="M17" s="61">
        <v>1.0037362482334876E-2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68685527</v>
      </c>
      <c r="C36" s="77">
        <v>1</v>
      </c>
      <c r="D36" s="78">
        <v>0</v>
      </c>
      <c r="E36" s="79">
        <v>0</v>
      </c>
      <c r="F36" s="76">
        <v>68685527</v>
      </c>
      <c r="G36" s="80">
        <v>0.27677108917765247</v>
      </c>
      <c r="H36" s="76">
        <v>64376738</v>
      </c>
      <c r="I36" s="77">
        <v>1</v>
      </c>
      <c r="J36" s="78">
        <v>0</v>
      </c>
      <c r="K36" s="79">
        <v>0</v>
      </c>
      <c r="L36" s="76">
        <v>64376738</v>
      </c>
      <c r="M36" s="80">
        <v>0.24262570068975975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500000</v>
      </c>
      <c r="C42" s="58">
        <v>4.2261186472667536E-2</v>
      </c>
      <c r="D42" s="64">
        <v>11331187</v>
      </c>
      <c r="E42" s="60">
        <v>1</v>
      </c>
      <c r="F42" s="75">
        <v>11831187</v>
      </c>
      <c r="G42" s="61">
        <v>4.7674243108806351E-2</v>
      </c>
      <c r="H42" s="42">
        <v>0</v>
      </c>
      <c r="I42" s="58">
        <v>0</v>
      </c>
      <c r="J42" s="64">
        <v>9400000</v>
      </c>
      <c r="K42" s="60">
        <v>1</v>
      </c>
      <c r="L42" s="75">
        <v>9400000</v>
      </c>
      <c r="M42" s="61">
        <v>3.5427107016260152E-2</v>
      </c>
      <c r="N42" s="35"/>
    </row>
    <row r="43" spans="1:14" s="82" customFormat="1" ht="45">
      <c r="A43" s="83" t="s">
        <v>43</v>
      </c>
      <c r="B43" s="87">
        <v>500000</v>
      </c>
      <c r="C43" s="77">
        <v>4.2261186472667536E-2</v>
      </c>
      <c r="D43" s="88">
        <v>11331187</v>
      </c>
      <c r="E43" s="79">
        <v>1</v>
      </c>
      <c r="F43" s="89">
        <v>11831187</v>
      </c>
      <c r="G43" s="80">
        <v>4.7674243108806351E-2</v>
      </c>
      <c r="H43" s="87">
        <v>0</v>
      </c>
      <c r="I43" s="77">
        <v>0</v>
      </c>
      <c r="J43" s="88">
        <v>9400000</v>
      </c>
      <c r="K43" s="79">
        <v>1</v>
      </c>
      <c r="L43" s="89">
        <v>9400000</v>
      </c>
      <c r="M43" s="80">
        <v>3.5427107016260152E-2</v>
      </c>
      <c r="N43" s="81"/>
    </row>
    <row r="44" spans="1:14" s="82" customFormat="1" ht="45">
      <c r="A44" s="90" t="s">
        <v>44</v>
      </c>
      <c r="B44" s="91">
        <v>13023402</v>
      </c>
      <c r="C44" s="77">
        <v>1</v>
      </c>
      <c r="D44" s="91">
        <v>0</v>
      </c>
      <c r="E44" s="79">
        <v>0</v>
      </c>
      <c r="F44" s="92">
        <v>13023402</v>
      </c>
      <c r="G44" s="80">
        <v>5.2478321325807362E-2</v>
      </c>
      <c r="H44" s="91">
        <v>20942299</v>
      </c>
      <c r="I44" s="77">
        <v>1</v>
      </c>
      <c r="J44" s="91">
        <v>0</v>
      </c>
      <c r="K44" s="79">
        <v>0</v>
      </c>
      <c r="L44" s="92">
        <v>20942299</v>
      </c>
      <c r="M44" s="80">
        <v>7.8928198706331706E-2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39916732</v>
      </c>
      <c r="C46" s="52">
        <v>0.89343992639887504</v>
      </c>
      <c r="D46" s="59">
        <v>4760846</v>
      </c>
      <c r="E46" s="54">
        <v>0.10947171097172198</v>
      </c>
      <c r="F46" s="97">
        <v>44677578</v>
      </c>
      <c r="G46" s="56">
        <v>0.18003009462065456</v>
      </c>
      <c r="H46" s="93">
        <v>43489281</v>
      </c>
      <c r="I46" s="52">
        <v>0.89688442689014092</v>
      </c>
      <c r="J46" s="59">
        <v>5000000</v>
      </c>
      <c r="K46" s="54">
        <v>0.10311557310985907</v>
      </c>
      <c r="L46" s="97">
        <v>48489281</v>
      </c>
      <c r="M46" s="56">
        <v>0.18274839863069256</v>
      </c>
      <c r="N46" s="35"/>
    </row>
    <row r="47" spans="1:14">
      <c r="A47" s="41" t="s">
        <v>47</v>
      </c>
      <c r="B47" s="62">
        <v>4366814</v>
      </c>
      <c r="C47" s="58">
        <v>1</v>
      </c>
      <c r="D47" s="64">
        <v>0</v>
      </c>
      <c r="E47" s="60">
        <v>0</v>
      </c>
      <c r="F47" s="98">
        <v>4366814</v>
      </c>
      <c r="G47" s="61">
        <v>1.7596252366473379E-2</v>
      </c>
      <c r="H47" s="62">
        <v>4277643</v>
      </c>
      <c r="I47" s="58">
        <v>1</v>
      </c>
      <c r="J47" s="64">
        <v>0</v>
      </c>
      <c r="K47" s="60">
        <v>0</v>
      </c>
      <c r="L47" s="98">
        <v>4277643</v>
      </c>
      <c r="M47" s="61">
        <v>1.6121757057271927E-2</v>
      </c>
      <c r="N47" s="35"/>
    </row>
    <row r="48" spans="1:14">
      <c r="A48" s="99" t="s">
        <v>48</v>
      </c>
      <c r="B48" s="100">
        <v>3554234</v>
      </c>
      <c r="C48" s="58">
        <v>1</v>
      </c>
      <c r="D48" s="101">
        <v>0</v>
      </c>
      <c r="E48" s="60">
        <v>0</v>
      </c>
      <c r="F48" s="102">
        <v>3554234</v>
      </c>
      <c r="G48" s="61">
        <v>1.4321928626568512E-2</v>
      </c>
      <c r="H48" s="100">
        <v>3490450</v>
      </c>
      <c r="I48" s="58">
        <v>1</v>
      </c>
      <c r="J48" s="101">
        <v>0</v>
      </c>
      <c r="K48" s="60">
        <v>0</v>
      </c>
      <c r="L48" s="102">
        <v>3490450</v>
      </c>
      <c r="M48" s="61">
        <v>1.3154951668606942E-2</v>
      </c>
      <c r="N48" s="35"/>
    </row>
    <row r="49" spans="1:14">
      <c r="A49" s="99" t="s">
        <v>49</v>
      </c>
      <c r="B49" s="100">
        <v>1811952</v>
      </c>
      <c r="C49" s="58">
        <v>1</v>
      </c>
      <c r="D49" s="101">
        <v>0</v>
      </c>
      <c r="E49" s="60">
        <v>0</v>
      </c>
      <c r="F49" s="102">
        <v>1811952</v>
      </c>
      <c r="G49" s="61">
        <v>7.3013333446160459E-3</v>
      </c>
      <c r="H49" s="100">
        <v>1781200</v>
      </c>
      <c r="I49" s="58">
        <v>1</v>
      </c>
      <c r="J49" s="101">
        <v>0</v>
      </c>
      <c r="K49" s="60">
        <v>0</v>
      </c>
      <c r="L49" s="102">
        <v>1781200</v>
      </c>
      <c r="M49" s="61">
        <v>6.7130598954641043E-3</v>
      </c>
      <c r="N49" s="35"/>
    </row>
    <row r="50" spans="1:14">
      <c r="A50" s="41" t="s">
        <v>50</v>
      </c>
      <c r="B50" s="62">
        <v>1476821</v>
      </c>
      <c r="C50" s="58">
        <v>0.11080145798480164</v>
      </c>
      <c r="D50" s="64">
        <v>11851713</v>
      </c>
      <c r="E50" s="60">
        <v>5.3994136674259678</v>
      </c>
      <c r="F50" s="98">
        <v>13328534</v>
      </c>
      <c r="G50" s="61">
        <v>5.3707862972666318E-2</v>
      </c>
      <c r="H50" s="62">
        <v>2195000</v>
      </c>
      <c r="I50" s="58">
        <v>0.15463191264529763</v>
      </c>
      <c r="J50" s="64">
        <v>12000000</v>
      </c>
      <c r="K50" s="60">
        <v>0.84536808735470237</v>
      </c>
      <c r="L50" s="98">
        <v>14195000</v>
      </c>
      <c r="M50" s="61">
        <v>5.3498700435724772E-2</v>
      </c>
      <c r="N50" s="35"/>
    </row>
    <row r="51" spans="1:14" s="82" customFormat="1" ht="45">
      <c r="A51" s="90" t="s">
        <v>51</v>
      </c>
      <c r="B51" s="103">
        <v>51126553</v>
      </c>
      <c r="C51" s="77">
        <v>0.75475676445241857</v>
      </c>
      <c r="D51" s="88">
        <v>16612559</v>
      </c>
      <c r="E51" s="79">
        <v>0.30076922054690863</v>
      </c>
      <c r="F51" s="104">
        <v>67739112</v>
      </c>
      <c r="G51" s="80">
        <v>0.2729574719309788</v>
      </c>
      <c r="H51" s="103">
        <v>55233574</v>
      </c>
      <c r="I51" s="77">
        <v>0.76465237619282134</v>
      </c>
      <c r="J51" s="88">
        <v>17000000</v>
      </c>
      <c r="K51" s="79">
        <v>0.23534762380717864</v>
      </c>
      <c r="L51" s="104">
        <v>72233574</v>
      </c>
      <c r="M51" s="80">
        <v>0.27223686768776029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14000</v>
      </c>
      <c r="I54" s="58">
        <v>1</v>
      </c>
      <c r="J54" s="64">
        <v>0</v>
      </c>
      <c r="K54" s="60">
        <v>0</v>
      </c>
      <c r="L54" s="44">
        <v>14000</v>
      </c>
      <c r="M54" s="61">
        <v>5.276377640719597E-5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6037566</v>
      </c>
      <c r="E55" s="60">
        <v>1</v>
      </c>
      <c r="F55" s="75">
        <v>6037566</v>
      </c>
      <c r="G55" s="61">
        <v>2.4328614641072235E-2</v>
      </c>
      <c r="H55" s="73">
        <v>0</v>
      </c>
      <c r="I55" s="58">
        <v>0</v>
      </c>
      <c r="J55" s="74">
        <v>15450000</v>
      </c>
      <c r="K55" s="60">
        <v>1</v>
      </c>
      <c r="L55" s="75">
        <v>15450000</v>
      </c>
      <c r="M55" s="61">
        <v>5.8228596106512695E-2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174">
        <v>11014050</v>
      </c>
      <c r="E57" s="60">
        <v>1</v>
      </c>
      <c r="F57" s="44">
        <v>11014050</v>
      </c>
      <c r="G57" s="61">
        <v>4.4381556754410911E-2</v>
      </c>
      <c r="H57" s="42">
        <v>0</v>
      </c>
      <c r="I57" s="58">
        <v>0</v>
      </c>
      <c r="J57" s="64">
        <v>11056000</v>
      </c>
      <c r="K57" s="60">
        <v>1</v>
      </c>
      <c r="L57" s="44">
        <v>11056000</v>
      </c>
      <c r="M57" s="61">
        <v>4.1668307996997049E-2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21414878</v>
      </c>
      <c r="E58" s="60">
        <v>1</v>
      </c>
      <c r="F58" s="44">
        <v>21414878</v>
      </c>
      <c r="G58" s="61">
        <v>8.6292110835322663E-2</v>
      </c>
      <c r="H58" s="42">
        <v>0</v>
      </c>
      <c r="I58" s="58">
        <v>0</v>
      </c>
      <c r="J58" s="64">
        <v>22704400</v>
      </c>
      <c r="K58" s="60">
        <v>1</v>
      </c>
      <c r="L58" s="44">
        <v>22704400</v>
      </c>
      <c r="M58" s="61">
        <v>8.5569277504252875E-2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15265353</v>
      </c>
      <c r="E60" s="60">
        <v>1</v>
      </c>
      <c r="F60" s="44">
        <v>15265353</v>
      </c>
      <c r="G60" s="61">
        <v>6.1512352907932763E-2</v>
      </c>
      <c r="H60" s="42">
        <v>0</v>
      </c>
      <c r="I60" s="58">
        <v>0</v>
      </c>
      <c r="J60" s="64">
        <v>15300000</v>
      </c>
      <c r="K60" s="60">
        <v>1</v>
      </c>
      <c r="L60" s="44">
        <v>15300000</v>
      </c>
      <c r="M60" s="61">
        <v>5.7663269930721316E-2</v>
      </c>
      <c r="N60" s="35"/>
    </row>
    <row r="61" spans="1:14">
      <c r="A61" s="85" t="s">
        <v>61</v>
      </c>
      <c r="B61" s="42">
        <v>4038146</v>
      </c>
      <c r="C61" s="58">
        <v>0.28605244402716395</v>
      </c>
      <c r="D61" s="64">
        <v>10078657</v>
      </c>
      <c r="E61" s="60">
        <v>2.1772686198014837</v>
      </c>
      <c r="F61" s="44">
        <v>14116803</v>
      </c>
      <c r="G61" s="61">
        <v>5.6884224561840398E-2</v>
      </c>
      <c r="H61" s="42">
        <v>4629037</v>
      </c>
      <c r="I61" s="58">
        <v>0.32305290299690065</v>
      </c>
      <c r="J61" s="64">
        <v>9700000</v>
      </c>
      <c r="K61" s="60">
        <v>0.67694709700309941</v>
      </c>
      <c r="L61" s="44">
        <v>14329037</v>
      </c>
      <c r="M61" s="61">
        <v>5.4003864599888436E-2</v>
      </c>
      <c r="N61" s="35"/>
    </row>
    <row r="62" spans="1:14" s="82" customFormat="1" ht="45">
      <c r="A62" s="111" t="s">
        <v>62</v>
      </c>
      <c r="B62" s="87">
        <v>55164699</v>
      </c>
      <c r="C62" s="77">
        <v>0.40685603321633113</v>
      </c>
      <c r="D62" s="88">
        <v>80423063</v>
      </c>
      <c r="E62" s="79">
        <v>1.3431465418107915</v>
      </c>
      <c r="F62" s="87">
        <v>135587762</v>
      </c>
      <c r="G62" s="80">
        <v>0.54635633163155783</v>
      </c>
      <c r="H62" s="87">
        <v>59876611</v>
      </c>
      <c r="I62" s="77">
        <v>0.39630548386452624</v>
      </c>
      <c r="J62" s="88">
        <v>91210400</v>
      </c>
      <c r="K62" s="79">
        <v>0.60369451613547376</v>
      </c>
      <c r="L62" s="87">
        <v>151087011</v>
      </c>
      <c r="M62" s="80">
        <v>0.56942294760253986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19039397</v>
      </c>
      <c r="E68" s="60">
        <v>1</v>
      </c>
      <c r="F68" s="44">
        <v>19039397</v>
      </c>
      <c r="G68" s="61">
        <v>7.6720014756176055E-2</v>
      </c>
      <c r="H68" s="42">
        <v>0</v>
      </c>
      <c r="I68" s="58">
        <v>0</v>
      </c>
      <c r="J68" s="64">
        <v>19527500</v>
      </c>
      <c r="K68" s="60">
        <v>1</v>
      </c>
      <c r="L68" s="44">
        <v>19527500</v>
      </c>
      <c r="M68" s="61">
        <v>7.3596045985108521E-2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19039397</v>
      </c>
      <c r="E69" s="79">
        <v>1</v>
      </c>
      <c r="F69" s="104">
        <v>19039397</v>
      </c>
      <c r="G69" s="116">
        <v>7.6720014756176055E-2</v>
      </c>
      <c r="H69" s="103">
        <v>0</v>
      </c>
      <c r="I69" s="117">
        <v>0</v>
      </c>
      <c r="J69" s="88">
        <v>19527500</v>
      </c>
      <c r="K69" s="118">
        <v>1</v>
      </c>
      <c r="L69" s="104">
        <v>19527500</v>
      </c>
      <c r="M69" s="80">
        <v>7.3596045985108521E-2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137373628</v>
      </c>
      <c r="C71" s="123">
        <v>0.55355255039166629</v>
      </c>
      <c r="D71" s="122">
        <v>110793647</v>
      </c>
      <c r="E71" s="124">
        <v>0.44644744960833371</v>
      </c>
      <c r="F71" s="122">
        <v>248167275</v>
      </c>
      <c r="G71" s="125">
        <v>1</v>
      </c>
      <c r="H71" s="122">
        <v>145195648</v>
      </c>
      <c r="I71" s="123">
        <v>0.54721933616928076</v>
      </c>
      <c r="J71" s="122">
        <v>120137900</v>
      </c>
      <c r="K71" s="124">
        <v>0.45278066383071919</v>
      </c>
      <c r="L71" s="122">
        <v>265333548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A25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97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32234049</v>
      </c>
      <c r="C13" s="52">
        <v>1</v>
      </c>
      <c r="D13" s="53">
        <v>0</v>
      </c>
      <c r="E13" s="54">
        <v>0</v>
      </c>
      <c r="F13" s="55">
        <v>32234049</v>
      </c>
      <c r="G13" s="56">
        <v>0.23031882410307911</v>
      </c>
      <c r="H13" s="9">
        <v>35048680</v>
      </c>
      <c r="I13" s="52">
        <v>1</v>
      </c>
      <c r="J13" s="53">
        <v>0</v>
      </c>
      <c r="K13" s="54">
        <v>0</v>
      </c>
      <c r="L13" s="55">
        <v>35048680</v>
      </c>
      <c r="M13" s="56">
        <v>0.24869561863275325</v>
      </c>
      <c r="N13" s="57"/>
    </row>
    <row r="14" spans="1:17">
      <c r="A14" s="21" t="s">
        <v>15</v>
      </c>
      <c r="B14" s="5">
        <v>3661861</v>
      </c>
      <c r="C14" s="58">
        <v>1</v>
      </c>
      <c r="D14" s="59">
        <v>0</v>
      </c>
      <c r="E14" s="60">
        <v>0</v>
      </c>
      <c r="F14" s="48">
        <v>3661861</v>
      </c>
      <c r="G14" s="61">
        <v>2.6164740258008707E-2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285615</v>
      </c>
      <c r="C16" s="52">
        <v>1</v>
      </c>
      <c r="D16" s="59">
        <v>0</v>
      </c>
      <c r="E16" s="54">
        <v>0</v>
      </c>
      <c r="F16" s="68">
        <v>285615</v>
      </c>
      <c r="G16" s="56">
        <v>2.0407771591524522E-3</v>
      </c>
      <c r="H16" s="5">
        <v>30759</v>
      </c>
      <c r="I16" s="52">
        <v>1</v>
      </c>
      <c r="J16" s="59">
        <v>0</v>
      </c>
      <c r="K16" s="54">
        <v>0</v>
      </c>
      <c r="L16" s="68">
        <v>30759</v>
      </c>
      <c r="M16" s="56">
        <v>2.1825725058760722E-4</v>
      </c>
      <c r="N16" s="35"/>
    </row>
    <row r="17" spans="1:14">
      <c r="A17" s="69" t="s">
        <v>18</v>
      </c>
      <c r="B17" s="42">
        <v>1871076</v>
      </c>
      <c r="C17" s="58">
        <v>1</v>
      </c>
      <c r="D17" s="64">
        <v>0</v>
      </c>
      <c r="E17" s="60">
        <v>0</v>
      </c>
      <c r="F17" s="44">
        <v>1871076</v>
      </c>
      <c r="G17" s="61">
        <v>1.3369217876646302E-2</v>
      </c>
      <c r="H17" s="42">
        <v>1884915</v>
      </c>
      <c r="I17" s="58">
        <v>1</v>
      </c>
      <c r="J17" s="64">
        <v>0</v>
      </c>
      <c r="K17" s="60">
        <v>0</v>
      </c>
      <c r="L17" s="44">
        <v>1884915</v>
      </c>
      <c r="M17" s="61">
        <v>1.3374829009114068E-2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90000</v>
      </c>
      <c r="I30" s="58">
        <v>1</v>
      </c>
      <c r="J30" s="64">
        <v>0</v>
      </c>
      <c r="K30" s="60">
        <v>0</v>
      </c>
      <c r="L30" s="44">
        <v>90000</v>
      </c>
      <c r="M30" s="61">
        <v>6.3861479738888292E-4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38052601</v>
      </c>
      <c r="C36" s="77">
        <v>1</v>
      </c>
      <c r="D36" s="78">
        <v>0</v>
      </c>
      <c r="E36" s="79">
        <v>0</v>
      </c>
      <c r="F36" s="76">
        <v>38052601</v>
      </c>
      <c r="G36" s="80">
        <v>0.27189355939688659</v>
      </c>
      <c r="H36" s="76">
        <v>37054354</v>
      </c>
      <c r="I36" s="77">
        <v>1</v>
      </c>
      <c r="J36" s="78">
        <v>0</v>
      </c>
      <c r="K36" s="79">
        <v>0</v>
      </c>
      <c r="L36" s="76">
        <v>37054354</v>
      </c>
      <c r="M36" s="80">
        <v>0.26292731968984379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7291143</v>
      </c>
      <c r="C44" s="77">
        <v>1</v>
      </c>
      <c r="D44" s="91">
        <v>0</v>
      </c>
      <c r="E44" s="79">
        <v>0</v>
      </c>
      <c r="F44" s="92">
        <v>7291143</v>
      </c>
      <c r="G44" s="80">
        <v>5.2096696946989082E-2</v>
      </c>
      <c r="H44" s="91">
        <v>11698812</v>
      </c>
      <c r="I44" s="77">
        <v>1</v>
      </c>
      <c r="J44" s="91">
        <v>0</v>
      </c>
      <c r="K44" s="79">
        <v>0</v>
      </c>
      <c r="L44" s="92">
        <v>11698812</v>
      </c>
      <c r="M44" s="80">
        <v>8.3011493945229248E-2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22512425</v>
      </c>
      <c r="C46" s="52">
        <v>0.80096932109169428</v>
      </c>
      <c r="D46" s="59">
        <v>5594051</v>
      </c>
      <c r="E46" s="54">
        <v>0.22010808727343809</v>
      </c>
      <c r="F46" s="97">
        <v>28106476</v>
      </c>
      <c r="G46" s="56">
        <v>0.20082647705851084</v>
      </c>
      <c r="H46" s="93">
        <v>25415018</v>
      </c>
      <c r="I46" s="52">
        <v>0.83560752783378267</v>
      </c>
      <c r="J46" s="59">
        <v>5000000</v>
      </c>
      <c r="K46" s="54">
        <v>0.16439247216621736</v>
      </c>
      <c r="L46" s="97">
        <v>30415018</v>
      </c>
      <c r="M46" s="56">
        <v>0.21581645064054697</v>
      </c>
      <c r="N46" s="35"/>
    </row>
    <row r="47" spans="1:14">
      <c r="A47" s="41" t="s">
        <v>47</v>
      </c>
      <c r="B47" s="62">
        <v>1781507</v>
      </c>
      <c r="C47" s="58">
        <v>1</v>
      </c>
      <c r="D47" s="64">
        <v>0</v>
      </c>
      <c r="E47" s="60">
        <v>0</v>
      </c>
      <c r="F47" s="98">
        <v>1781507</v>
      </c>
      <c r="G47" s="61">
        <v>1.2729229187788483E-2</v>
      </c>
      <c r="H47" s="62">
        <v>1870000</v>
      </c>
      <c r="I47" s="58">
        <v>1</v>
      </c>
      <c r="J47" s="64">
        <v>0</v>
      </c>
      <c r="K47" s="60">
        <v>0</v>
      </c>
      <c r="L47" s="98">
        <v>1870000</v>
      </c>
      <c r="M47" s="61">
        <v>1.3268996345746789E-2</v>
      </c>
      <c r="N47" s="35"/>
    </row>
    <row r="48" spans="1:14">
      <c r="A48" s="99" t="s">
        <v>48</v>
      </c>
      <c r="B48" s="100">
        <v>2008878</v>
      </c>
      <c r="C48" s="58">
        <v>1</v>
      </c>
      <c r="D48" s="101">
        <v>0</v>
      </c>
      <c r="E48" s="60">
        <v>0</v>
      </c>
      <c r="F48" s="102">
        <v>2008878</v>
      </c>
      <c r="G48" s="61">
        <v>1.4353841142530537E-2</v>
      </c>
      <c r="H48" s="100">
        <v>1764820</v>
      </c>
      <c r="I48" s="58">
        <v>1</v>
      </c>
      <c r="J48" s="101">
        <v>0</v>
      </c>
      <c r="K48" s="60">
        <v>0</v>
      </c>
      <c r="L48" s="102">
        <v>1764820</v>
      </c>
      <c r="M48" s="61">
        <v>1.2522668519198315E-2</v>
      </c>
      <c r="N48" s="35"/>
    </row>
    <row r="49" spans="1:14">
      <c r="A49" s="99" t="s">
        <v>49</v>
      </c>
      <c r="B49" s="100">
        <v>1006422</v>
      </c>
      <c r="C49" s="58">
        <v>1</v>
      </c>
      <c r="D49" s="101">
        <v>0</v>
      </c>
      <c r="E49" s="60">
        <v>0</v>
      </c>
      <c r="F49" s="102">
        <v>1006422</v>
      </c>
      <c r="G49" s="61">
        <v>7.1910895088441755E-3</v>
      </c>
      <c r="H49" s="100">
        <v>892365</v>
      </c>
      <c r="I49" s="58">
        <v>1</v>
      </c>
      <c r="J49" s="101">
        <v>0</v>
      </c>
      <c r="K49" s="60">
        <v>0</v>
      </c>
      <c r="L49" s="102">
        <v>892365</v>
      </c>
      <c r="M49" s="61">
        <v>6.3319721519103384E-3</v>
      </c>
      <c r="N49" s="35"/>
    </row>
    <row r="50" spans="1:14">
      <c r="A50" s="41" t="s">
        <v>50</v>
      </c>
      <c r="B50" s="62">
        <v>2696215</v>
      </c>
      <c r="C50" s="58">
        <v>1</v>
      </c>
      <c r="D50" s="64">
        <v>0</v>
      </c>
      <c r="E50" s="60">
        <v>0</v>
      </c>
      <c r="F50" s="98">
        <v>2696215</v>
      </c>
      <c r="G50" s="61">
        <v>1.926500354730749E-2</v>
      </c>
      <c r="H50" s="62">
        <v>2688967</v>
      </c>
      <c r="I50" s="58">
        <v>1</v>
      </c>
      <c r="J50" s="64">
        <v>0</v>
      </c>
      <c r="K50" s="60">
        <v>0</v>
      </c>
      <c r="L50" s="98">
        <v>2688967</v>
      </c>
      <c r="M50" s="61">
        <v>1.908015684322658E-2</v>
      </c>
      <c r="N50" s="35"/>
    </row>
    <row r="51" spans="1:14" s="82" customFormat="1" ht="45">
      <c r="A51" s="90" t="s">
        <v>51</v>
      </c>
      <c r="B51" s="103">
        <v>30005447</v>
      </c>
      <c r="C51" s="77">
        <v>0.84286152012592985</v>
      </c>
      <c r="D51" s="88">
        <v>5594051</v>
      </c>
      <c r="E51" s="79">
        <v>0.17143274360067384</v>
      </c>
      <c r="F51" s="104">
        <v>35599498</v>
      </c>
      <c r="G51" s="80">
        <v>0.2543656404449815</v>
      </c>
      <c r="H51" s="103">
        <v>32631170</v>
      </c>
      <c r="I51" s="77">
        <v>0.86713142323238956</v>
      </c>
      <c r="J51" s="88">
        <v>5000000</v>
      </c>
      <c r="K51" s="79">
        <v>0.13286857676761046</v>
      </c>
      <c r="L51" s="104">
        <v>37631170</v>
      </c>
      <c r="M51" s="80">
        <v>0.267020244500629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666928</v>
      </c>
      <c r="C54" s="58">
        <v>1</v>
      </c>
      <c r="D54" s="64">
        <v>0</v>
      </c>
      <c r="E54" s="60">
        <v>0</v>
      </c>
      <c r="F54" s="44">
        <v>666928</v>
      </c>
      <c r="G54" s="61">
        <v>4.7653359564421563E-3</v>
      </c>
      <c r="H54" s="42">
        <v>801700</v>
      </c>
      <c r="I54" s="58">
        <v>1</v>
      </c>
      <c r="J54" s="64">
        <v>0</v>
      </c>
      <c r="K54" s="60">
        <v>0</v>
      </c>
      <c r="L54" s="44">
        <v>801700</v>
      </c>
      <c r="M54" s="61">
        <v>5.6886387007407495E-3</v>
      </c>
      <c r="N54" s="35"/>
    </row>
    <row r="55" spans="1:14">
      <c r="A55" s="85" t="s">
        <v>55</v>
      </c>
      <c r="B55" s="73">
        <v>1182845</v>
      </c>
      <c r="C55" s="58">
        <v>9.0349348727274501E-2</v>
      </c>
      <c r="D55" s="74">
        <v>11909059</v>
      </c>
      <c r="E55" s="60">
        <v>10.728881981981981</v>
      </c>
      <c r="F55" s="75">
        <v>13091904</v>
      </c>
      <c r="G55" s="61">
        <v>9.3544311933955238E-2</v>
      </c>
      <c r="H55" s="73">
        <v>1110000</v>
      </c>
      <c r="I55" s="58">
        <v>8.8025376685170506E-2</v>
      </c>
      <c r="J55" s="74">
        <v>11500000</v>
      </c>
      <c r="K55" s="60">
        <v>0.91197462331482948</v>
      </c>
      <c r="L55" s="75">
        <v>12610000</v>
      </c>
      <c r="M55" s="61">
        <v>8.9477028834153483E-2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8553957</v>
      </c>
      <c r="E57" s="60">
        <v>1</v>
      </c>
      <c r="F57" s="44">
        <v>8553957</v>
      </c>
      <c r="G57" s="61">
        <v>6.1119759347275988E-2</v>
      </c>
      <c r="H57" s="42">
        <v>0</v>
      </c>
      <c r="I57" s="58">
        <v>0</v>
      </c>
      <c r="J57" s="64">
        <v>8650800</v>
      </c>
      <c r="K57" s="60">
        <v>1</v>
      </c>
      <c r="L57" s="44">
        <v>8650800</v>
      </c>
      <c r="M57" s="61">
        <v>6.1383654325019424E-2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7191213</v>
      </c>
      <c r="E58" s="60">
        <v>1</v>
      </c>
      <c r="F58" s="44">
        <v>7191213</v>
      </c>
      <c r="G58" s="61">
        <v>5.1382676809692003E-2</v>
      </c>
      <c r="H58" s="42">
        <v>0</v>
      </c>
      <c r="I58" s="58">
        <v>0</v>
      </c>
      <c r="J58" s="64">
        <v>6407190</v>
      </c>
      <c r="K58" s="60">
        <v>1</v>
      </c>
      <c r="L58" s="44">
        <v>6407190</v>
      </c>
      <c r="M58" s="61">
        <v>4.5463626040911961E-2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1313561</v>
      </c>
      <c r="E60" s="60">
        <v>1</v>
      </c>
      <c r="F60" s="44">
        <v>1313561</v>
      </c>
      <c r="G60" s="61">
        <v>9.385660017693238E-3</v>
      </c>
      <c r="H60" s="42">
        <v>0</v>
      </c>
      <c r="I60" s="58">
        <v>0</v>
      </c>
      <c r="J60" s="64">
        <v>1000000</v>
      </c>
      <c r="K60" s="60">
        <v>1</v>
      </c>
      <c r="L60" s="44">
        <v>1000000</v>
      </c>
      <c r="M60" s="61">
        <v>7.0957199709875875E-3</v>
      </c>
      <c r="N60" s="35"/>
    </row>
    <row r="61" spans="1:14">
      <c r="A61" s="85" t="s">
        <v>61</v>
      </c>
      <c r="B61" s="42">
        <v>600847</v>
      </c>
      <c r="C61" s="58">
        <v>8.564666728245339E-2</v>
      </c>
      <c r="D61" s="64">
        <v>6414569</v>
      </c>
      <c r="E61" s="60">
        <v>11.434169340463457</v>
      </c>
      <c r="F61" s="44">
        <v>7015416</v>
      </c>
      <c r="G61" s="61">
        <v>5.0126571555249751E-2</v>
      </c>
      <c r="H61" s="42">
        <v>561000</v>
      </c>
      <c r="I61" s="58">
        <v>7.9450502761648487E-2</v>
      </c>
      <c r="J61" s="64">
        <v>6500000</v>
      </c>
      <c r="K61" s="60">
        <v>0.92054949723835156</v>
      </c>
      <c r="L61" s="44">
        <v>7061000</v>
      </c>
      <c r="M61" s="61">
        <v>5.0102878715143358E-2</v>
      </c>
      <c r="N61" s="35"/>
    </row>
    <row r="62" spans="1:14" s="82" customFormat="1" ht="45">
      <c r="A62" s="111" t="s">
        <v>62</v>
      </c>
      <c r="B62" s="87">
        <v>32456067</v>
      </c>
      <c r="C62" s="77">
        <v>0.44198518592801928</v>
      </c>
      <c r="D62" s="88">
        <v>40976410</v>
      </c>
      <c r="E62" s="79">
        <v>1.167290387071283</v>
      </c>
      <c r="F62" s="87">
        <v>73432477</v>
      </c>
      <c r="G62" s="80">
        <v>0.5246899560652899</v>
      </c>
      <c r="H62" s="87">
        <v>35103870</v>
      </c>
      <c r="I62" s="77">
        <v>0.47334128351149768</v>
      </c>
      <c r="J62" s="88">
        <v>39057990</v>
      </c>
      <c r="K62" s="79">
        <v>0.52665871648850227</v>
      </c>
      <c r="L62" s="87">
        <v>74161860</v>
      </c>
      <c r="M62" s="80">
        <v>0.52623179108758555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8077101</v>
      </c>
      <c r="E64" s="54">
        <v>1</v>
      </c>
      <c r="F64" s="68">
        <v>8077101</v>
      </c>
      <c r="G64" s="56">
        <v>5.7712526418316368E-2</v>
      </c>
      <c r="H64" s="5">
        <v>0</v>
      </c>
      <c r="I64" s="52">
        <v>0</v>
      </c>
      <c r="J64" s="59">
        <v>7000000</v>
      </c>
      <c r="K64" s="54">
        <v>1</v>
      </c>
      <c r="L64" s="68">
        <v>7000000</v>
      </c>
      <c r="M64" s="56">
        <v>4.9670039796913118E-2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13085039</v>
      </c>
      <c r="E67" s="54">
        <v>1</v>
      </c>
      <c r="F67" s="68">
        <v>13085039</v>
      </c>
      <c r="G67" s="56">
        <v>9.3495260115256704E-2</v>
      </c>
      <c r="H67" s="5">
        <v>0</v>
      </c>
      <c r="I67" s="52">
        <v>0</v>
      </c>
      <c r="J67" s="59">
        <v>11000000</v>
      </c>
      <c r="K67" s="54">
        <v>1</v>
      </c>
      <c r="L67" s="68">
        <v>11000000</v>
      </c>
      <c r="M67" s="56">
        <v>7.8052919680863461E-2</v>
      </c>
    </row>
    <row r="68" spans="1:13">
      <c r="A68" s="41" t="s">
        <v>68</v>
      </c>
      <c r="B68" s="42">
        <v>0</v>
      </c>
      <c r="C68" s="58">
        <v>0</v>
      </c>
      <c r="D68" s="64">
        <v>15675</v>
      </c>
      <c r="E68" s="60">
        <v>1</v>
      </c>
      <c r="F68" s="44">
        <v>15675</v>
      </c>
      <c r="G68" s="61">
        <v>1.1200105726139974E-4</v>
      </c>
      <c r="H68" s="42">
        <v>0</v>
      </c>
      <c r="I68" s="58">
        <v>0</v>
      </c>
      <c r="J68" s="64">
        <v>15000</v>
      </c>
      <c r="K68" s="60">
        <v>1</v>
      </c>
      <c r="L68" s="44">
        <v>15000</v>
      </c>
      <c r="M68" s="61">
        <v>1.0643579956481382E-4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21177815</v>
      </c>
      <c r="E69" s="79">
        <v>1</v>
      </c>
      <c r="F69" s="104">
        <v>21177815</v>
      </c>
      <c r="G69" s="116">
        <v>0.15131978759083448</v>
      </c>
      <c r="H69" s="103">
        <v>0</v>
      </c>
      <c r="I69" s="117">
        <v>0</v>
      </c>
      <c r="J69" s="88">
        <v>18015000</v>
      </c>
      <c r="K69" s="118">
        <v>1</v>
      </c>
      <c r="L69" s="104">
        <v>18015000</v>
      </c>
      <c r="M69" s="80">
        <v>0.12782939527734138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77799811</v>
      </c>
      <c r="C71" s="123">
        <v>0.55589544412995706</v>
      </c>
      <c r="D71" s="122">
        <v>62154225</v>
      </c>
      <c r="E71" s="124">
        <v>0.44410455587004294</v>
      </c>
      <c r="F71" s="122">
        <v>139954036</v>
      </c>
      <c r="G71" s="125">
        <v>1</v>
      </c>
      <c r="H71" s="122">
        <v>83857036</v>
      </c>
      <c r="I71" s="123">
        <v>0.59502604505302514</v>
      </c>
      <c r="J71" s="122">
        <v>57072990</v>
      </c>
      <c r="K71" s="124">
        <v>0.40497395494697491</v>
      </c>
      <c r="L71" s="122">
        <v>140930026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1"/>
  <sheetViews>
    <sheetView topLeftCell="A43" zoomScale="20" zoomScaleNormal="20" workbookViewId="0">
      <selection activeCell="B67" sqref="B67"/>
    </sheetView>
  </sheetViews>
  <sheetFormatPr defaultColWidth="12.42578125" defaultRowHeight="15"/>
  <cols>
    <col min="1" max="1" width="186.7109375" style="184" customWidth="1"/>
    <col min="2" max="2" width="57.85546875" style="190" customWidth="1"/>
    <col min="3" max="3" width="45.5703125" style="184" customWidth="1"/>
    <col min="4" max="4" width="56.28515625" style="190" customWidth="1"/>
    <col min="5" max="5" width="45.5703125" style="184" customWidth="1"/>
    <col min="6" max="6" width="56.28515625" style="190" customWidth="1"/>
    <col min="7" max="7" width="45.5703125" style="184" customWidth="1"/>
    <col min="8" max="8" width="54.7109375" style="190" customWidth="1"/>
    <col min="9" max="9" width="45.5703125" style="184" customWidth="1"/>
    <col min="10" max="10" width="50.5703125" style="190" customWidth="1"/>
    <col min="11" max="11" width="45.5703125" style="184" customWidth="1"/>
    <col min="12" max="12" width="45.5703125" style="190" customWidth="1"/>
    <col min="13" max="13" width="45.5703125" style="184" customWidth="1"/>
    <col min="14" max="256" width="12.42578125" style="184"/>
    <col min="257" max="257" width="186.7109375" style="184" customWidth="1"/>
    <col min="258" max="258" width="56.42578125" style="184" customWidth="1"/>
    <col min="259" max="263" width="45.5703125" style="184" customWidth="1"/>
    <col min="264" max="264" width="54.7109375" style="184" customWidth="1"/>
    <col min="265" max="269" width="45.5703125" style="184" customWidth="1"/>
    <col min="270" max="512" width="12.42578125" style="184"/>
    <col min="513" max="513" width="186.7109375" style="184" customWidth="1"/>
    <col min="514" max="514" width="56.42578125" style="184" customWidth="1"/>
    <col min="515" max="519" width="45.5703125" style="184" customWidth="1"/>
    <col min="520" max="520" width="54.7109375" style="184" customWidth="1"/>
    <col min="521" max="525" width="45.5703125" style="184" customWidth="1"/>
    <col min="526" max="768" width="12.42578125" style="184"/>
    <col min="769" max="769" width="186.7109375" style="184" customWidth="1"/>
    <col min="770" max="770" width="56.42578125" style="184" customWidth="1"/>
    <col min="771" max="775" width="45.5703125" style="184" customWidth="1"/>
    <col min="776" max="776" width="54.7109375" style="184" customWidth="1"/>
    <col min="777" max="781" width="45.5703125" style="184" customWidth="1"/>
    <col min="782" max="1024" width="12.42578125" style="184"/>
    <col min="1025" max="1025" width="186.7109375" style="184" customWidth="1"/>
    <col min="1026" max="1026" width="56.42578125" style="184" customWidth="1"/>
    <col min="1027" max="1031" width="45.5703125" style="184" customWidth="1"/>
    <col min="1032" max="1032" width="54.7109375" style="184" customWidth="1"/>
    <col min="1033" max="1037" width="45.5703125" style="184" customWidth="1"/>
    <col min="1038" max="1280" width="12.42578125" style="184"/>
    <col min="1281" max="1281" width="186.7109375" style="184" customWidth="1"/>
    <col min="1282" max="1282" width="56.42578125" style="184" customWidth="1"/>
    <col min="1283" max="1287" width="45.5703125" style="184" customWidth="1"/>
    <col min="1288" max="1288" width="54.7109375" style="184" customWidth="1"/>
    <col min="1289" max="1293" width="45.5703125" style="184" customWidth="1"/>
    <col min="1294" max="1536" width="12.42578125" style="184"/>
    <col min="1537" max="1537" width="186.7109375" style="184" customWidth="1"/>
    <col min="1538" max="1538" width="56.42578125" style="184" customWidth="1"/>
    <col min="1539" max="1543" width="45.5703125" style="184" customWidth="1"/>
    <col min="1544" max="1544" width="54.7109375" style="184" customWidth="1"/>
    <col min="1545" max="1549" width="45.5703125" style="184" customWidth="1"/>
    <col min="1550" max="1792" width="12.42578125" style="184"/>
    <col min="1793" max="1793" width="186.7109375" style="184" customWidth="1"/>
    <col min="1794" max="1794" width="56.42578125" style="184" customWidth="1"/>
    <col min="1795" max="1799" width="45.5703125" style="184" customWidth="1"/>
    <col min="1800" max="1800" width="54.7109375" style="184" customWidth="1"/>
    <col min="1801" max="1805" width="45.5703125" style="184" customWidth="1"/>
    <col min="1806" max="2048" width="12.42578125" style="184"/>
    <col min="2049" max="2049" width="186.7109375" style="184" customWidth="1"/>
    <col min="2050" max="2050" width="56.42578125" style="184" customWidth="1"/>
    <col min="2051" max="2055" width="45.5703125" style="184" customWidth="1"/>
    <col min="2056" max="2056" width="54.7109375" style="184" customWidth="1"/>
    <col min="2057" max="2061" width="45.5703125" style="184" customWidth="1"/>
    <col min="2062" max="2304" width="12.42578125" style="184"/>
    <col min="2305" max="2305" width="186.7109375" style="184" customWidth="1"/>
    <col min="2306" max="2306" width="56.42578125" style="184" customWidth="1"/>
    <col min="2307" max="2311" width="45.5703125" style="184" customWidth="1"/>
    <col min="2312" max="2312" width="54.7109375" style="184" customWidth="1"/>
    <col min="2313" max="2317" width="45.5703125" style="184" customWidth="1"/>
    <col min="2318" max="2560" width="12.42578125" style="184"/>
    <col min="2561" max="2561" width="186.7109375" style="184" customWidth="1"/>
    <col min="2562" max="2562" width="56.42578125" style="184" customWidth="1"/>
    <col min="2563" max="2567" width="45.5703125" style="184" customWidth="1"/>
    <col min="2568" max="2568" width="54.7109375" style="184" customWidth="1"/>
    <col min="2569" max="2573" width="45.5703125" style="184" customWidth="1"/>
    <col min="2574" max="2816" width="12.42578125" style="184"/>
    <col min="2817" max="2817" width="186.7109375" style="184" customWidth="1"/>
    <col min="2818" max="2818" width="56.42578125" style="184" customWidth="1"/>
    <col min="2819" max="2823" width="45.5703125" style="184" customWidth="1"/>
    <col min="2824" max="2824" width="54.7109375" style="184" customWidth="1"/>
    <col min="2825" max="2829" width="45.5703125" style="184" customWidth="1"/>
    <col min="2830" max="3072" width="12.42578125" style="184"/>
    <col min="3073" max="3073" width="186.7109375" style="184" customWidth="1"/>
    <col min="3074" max="3074" width="56.42578125" style="184" customWidth="1"/>
    <col min="3075" max="3079" width="45.5703125" style="184" customWidth="1"/>
    <col min="3080" max="3080" width="54.7109375" style="184" customWidth="1"/>
    <col min="3081" max="3085" width="45.5703125" style="184" customWidth="1"/>
    <col min="3086" max="3328" width="12.42578125" style="184"/>
    <col min="3329" max="3329" width="186.7109375" style="184" customWidth="1"/>
    <col min="3330" max="3330" width="56.42578125" style="184" customWidth="1"/>
    <col min="3331" max="3335" width="45.5703125" style="184" customWidth="1"/>
    <col min="3336" max="3336" width="54.7109375" style="184" customWidth="1"/>
    <col min="3337" max="3341" width="45.5703125" style="184" customWidth="1"/>
    <col min="3342" max="3584" width="12.42578125" style="184"/>
    <col min="3585" max="3585" width="186.7109375" style="184" customWidth="1"/>
    <col min="3586" max="3586" width="56.42578125" style="184" customWidth="1"/>
    <col min="3587" max="3591" width="45.5703125" style="184" customWidth="1"/>
    <col min="3592" max="3592" width="54.7109375" style="184" customWidth="1"/>
    <col min="3593" max="3597" width="45.5703125" style="184" customWidth="1"/>
    <col min="3598" max="3840" width="12.42578125" style="184"/>
    <col min="3841" max="3841" width="186.7109375" style="184" customWidth="1"/>
    <col min="3842" max="3842" width="56.42578125" style="184" customWidth="1"/>
    <col min="3843" max="3847" width="45.5703125" style="184" customWidth="1"/>
    <col min="3848" max="3848" width="54.7109375" style="184" customWidth="1"/>
    <col min="3849" max="3853" width="45.5703125" style="184" customWidth="1"/>
    <col min="3854" max="4096" width="12.42578125" style="184"/>
    <col min="4097" max="4097" width="186.7109375" style="184" customWidth="1"/>
    <col min="4098" max="4098" width="56.42578125" style="184" customWidth="1"/>
    <col min="4099" max="4103" width="45.5703125" style="184" customWidth="1"/>
    <col min="4104" max="4104" width="54.7109375" style="184" customWidth="1"/>
    <col min="4105" max="4109" width="45.5703125" style="184" customWidth="1"/>
    <col min="4110" max="4352" width="12.42578125" style="184"/>
    <col min="4353" max="4353" width="186.7109375" style="184" customWidth="1"/>
    <col min="4354" max="4354" width="56.42578125" style="184" customWidth="1"/>
    <col min="4355" max="4359" width="45.5703125" style="184" customWidth="1"/>
    <col min="4360" max="4360" width="54.7109375" style="184" customWidth="1"/>
    <col min="4361" max="4365" width="45.5703125" style="184" customWidth="1"/>
    <col min="4366" max="4608" width="12.42578125" style="184"/>
    <col min="4609" max="4609" width="186.7109375" style="184" customWidth="1"/>
    <col min="4610" max="4610" width="56.42578125" style="184" customWidth="1"/>
    <col min="4611" max="4615" width="45.5703125" style="184" customWidth="1"/>
    <col min="4616" max="4616" width="54.7109375" style="184" customWidth="1"/>
    <col min="4617" max="4621" width="45.5703125" style="184" customWidth="1"/>
    <col min="4622" max="4864" width="12.42578125" style="184"/>
    <col min="4865" max="4865" width="186.7109375" style="184" customWidth="1"/>
    <col min="4866" max="4866" width="56.42578125" style="184" customWidth="1"/>
    <col min="4867" max="4871" width="45.5703125" style="184" customWidth="1"/>
    <col min="4872" max="4872" width="54.7109375" style="184" customWidth="1"/>
    <col min="4873" max="4877" width="45.5703125" style="184" customWidth="1"/>
    <col min="4878" max="5120" width="12.42578125" style="184"/>
    <col min="5121" max="5121" width="186.7109375" style="184" customWidth="1"/>
    <col min="5122" max="5122" width="56.42578125" style="184" customWidth="1"/>
    <col min="5123" max="5127" width="45.5703125" style="184" customWidth="1"/>
    <col min="5128" max="5128" width="54.7109375" style="184" customWidth="1"/>
    <col min="5129" max="5133" width="45.5703125" style="184" customWidth="1"/>
    <col min="5134" max="5376" width="12.42578125" style="184"/>
    <col min="5377" max="5377" width="186.7109375" style="184" customWidth="1"/>
    <col min="5378" max="5378" width="56.42578125" style="184" customWidth="1"/>
    <col min="5379" max="5383" width="45.5703125" style="184" customWidth="1"/>
    <col min="5384" max="5384" width="54.7109375" style="184" customWidth="1"/>
    <col min="5385" max="5389" width="45.5703125" style="184" customWidth="1"/>
    <col min="5390" max="5632" width="12.42578125" style="184"/>
    <col min="5633" max="5633" width="186.7109375" style="184" customWidth="1"/>
    <col min="5634" max="5634" width="56.42578125" style="184" customWidth="1"/>
    <col min="5635" max="5639" width="45.5703125" style="184" customWidth="1"/>
    <col min="5640" max="5640" width="54.7109375" style="184" customWidth="1"/>
    <col min="5641" max="5645" width="45.5703125" style="184" customWidth="1"/>
    <col min="5646" max="5888" width="12.42578125" style="184"/>
    <col min="5889" max="5889" width="186.7109375" style="184" customWidth="1"/>
    <col min="5890" max="5890" width="56.42578125" style="184" customWidth="1"/>
    <col min="5891" max="5895" width="45.5703125" style="184" customWidth="1"/>
    <col min="5896" max="5896" width="54.7109375" style="184" customWidth="1"/>
    <col min="5897" max="5901" width="45.5703125" style="184" customWidth="1"/>
    <col min="5902" max="6144" width="12.42578125" style="184"/>
    <col min="6145" max="6145" width="186.7109375" style="184" customWidth="1"/>
    <col min="6146" max="6146" width="56.42578125" style="184" customWidth="1"/>
    <col min="6147" max="6151" width="45.5703125" style="184" customWidth="1"/>
    <col min="6152" max="6152" width="54.7109375" style="184" customWidth="1"/>
    <col min="6153" max="6157" width="45.5703125" style="184" customWidth="1"/>
    <col min="6158" max="6400" width="12.42578125" style="184"/>
    <col min="6401" max="6401" width="186.7109375" style="184" customWidth="1"/>
    <col min="6402" max="6402" width="56.42578125" style="184" customWidth="1"/>
    <col min="6403" max="6407" width="45.5703125" style="184" customWidth="1"/>
    <col min="6408" max="6408" width="54.7109375" style="184" customWidth="1"/>
    <col min="6409" max="6413" width="45.5703125" style="184" customWidth="1"/>
    <col min="6414" max="6656" width="12.42578125" style="184"/>
    <col min="6657" max="6657" width="186.7109375" style="184" customWidth="1"/>
    <col min="6658" max="6658" width="56.42578125" style="184" customWidth="1"/>
    <col min="6659" max="6663" width="45.5703125" style="184" customWidth="1"/>
    <col min="6664" max="6664" width="54.7109375" style="184" customWidth="1"/>
    <col min="6665" max="6669" width="45.5703125" style="184" customWidth="1"/>
    <col min="6670" max="6912" width="12.42578125" style="184"/>
    <col min="6913" max="6913" width="186.7109375" style="184" customWidth="1"/>
    <col min="6914" max="6914" width="56.42578125" style="184" customWidth="1"/>
    <col min="6915" max="6919" width="45.5703125" style="184" customWidth="1"/>
    <col min="6920" max="6920" width="54.7109375" style="184" customWidth="1"/>
    <col min="6921" max="6925" width="45.5703125" style="184" customWidth="1"/>
    <col min="6926" max="7168" width="12.42578125" style="184"/>
    <col min="7169" max="7169" width="186.7109375" style="184" customWidth="1"/>
    <col min="7170" max="7170" width="56.42578125" style="184" customWidth="1"/>
    <col min="7171" max="7175" width="45.5703125" style="184" customWidth="1"/>
    <col min="7176" max="7176" width="54.7109375" style="184" customWidth="1"/>
    <col min="7177" max="7181" width="45.5703125" style="184" customWidth="1"/>
    <col min="7182" max="7424" width="12.42578125" style="184"/>
    <col min="7425" max="7425" width="186.7109375" style="184" customWidth="1"/>
    <col min="7426" max="7426" width="56.42578125" style="184" customWidth="1"/>
    <col min="7427" max="7431" width="45.5703125" style="184" customWidth="1"/>
    <col min="7432" max="7432" width="54.7109375" style="184" customWidth="1"/>
    <col min="7433" max="7437" width="45.5703125" style="184" customWidth="1"/>
    <col min="7438" max="7680" width="12.42578125" style="184"/>
    <col min="7681" max="7681" width="186.7109375" style="184" customWidth="1"/>
    <col min="7682" max="7682" width="56.42578125" style="184" customWidth="1"/>
    <col min="7683" max="7687" width="45.5703125" style="184" customWidth="1"/>
    <col min="7688" max="7688" width="54.7109375" style="184" customWidth="1"/>
    <col min="7689" max="7693" width="45.5703125" style="184" customWidth="1"/>
    <col min="7694" max="7936" width="12.42578125" style="184"/>
    <col min="7937" max="7937" width="186.7109375" style="184" customWidth="1"/>
    <col min="7938" max="7938" width="56.42578125" style="184" customWidth="1"/>
    <col min="7939" max="7943" width="45.5703125" style="184" customWidth="1"/>
    <col min="7944" max="7944" width="54.7109375" style="184" customWidth="1"/>
    <col min="7945" max="7949" width="45.5703125" style="184" customWidth="1"/>
    <col min="7950" max="8192" width="12.42578125" style="184"/>
    <col min="8193" max="8193" width="186.7109375" style="184" customWidth="1"/>
    <col min="8194" max="8194" width="56.42578125" style="184" customWidth="1"/>
    <col min="8195" max="8199" width="45.5703125" style="184" customWidth="1"/>
    <col min="8200" max="8200" width="54.7109375" style="184" customWidth="1"/>
    <col min="8201" max="8205" width="45.5703125" style="184" customWidth="1"/>
    <col min="8206" max="8448" width="12.42578125" style="184"/>
    <col min="8449" max="8449" width="186.7109375" style="184" customWidth="1"/>
    <col min="8450" max="8450" width="56.42578125" style="184" customWidth="1"/>
    <col min="8451" max="8455" width="45.5703125" style="184" customWidth="1"/>
    <col min="8456" max="8456" width="54.7109375" style="184" customWidth="1"/>
    <col min="8457" max="8461" width="45.5703125" style="184" customWidth="1"/>
    <col min="8462" max="8704" width="12.42578125" style="184"/>
    <col min="8705" max="8705" width="186.7109375" style="184" customWidth="1"/>
    <col min="8706" max="8706" width="56.42578125" style="184" customWidth="1"/>
    <col min="8707" max="8711" width="45.5703125" style="184" customWidth="1"/>
    <col min="8712" max="8712" width="54.7109375" style="184" customWidth="1"/>
    <col min="8713" max="8717" width="45.5703125" style="184" customWidth="1"/>
    <col min="8718" max="8960" width="12.42578125" style="184"/>
    <col min="8961" max="8961" width="186.7109375" style="184" customWidth="1"/>
    <col min="8962" max="8962" width="56.42578125" style="184" customWidth="1"/>
    <col min="8963" max="8967" width="45.5703125" style="184" customWidth="1"/>
    <col min="8968" max="8968" width="54.7109375" style="184" customWidth="1"/>
    <col min="8969" max="8973" width="45.5703125" style="184" customWidth="1"/>
    <col min="8974" max="9216" width="12.42578125" style="184"/>
    <col min="9217" max="9217" width="186.7109375" style="184" customWidth="1"/>
    <col min="9218" max="9218" width="56.42578125" style="184" customWidth="1"/>
    <col min="9219" max="9223" width="45.5703125" style="184" customWidth="1"/>
    <col min="9224" max="9224" width="54.7109375" style="184" customWidth="1"/>
    <col min="9225" max="9229" width="45.5703125" style="184" customWidth="1"/>
    <col min="9230" max="9472" width="12.42578125" style="184"/>
    <col min="9473" max="9473" width="186.7109375" style="184" customWidth="1"/>
    <col min="9474" max="9474" width="56.42578125" style="184" customWidth="1"/>
    <col min="9475" max="9479" width="45.5703125" style="184" customWidth="1"/>
    <col min="9480" max="9480" width="54.7109375" style="184" customWidth="1"/>
    <col min="9481" max="9485" width="45.5703125" style="184" customWidth="1"/>
    <col min="9486" max="9728" width="12.42578125" style="184"/>
    <col min="9729" max="9729" width="186.7109375" style="184" customWidth="1"/>
    <col min="9730" max="9730" width="56.42578125" style="184" customWidth="1"/>
    <col min="9731" max="9735" width="45.5703125" style="184" customWidth="1"/>
    <col min="9736" max="9736" width="54.7109375" style="184" customWidth="1"/>
    <col min="9737" max="9741" width="45.5703125" style="184" customWidth="1"/>
    <col min="9742" max="9984" width="12.42578125" style="184"/>
    <col min="9985" max="9985" width="186.7109375" style="184" customWidth="1"/>
    <col min="9986" max="9986" width="56.42578125" style="184" customWidth="1"/>
    <col min="9987" max="9991" width="45.5703125" style="184" customWidth="1"/>
    <col min="9992" max="9992" width="54.7109375" style="184" customWidth="1"/>
    <col min="9993" max="9997" width="45.5703125" style="184" customWidth="1"/>
    <col min="9998" max="10240" width="12.42578125" style="184"/>
    <col min="10241" max="10241" width="186.7109375" style="184" customWidth="1"/>
    <col min="10242" max="10242" width="56.42578125" style="184" customWidth="1"/>
    <col min="10243" max="10247" width="45.5703125" style="184" customWidth="1"/>
    <col min="10248" max="10248" width="54.7109375" style="184" customWidth="1"/>
    <col min="10249" max="10253" width="45.5703125" style="184" customWidth="1"/>
    <col min="10254" max="10496" width="12.42578125" style="184"/>
    <col min="10497" max="10497" width="186.7109375" style="184" customWidth="1"/>
    <col min="10498" max="10498" width="56.42578125" style="184" customWidth="1"/>
    <col min="10499" max="10503" width="45.5703125" style="184" customWidth="1"/>
    <col min="10504" max="10504" width="54.7109375" style="184" customWidth="1"/>
    <col min="10505" max="10509" width="45.5703125" style="184" customWidth="1"/>
    <col min="10510" max="10752" width="12.42578125" style="184"/>
    <col min="10753" max="10753" width="186.7109375" style="184" customWidth="1"/>
    <col min="10754" max="10754" width="56.42578125" style="184" customWidth="1"/>
    <col min="10755" max="10759" width="45.5703125" style="184" customWidth="1"/>
    <col min="10760" max="10760" width="54.7109375" style="184" customWidth="1"/>
    <col min="10761" max="10765" width="45.5703125" style="184" customWidth="1"/>
    <col min="10766" max="11008" width="12.42578125" style="184"/>
    <col min="11009" max="11009" width="186.7109375" style="184" customWidth="1"/>
    <col min="11010" max="11010" width="56.42578125" style="184" customWidth="1"/>
    <col min="11011" max="11015" width="45.5703125" style="184" customWidth="1"/>
    <col min="11016" max="11016" width="54.7109375" style="184" customWidth="1"/>
    <col min="11017" max="11021" width="45.5703125" style="184" customWidth="1"/>
    <col min="11022" max="11264" width="12.42578125" style="184"/>
    <col min="11265" max="11265" width="186.7109375" style="184" customWidth="1"/>
    <col min="11266" max="11266" width="56.42578125" style="184" customWidth="1"/>
    <col min="11267" max="11271" width="45.5703125" style="184" customWidth="1"/>
    <col min="11272" max="11272" width="54.7109375" style="184" customWidth="1"/>
    <col min="11273" max="11277" width="45.5703125" style="184" customWidth="1"/>
    <col min="11278" max="11520" width="12.42578125" style="184"/>
    <col min="11521" max="11521" width="186.7109375" style="184" customWidth="1"/>
    <col min="11522" max="11522" width="56.42578125" style="184" customWidth="1"/>
    <col min="11523" max="11527" width="45.5703125" style="184" customWidth="1"/>
    <col min="11528" max="11528" width="54.7109375" style="184" customWidth="1"/>
    <col min="11529" max="11533" width="45.5703125" style="184" customWidth="1"/>
    <col min="11534" max="11776" width="12.42578125" style="184"/>
    <col min="11777" max="11777" width="186.7109375" style="184" customWidth="1"/>
    <col min="11778" max="11778" width="56.42578125" style="184" customWidth="1"/>
    <col min="11779" max="11783" width="45.5703125" style="184" customWidth="1"/>
    <col min="11784" max="11784" width="54.7109375" style="184" customWidth="1"/>
    <col min="11785" max="11789" width="45.5703125" style="184" customWidth="1"/>
    <col min="11790" max="12032" width="12.42578125" style="184"/>
    <col min="12033" max="12033" width="186.7109375" style="184" customWidth="1"/>
    <col min="12034" max="12034" width="56.42578125" style="184" customWidth="1"/>
    <col min="12035" max="12039" width="45.5703125" style="184" customWidth="1"/>
    <col min="12040" max="12040" width="54.7109375" style="184" customWidth="1"/>
    <col min="12041" max="12045" width="45.5703125" style="184" customWidth="1"/>
    <col min="12046" max="12288" width="12.42578125" style="184"/>
    <col min="12289" max="12289" width="186.7109375" style="184" customWidth="1"/>
    <col min="12290" max="12290" width="56.42578125" style="184" customWidth="1"/>
    <col min="12291" max="12295" width="45.5703125" style="184" customWidth="1"/>
    <col min="12296" max="12296" width="54.7109375" style="184" customWidth="1"/>
    <col min="12297" max="12301" width="45.5703125" style="184" customWidth="1"/>
    <col min="12302" max="12544" width="12.42578125" style="184"/>
    <col min="12545" max="12545" width="186.7109375" style="184" customWidth="1"/>
    <col min="12546" max="12546" width="56.42578125" style="184" customWidth="1"/>
    <col min="12547" max="12551" width="45.5703125" style="184" customWidth="1"/>
    <col min="12552" max="12552" width="54.7109375" style="184" customWidth="1"/>
    <col min="12553" max="12557" width="45.5703125" style="184" customWidth="1"/>
    <col min="12558" max="12800" width="12.42578125" style="184"/>
    <col min="12801" max="12801" width="186.7109375" style="184" customWidth="1"/>
    <col min="12802" max="12802" width="56.42578125" style="184" customWidth="1"/>
    <col min="12803" max="12807" width="45.5703125" style="184" customWidth="1"/>
    <col min="12808" max="12808" width="54.7109375" style="184" customWidth="1"/>
    <col min="12809" max="12813" width="45.5703125" style="184" customWidth="1"/>
    <col min="12814" max="13056" width="12.42578125" style="184"/>
    <col min="13057" max="13057" width="186.7109375" style="184" customWidth="1"/>
    <col min="13058" max="13058" width="56.42578125" style="184" customWidth="1"/>
    <col min="13059" max="13063" width="45.5703125" style="184" customWidth="1"/>
    <col min="13064" max="13064" width="54.7109375" style="184" customWidth="1"/>
    <col min="13065" max="13069" width="45.5703125" style="184" customWidth="1"/>
    <col min="13070" max="13312" width="12.42578125" style="184"/>
    <col min="13313" max="13313" width="186.7109375" style="184" customWidth="1"/>
    <col min="13314" max="13314" width="56.42578125" style="184" customWidth="1"/>
    <col min="13315" max="13319" width="45.5703125" style="184" customWidth="1"/>
    <col min="13320" max="13320" width="54.7109375" style="184" customWidth="1"/>
    <col min="13321" max="13325" width="45.5703125" style="184" customWidth="1"/>
    <col min="13326" max="13568" width="12.42578125" style="184"/>
    <col min="13569" max="13569" width="186.7109375" style="184" customWidth="1"/>
    <col min="13570" max="13570" width="56.42578125" style="184" customWidth="1"/>
    <col min="13571" max="13575" width="45.5703125" style="184" customWidth="1"/>
    <col min="13576" max="13576" width="54.7109375" style="184" customWidth="1"/>
    <col min="13577" max="13581" width="45.5703125" style="184" customWidth="1"/>
    <col min="13582" max="13824" width="12.42578125" style="184"/>
    <col min="13825" max="13825" width="186.7109375" style="184" customWidth="1"/>
    <col min="13826" max="13826" width="56.42578125" style="184" customWidth="1"/>
    <col min="13827" max="13831" width="45.5703125" style="184" customWidth="1"/>
    <col min="13832" max="13832" width="54.7109375" style="184" customWidth="1"/>
    <col min="13833" max="13837" width="45.5703125" style="184" customWidth="1"/>
    <col min="13838" max="14080" width="12.42578125" style="184"/>
    <col min="14081" max="14081" width="186.7109375" style="184" customWidth="1"/>
    <col min="14082" max="14082" width="56.42578125" style="184" customWidth="1"/>
    <col min="14083" max="14087" width="45.5703125" style="184" customWidth="1"/>
    <col min="14088" max="14088" width="54.7109375" style="184" customWidth="1"/>
    <col min="14089" max="14093" width="45.5703125" style="184" customWidth="1"/>
    <col min="14094" max="14336" width="12.42578125" style="184"/>
    <col min="14337" max="14337" width="186.7109375" style="184" customWidth="1"/>
    <col min="14338" max="14338" width="56.42578125" style="184" customWidth="1"/>
    <col min="14339" max="14343" width="45.5703125" style="184" customWidth="1"/>
    <col min="14344" max="14344" width="54.7109375" style="184" customWidth="1"/>
    <col min="14345" max="14349" width="45.5703125" style="184" customWidth="1"/>
    <col min="14350" max="14592" width="12.42578125" style="184"/>
    <col min="14593" max="14593" width="186.7109375" style="184" customWidth="1"/>
    <col min="14594" max="14594" width="56.42578125" style="184" customWidth="1"/>
    <col min="14595" max="14599" width="45.5703125" style="184" customWidth="1"/>
    <col min="14600" max="14600" width="54.7109375" style="184" customWidth="1"/>
    <col min="14601" max="14605" width="45.5703125" style="184" customWidth="1"/>
    <col min="14606" max="14848" width="12.42578125" style="184"/>
    <col min="14849" max="14849" width="186.7109375" style="184" customWidth="1"/>
    <col min="14850" max="14850" width="56.42578125" style="184" customWidth="1"/>
    <col min="14851" max="14855" width="45.5703125" style="184" customWidth="1"/>
    <col min="14856" max="14856" width="54.7109375" style="184" customWidth="1"/>
    <col min="14857" max="14861" width="45.5703125" style="184" customWidth="1"/>
    <col min="14862" max="15104" width="12.42578125" style="184"/>
    <col min="15105" max="15105" width="186.7109375" style="184" customWidth="1"/>
    <col min="15106" max="15106" width="56.42578125" style="184" customWidth="1"/>
    <col min="15107" max="15111" width="45.5703125" style="184" customWidth="1"/>
    <col min="15112" max="15112" width="54.7109375" style="184" customWidth="1"/>
    <col min="15113" max="15117" width="45.5703125" style="184" customWidth="1"/>
    <col min="15118" max="15360" width="12.42578125" style="184"/>
    <col min="15361" max="15361" width="186.7109375" style="184" customWidth="1"/>
    <col min="15362" max="15362" width="56.42578125" style="184" customWidth="1"/>
    <col min="15363" max="15367" width="45.5703125" style="184" customWidth="1"/>
    <col min="15368" max="15368" width="54.7109375" style="184" customWidth="1"/>
    <col min="15369" max="15373" width="45.5703125" style="184" customWidth="1"/>
    <col min="15374" max="15616" width="12.42578125" style="184"/>
    <col min="15617" max="15617" width="186.7109375" style="184" customWidth="1"/>
    <col min="15618" max="15618" width="56.42578125" style="184" customWidth="1"/>
    <col min="15619" max="15623" width="45.5703125" style="184" customWidth="1"/>
    <col min="15624" max="15624" width="54.7109375" style="184" customWidth="1"/>
    <col min="15625" max="15629" width="45.5703125" style="184" customWidth="1"/>
    <col min="15630" max="15872" width="12.42578125" style="184"/>
    <col min="15873" max="15873" width="186.7109375" style="184" customWidth="1"/>
    <col min="15874" max="15874" width="56.42578125" style="184" customWidth="1"/>
    <col min="15875" max="15879" width="45.5703125" style="184" customWidth="1"/>
    <col min="15880" max="15880" width="54.7109375" style="184" customWidth="1"/>
    <col min="15881" max="15885" width="45.5703125" style="184" customWidth="1"/>
    <col min="15886" max="16128" width="12.42578125" style="184"/>
    <col min="16129" max="16129" width="186.7109375" style="184" customWidth="1"/>
    <col min="16130" max="16130" width="56.42578125" style="184" customWidth="1"/>
    <col min="16131" max="16135" width="45.5703125" style="184" customWidth="1"/>
    <col min="16136" max="16136" width="54.7109375" style="184" customWidth="1"/>
    <col min="16137" max="16141" width="45.5703125" style="184" customWidth="1"/>
    <col min="16142" max="16384" width="12.42578125" style="184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s="11" customFormat="1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 s="11" customFormat="1" ht="44.25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s="11" customFormat="1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14</v>
      </c>
      <c r="B13" s="9">
        <f>LSUBOS!B13+LSU!B13+LSUA!B13+LSUE!B13+LSUS!B13+LSUHSCNO!B13+LSUHSCS!B13+LSULaw!B13+LSUAg!B13+PBRC!B13+HPLong!B13+EAConway!B13+UNO!B13</f>
        <v>424879044</v>
      </c>
      <c r="C13" s="52">
        <f t="shared" ref="C13:C71" si="0">IF(ISBLANK(B13),"  ",IF(F13&gt;0,B13/F13,IF(B13&gt;0,1,0)))</f>
        <v>0.99860266292354971</v>
      </c>
      <c r="D13" s="53">
        <f>LSUBOS!D13+LSU!D13+LSUA!D13+LSUE!D13+LSUS!D13+LSUHSCNO!D13+LSUHSCS!D13+LSULaw!D13+LSUAg!D13+PBRC!D13+HPLong!D13+EAConway!D13+UNO!D13</f>
        <v>594530</v>
      </c>
      <c r="E13" s="54">
        <f>IF(ISBLANK(D13),"  ",IF(F13&gt;0,D13/F13,IF(D13&gt;0,1,0)))</f>
        <v>1.3973370764502522E-3</v>
      </c>
      <c r="F13" s="55">
        <f>D13+B13</f>
        <v>425473574</v>
      </c>
      <c r="G13" s="56">
        <f>IF(ISBLANK(F13),"  ",IF(F71&gt;0,F13/F71,IF(F13&gt;0,1,0)))</f>
        <v>0.16527302468555241</v>
      </c>
      <c r="H13" s="9">
        <f>LSUBOS!H13+LSU!H13+LSUA!H13+LSUE!H13+LSUS!H13+LSUHSCNO!H13+LSUHSCS!H13+LSULaw!H13+LSUAg!H13+PBRC!H13+HPLong!H13+EAConway!H13+UNO!H13</f>
        <v>430802730</v>
      </c>
      <c r="I13" s="52">
        <f t="shared" ref="I13:I14" si="1">IF(ISBLANK(H13),"  ",IF(L13&gt;0,H13/L13,IF(H13&gt;0,1,0)))</f>
        <v>0.97399970829933602</v>
      </c>
      <c r="J13" s="53">
        <f>LSUBOS!J13+LSU!J13+LSUA!J13+LSUE!J13+LSUS!J13+LSUHSCNO!J13+LSUHSCS!J13+LSULaw!J13+LSUAg!J13+PBRC!J13+HPLong!J13+EAConway!J13+UNO!J13</f>
        <v>11500000</v>
      </c>
      <c r="K13" s="54">
        <f>IF(ISBLANK(J13),"  ",IF(L13&gt;0,J13/L13,IF(J13&gt;0,1,0)))</f>
        <v>2.6000291700663931E-2</v>
      </c>
      <c r="L13" s="55">
        <f>J13+H13</f>
        <v>442302730</v>
      </c>
      <c r="M13" s="56">
        <f>IF(ISBLANK(L13),"  ",IF(L71&gt;0,L13/L71,IF(L13&gt;0,1,0)))</f>
        <v>0.17056549643210164</v>
      </c>
      <c r="N13" s="57"/>
    </row>
    <row r="14" spans="1:17" s="11" customFormat="1" ht="44.25">
      <c r="A14" s="21" t="s">
        <v>15</v>
      </c>
      <c r="B14" s="9">
        <f>LSUBOS!B14+LSU!B14+LSUA!B14+LSUE!B14+LSUS!B14+LSUHSCNO!B14+LSUHSCS!B14+LSULaw!B14+LSUAg!B14+PBRC!B14+HPLong!B14+EAConway!B14+UNO!B14</f>
        <v>43068347</v>
      </c>
      <c r="C14" s="58">
        <f t="shared" si="0"/>
        <v>1</v>
      </c>
      <c r="D14" s="53">
        <f>LSUBOS!D14+LSU!D14+LSUA!D14+LSUE!D14+LSUS!D14+LSUHSCNO!D14+LSUHSCS!D14+LSULaw!D14+LSUAg!D14+PBRC!D14+HPLong!D14+EAConway!D14+UNO!D14</f>
        <v>0</v>
      </c>
      <c r="E14" s="60">
        <f>IF(ISBLANK(D14),"  ",IF(F14&gt;0,D14/F14,IF(D14&gt;0,1,0)))</f>
        <v>0</v>
      </c>
      <c r="F14" s="48">
        <f>D14+B14</f>
        <v>43068347</v>
      </c>
      <c r="G14" s="61">
        <f>IF(ISBLANK(F14),"  ",IF(F71&gt;0,F14/F71,IF(F14&gt;0,1,0)))</f>
        <v>1.6729678202992079E-2</v>
      </c>
      <c r="H14" s="9">
        <f>LSUBOS!H14+LSU!H14+LSUA!H14+LSUE!H14+LSUS!H14+LSUHSCNO!H14+LSUHSCS!H14+LSULaw!H14+LSUAg!H14+PBRC!H14+HPLong!H14+EAConway!H14+UNO!H14</f>
        <v>0</v>
      </c>
      <c r="I14" s="58">
        <f t="shared" si="1"/>
        <v>0</v>
      </c>
      <c r="J14" s="53">
        <f>LSUBOS!J14+LSU!J14+LSUA!J14+LSUE!J14+LSUS!J14+LSUHSCNO!J14+LSUHSCS!J14+LSULaw!J14+LSUAg!J14+PBRC!J14+HPLong!J14+EAConway!J14+UNO!J14</f>
        <v>0</v>
      </c>
      <c r="K14" s="60">
        <f>IF(ISBLANK(J14),"  ",IF(L14&gt;0,J14/L14,IF(J14&gt;0,1,0)))</f>
        <v>0</v>
      </c>
      <c r="L14" s="48">
        <f>J14+H14</f>
        <v>0</v>
      </c>
      <c r="M14" s="61">
        <f>IF(ISBLANK(L14),"  ",IF(L71&gt;0,L14/L71,IF(L14&gt;0,1,0)))</f>
        <v>0</v>
      </c>
      <c r="N14" s="35"/>
    </row>
    <row r="15" spans="1:17" s="11" customFormat="1" ht="44.25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 s="11" customFormat="1" ht="44.25">
      <c r="A16" s="67" t="s">
        <v>17</v>
      </c>
      <c r="B16" s="9">
        <f>LSUBOS!B16+LSU!B16+LSUA!B16+LSUE!B16+LSUS!B16+LSUHSCNO!B16+LSUHSCS!B16+LSULaw!B16+LSUAg!B16+PBRC!B16+HPLong!B16+EAConway!B16+UNO!B16</f>
        <v>2670756</v>
      </c>
      <c r="C16" s="52">
        <f t="shared" si="0"/>
        <v>1</v>
      </c>
      <c r="D16" s="53">
        <f>LSUBOS!D16+LSU!D16+LSUA!D16+LSUE!D16+LSUS!D16+LSUHSCNO!D16+LSUHSCS!D16+LSULaw!D16+LSUAg!D16+PBRC!D16+HPLong!D16+EAConway!D16+UNO!D16</f>
        <v>0</v>
      </c>
      <c r="E16" s="54">
        <f>IF(ISBLANK(D16),"  ",IF(F16&gt;0,D16/F16,IF(D16&gt;0,1,0)))</f>
        <v>0</v>
      </c>
      <c r="F16" s="68">
        <f t="shared" ref="F16:F35" si="2">D16+B16</f>
        <v>2670756</v>
      </c>
      <c r="G16" s="56">
        <f>IF(ISBLANK(F16),"  ",IF(F71&gt;0,F16/F71,IF(F16&gt;0,1,0)))</f>
        <v>1.0374414518093836E-3</v>
      </c>
      <c r="H16" s="9">
        <f>LSUBOS!H16+LSU!H16+LSUA!H16+LSUE!H16+LSUS!H16+LSUHSCNO!H16+LSUHSCS!H16+LSULaw!H16+LSUAg!H16+PBRC!H16+HPLong!H16+EAConway!H16+UNO!H16</f>
        <v>272629</v>
      </c>
      <c r="I16" s="52">
        <f t="shared" ref="I16:I30" si="3">IF(ISBLANK(H16),"  ",IF(L16&gt;0,H16/L16,IF(H16&gt;0,1,0)))</f>
        <v>1</v>
      </c>
      <c r="J16" s="53">
        <f>LSUBOS!J16+LSU!J16+LSUA!J16+LSUE!J16+LSUS!J16+LSUHSCNO!J16+LSUHSCS!J16+LSULaw!J16+LSUAg!J16+PBRC!J16+HPLong!J16+EAConway!J16+UNO!J16</f>
        <v>0</v>
      </c>
      <c r="K16" s="54">
        <f t="shared" ref="K16:K30" si="4">IF(ISBLANK(J16),"  ",IF(L16&gt;0,J16/L16,IF(J16&gt;0,1,0)))</f>
        <v>0</v>
      </c>
      <c r="L16" s="68">
        <f t="shared" ref="L16:L19" si="5">J16+H16</f>
        <v>272629</v>
      </c>
      <c r="M16" s="56">
        <f>IF(ISBLANK(L16),"  ",IF(L71&gt;0,L16/L71,IF(L16&gt;0,1,0)))</f>
        <v>1.0513410289551557E-4</v>
      </c>
      <c r="N16" s="35"/>
    </row>
    <row r="17" spans="1:14" s="11" customFormat="1" ht="44.25">
      <c r="A17" s="69" t="s">
        <v>18</v>
      </c>
      <c r="B17" s="9">
        <f>LSUBOS!B17+LSU!B17+LSUA!B17+LSUE!B17+LSUS!B17+LSUHSCNO!B17+LSUHSCS!B17+LSULaw!B17+LSUAg!B17+PBRC!B17+HPLong!B17+EAConway!B17+UNO!B17</f>
        <v>22019679.580000002</v>
      </c>
      <c r="C17" s="58">
        <f t="shared" si="0"/>
        <v>1</v>
      </c>
      <c r="D17" s="53">
        <f>LSUBOS!D17+LSU!D17+LSUA!D17+LSUE!D17+LSUS!D17+LSUHSCNO!D17+LSUHSCS!D17+LSULaw!D17+LSUAg!D17+PBRC!D17+HPLong!D17+EAConway!D17+UNO!D17</f>
        <v>0</v>
      </c>
      <c r="E17" s="54">
        <f t="shared" ref="E17:E30" si="6">IF(ISBLANK(D17),"  ",IF(F17&gt;0,D17/F17,IF(D17&gt;0,1,0)))</f>
        <v>0</v>
      </c>
      <c r="F17" s="44">
        <f t="shared" si="2"/>
        <v>22019679.580000002</v>
      </c>
      <c r="G17" s="61">
        <f>IF(ISBLANK(F17),"  ",IF(F71&gt;0,F17/F71,IF(F17&gt;0,1,0)))</f>
        <v>8.5534314448241014E-3</v>
      </c>
      <c r="H17" s="9">
        <f>LSUBOS!H17+LSU!H17+LSUA!H17+LSUE!H17+LSUS!H17+LSUHSCNO!H17+LSUHSCS!H17+LSULaw!H17+LSUAg!H17+PBRC!H17+HPLong!H17+EAConway!H17+UNO!H17</f>
        <v>22197153</v>
      </c>
      <c r="I17" s="58">
        <f t="shared" si="3"/>
        <v>1</v>
      </c>
      <c r="J17" s="53">
        <f>LSUBOS!J17+LSU!J17+LSUA!J17+LSUE!J17+LSUS!J17+LSUHSCNO!J17+LSUHSCS!J17+LSULaw!J17+LSUAg!J17+PBRC!J17+HPLong!J17+EAConway!J17+UNO!J17</f>
        <v>0</v>
      </c>
      <c r="K17" s="60">
        <f t="shared" si="4"/>
        <v>0</v>
      </c>
      <c r="L17" s="44">
        <f t="shared" si="5"/>
        <v>22197153</v>
      </c>
      <c r="M17" s="61">
        <f>IF(ISBLANK(L17),"  ",IF(L71&gt;0,L17/L71,IF(L17&gt;0,1,0)))</f>
        <v>8.5599028991394967E-3</v>
      </c>
      <c r="N17" s="35"/>
    </row>
    <row r="18" spans="1:14" s="11" customFormat="1" ht="44.25">
      <c r="A18" s="69" t="s">
        <v>19</v>
      </c>
      <c r="B18" s="9">
        <f>LSUBOS!B18+LSU!B18+LSUA!B18+LSUE!B18+LSUS!B18+LSUHSCNO!B18+LSUHSCS!B18+LSULaw!B18+LSUAg!B18+PBRC!B18+HPLong!B18+EAConway!B18+UNO!B18</f>
        <v>25247565.399999999</v>
      </c>
      <c r="C18" s="58">
        <f t="shared" si="0"/>
        <v>1</v>
      </c>
      <c r="D18" s="53">
        <f>LSUBOS!D18+LSU!D18+LSUA!D18+LSUE!D18+LSUS!D18+LSUHSCNO!D18+LSUHSCS!D18+LSULaw!D18+LSUAg!D18+PBRC!D18+HPLong!D18+EAConway!D18+UNO!D18</f>
        <v>0</v>
      </c>
      <c r="E18" s="54">
        <f t="shared" si="6"/>
        <v>0</v>
      </c>
      <c r="F18" s="44">
        <f t="shared" si="2"/>
        <v>25247565.399999999</v>
      </c>
      <c r="G18" s="61">
        <f>IF(ISBLANK(F18),"  ",IF(F71&gt;0,F18/F71,IF(F18&gt;0,1,0)))</f>
        <v>9.8072871139214361E-3</v>
      </c>
      <c r="H18" s="9">
        <f>LSUBOS!H18+LSU!H18+LSUA!H18+LSUE!H18+LSUS!H18+LSUHSCNO!H18+LSUHSCS!H18+LSULaw!H18+LSUAg!H18+PBRC!H18+HPLong!H18+EAConway!H18+UNO!H18</f>
        <v>24806917</v>
      </c>
      <c r="I18" s="58">
        <f t="shared" si="3"/>
        <v>1</v>
      </c>
      <c r="J18" s="53">
        <f>LSUBOS!J18+LSU!J18+LSUA!J18+LSUE!J18+LSUS!J18+LSUHSCNO!J18+LSUHSCS!J18+LSULaw!J18+LSUAg!J18+PBRC!J18+HPLong!J18+EAConway!J18+UNO!J18</f>
        <v>0</v>
      </c>
      <c r="K18" s="60">
        <f t="shared" si="4"/>
        <v>0</v>
      </c>
      <c r="L18" s="44">
        <f t="shared" si="5"/>
        <v>24806917</v>
      </c>
      <c r="M18" s="61">
        <f>IF(ISBLANK(L18),"  ",IF(L71&gt;0,L18/L71,IF(L18&gt;0,1,0)))</f>
        <v>9.5663079290849995E-3</v>
      </c>
      <c r="N18" s="35"/>
    </row>
    <row r="19" spans="1:14" s="11" customFormat="1" ht="44.25">
      <c r="A19" s="69" t="s">
        <v>20</v>
      </c>
      <c r="B19" s="9">
        <f>LSUBOS!B19+LSU!B19+LSUA!B19+LSUE!B19+LSUS!B19+LSUHSCNO!B19+LSUHSCS!B19+LSULaw!B19+LSUAg!B19+PBRC!B19+HPLong!B19+EAConway!B19+UNO!B19</f>
        <v>0</v>
      </c>
      <c r="C19" s="58">
        <f t="shared" si="0"/>
        <v>0</v>
      </c>
      <c r="D19" s="53">
        <f>LSUBOS!D19+LSU!D19+LSUA!D19+LSUE!D19+LSUS!D19+LSUHSCNO!D19+LSUHSCS!D19+LSULaw!D19+LSUAg!D19+PBRC!D19+HPLong!D19+EAConway!D19+UNO!D19</f>
        <v>0</v>
      </c>
      <c r="E19" s="54">
        <f t="shared" si="6"/>
        <v>0</v>
      </c>
      <c r="F19" s="44">
        <f t="shared" si="2"/>
        <v>0</v>
      </c>
      <c r="G19" s="61">
        <f>IF(ISBLANK(F19),"  ",IF(F71&gt;0,F19/F71,IF(F19&gt;0,1,0)))</f>
        <v>0</v>
      </c>
      <c r="H19" s="9">
        <f>LSUBOS!H19+LSU!H19+LSUA!H19+LSUE!H19+LSUS!H19+LSUHSCNO!H19+LSUHSCS!H19+LSULaw!H19+LSUAg!H19+PBRC!H19+HPLong!H19+EAConway!H19+UNO!H19</f>
        <v>0</v>
      </c>
      <c r="I19" s="58">
        <f t="shared" si="3"/>
        <v>0</v>
      </c>
      <c r="J19" s="53">
        <f>LSUBOS!J19+LSU!J19+LSUA!J19+LSUE!J19+LSUS!J19+LSUHSCNO!J19+LSUHSCS!J19+LSULaw!J19+LSUAg!J19+PBRC!J19+HPLong!J19+EAConway!J19+UNO!J19</f>
        <v>0</v>
      </c>
      <c r="K19" s="60">
        <f t="shared" si="4"/>
        <v>0</v>
      </c>
      <c r="L19" s="44">
        <f t="shared" si="5"/>
        <v>0</v>
      </c>
      <c r="M19" s="61">
        <f>IF(ISBLANK(L19),"  ",IF(L71&gt;0,L19/L71,IF(L19&gt;0,1,0)))</f>
        <v>0</v>
      </c>
      <c r="N19" s="35"/>
    </row>
    <row r="20" spans="1:14" s="11" customFormat="1" ht="44.25">
      <c r="A20" s="69" t="s">
        <v>21</v>
      </c>
      <c r="B20" s="9">
        <f>LSUBOS!B20+LSU!B20+LSUA!B20+LSUE!B20+LSUS!B20+LSUHSCNO!B20+LSUHSCS!B20+LSULaw!B20+LSUAg!B20+PBRC!B20+HPLong!B20+EAConway!B20+UNO!B20</f>
        <v>0</v>
      </c>
      <c r="C20" s="58">
        <f t="shared" si="0"/>
        <v>0</v>
      </c>
      <c r="D20" s="53">
        <f>LSUBOS!D20+LSU!D20+LSUA!D20+LSUE!D20+LSUS!D20+LSUHSCNO!D20+LSUHSCS!D20+LSULaw!D20+LSUAg!D20+PBRC!D20+HPLong!D20+EAConway!D20+UNO!D20</f>
        <v>0</v>
      </c>
      <c r="E20" s="54">
        <f t="shared" si="6"/>
        <v>0</v>
      </c>
      <c r="F20" s="44">
        <f t="shared" si="2"/>
        <v>0</v>
      </c>
      <c r="G20" s="61">
        <f>IF(ISBLANK(F20),"  ",IF(F72&gt;0,F20/F72,IF(F20&gt;0,1,0)))</f>
        <v>0</v>
      </c>
      <c r="H20" s="9">
        <f>LSUBOS!H20+LSU!H20+LSUA!H20+LSUE!H20+LSUS!H20+LSUHSCNO!H20+LSUHSCS!H20+LSULaw!H20+LSUAg!H20+PBRC!H20+HPLong!H20+EAConway!H20+UNO!H20</f>
        <v>0</v>
      </c>
      <c r="I20" s="58">
        <f t="shared" si="3"/>
        <v>0</v>
      </c>
      <c r="J20" s="53">
        <f>LSUBOS!J20+LSU!J20+LSUA!J20+LSUE!J20+LSUS!J20+LSUHSCNO!J20+LSUHSCS!J20+LSULaw!J20+LSUAg!J20+PBRC!J20+HPLong!J20+EAConway!J20+UNO!J20</f>
        <v>0</v>
      </c>
      <c r="K20" s="60">
        <f t="shared" si="4"/>
        <v>0</v>
      </c>
      <c r="L20" s="44"/>
      <c r="M20" s="61" t="str">
        <f>IF(ISBLANK(L20),"  ",IF(L71&gt;0,L20/L71,IF(L20&gt;0,1,0)))</f>
        <v xml:space="preserve">  </v>
      </c>
      <c r="N20" s="35"/>
    </row>
    <row r="21" spans="1:14" s="11" customFormat="1" ht="44.25">
      <c r="A21" s="69" t="s">
        <v>22</v>
      </c>
      <c r="B21" s="9">
        <f>LSUBOS!B21+LSU!B21+LSUA!B21+LSUE!B21+LSUS!B21+LSUHSCNO!B21+LSUHSCS!B21+LSULaw!B21+LSUAg!B21+PBRC!B21+HPLong!B21+EAConway!B21+UNO!B21</f>
        <v>0</v>
      </c>
      <c r="C21" s="58">
        <f t="shared" si="0"/>
        <v>0</v>
      </c>
      <c r="D21" s="53">
        <f>LSUBOS!D21+LSU!D21+LSUA!D21+LSUE!D21+LSUS!D21+LSUHSCNO!D21+LSUHSCS!D21+LSULaw!D21+LSUAg!D21+PBRC!D21+HPLong!D21+EAConway!D21+UNO!D21</f>
        <v>0</v>
      </c>
      <c r="E21" s="54">
        <f t="shared" si="6"/>
        <v>0</v>
      </c>
      <c r="F21" s="44">
        <f t="shared" si="2"/>
        <v>0</v>
      </c>
      <c r="G21" s="61">
        <f>IF(ISBLANK(F21),"  ",IF(F71&gt;0,F21/F71,IF(F21&gt;0,1,0)))</f>
        <v>0</v>
      </c>
      <c r="H21" s="9">
        <f>LSUBOS!H21+LSU!H21+LSUA!H21+LSUE!H21+LSUS!H21+LSUHSCNO!H21+LSUHSCS!H21+LSULaw!H21+LSUAg!H21+PBRC!H21+HPLong!H21+EAConway!H21+UNO!H21</f>
        <v>0</v>
      </c>
      <c r="I21" s="58">
        <f t="shared" si="3"/>
        <v>0</v>
      </c>
      <c r="J21" s="53">
        <f>LSUBOS!J21+LSU!J21+LSUA!J21+LSUE!J21+LSUS!J21+LSUHSCNO!J21+LSUHSCS!J21+LSULaw!J21+LSUAg!J21+PBRC!J21+HPLong!J21+EAConway!J21+UNO!J21</f>
        <v>0</v>
      </c>
      <c r="K21" s="60">
        <f t="shared" si="4"/>
        <v>0</v>
      </c>
      <c r="L21" s="44">
        <f t="shared" ref="L21:L27" si="7">J21+H21</f>
        <v>0</v>
      </c>
      <c r="M21" s="61">
        <f>IF(ISBLANK(L21),"  ",IF(L71&gt;0,L21/L71,IF(L21&gt;0,1,0)))</f>
        <v>0</v>
      </c>
      <c r="N21" s="35"/>
    </row>
    <row r="22" spans="1:14" s="11" customFormat="1" ht="44.25">
      <c r="A22" s="69" t="s">
        <v>104</v>
      </c>
      <c r="B22" s="9">
        <f>LSUBOS!B22+LSU!B22+LSUA!B22+LSUE!B22+LSUS!B22+LSUHSCNO!B22+LSUHSCS!B22+LSULaw!B22+LSUAg!B22+PBRC!B22+HPLong!B22+EAConway!B22+UNO!B22</f>
        <v>0</v>
      </c>
      <c r="C22" s="58">
        <f t="shared" si="0"/>
        <v>0</v>
      </c>
      <c r="D22" s="53">
        <f>LSUBOS!D22+LSU!D22+LSUA!D22+LSUE!D22+LSUS!D22+LSUHSCNO!D22+LSUHSCS!D22+LSULaw!D22+LSUAg!D22+PBRC!D22+HPLong!D22+EAConway!D22+UNO!D22</f>
        <v>0</v>
      </c>
      <c r="E22" s="54">
        <f t="shared" si="6"/>
        <v>0</v>
      </c>
      <c r="F22" s="44">
        <f t="shared" si="2"/>
        <v>0</v>
      </c>
      <c r="G22" s="61">
        <f>IF(ISBLANK(F22),"  ",IF(F71&gt;0,F22/F71,IF(F22&gt;0,1,0)))</f>
        <v>0</v>
      </c>
      <c r="H22" s="9">
        <f>LSUBOS!H22+LSU!H22+LSUA!H22+LSUE!H22+LSUS!H22+LSUHSCNO!H22+LSUHSCS!H22+LSULaw!H22+LSUAg!H22+PBRC!H22+HPLong!H22+EAConway!H22+UNO!H22</f>
        <v>0</v>
      </c>
      <c r="I22" s="58">
        <f t="shared" si="3"/>
        <v>0</v>
      </c>
      <c r="J22" s="53">
        <f>LSUBOS!J22+LSU!J22+LSUA!J22+LSUE!J22+LSUS!J22+LSUHSCNO!J22+LSUHSCS!J22+LSULaw!J22+LSUAg!J22+PBRC!J22+HPLong!J22+EAConway!J22+UNO!J22</f>
        <v>0</v>
      </c>
      <c r="K22" s="60">
        <f t="shared" si="4"/>
        <v>0</v>
      </c>
      <c r="L22" s="44">
        <f t="shared" si="7"/>
        <v>0</v>
      </c>
      <c r="M22" s="61">
        <f>IF(ISBLANK(L22),"  ",IF(L71&gt;0,L22/L71,IF(L22&gt;0,1,0)))</f>
        <v>0</v>
      </c>
      <c r="N22" s="35"/>
    </row>
    <row r="23" spans="1:14" s="11" customFormat="1" ht="44.25">
      <c r="A23" s="69" t="s">
        <v>24</v>
      </c>
      <c r="B23" s="9">
        <f>LSUBOS!B23+LSU!B23+LSUA!B23+LSUE!B23+LSUS!B23+LSUHSCNO!B23+LSUHSCS!B23+LSULaw!B23+LSUAg!B23+PBRC!B23+HPLong!B23+EAConway!B23+UNO!B23</f>
        <v>750000</v>
      </c>
      <c r="C23" s="58">
        <f t="shared" si="0"/>
        <v>1</v>
      </c>
      <c r="D23" s="53">
        <f>LSUBOS!D23+LSU!D23+LSUA!D23+LSUE!D23+LSUS!D23+LSUHSCNO!D23+LSUHSCS!D23+LSULaw!D23+LSUAg!D23+PBRC!D23+HPLong!D23+EAConway!D23+UNO!D23</f>
        <v>0</v>
      </c>
      <c r="E23" s="54">
        <f t="shared" si="6"/>
        <v>0</v>
      </c>
      <c r="F23" s="44">
        <f t="shared" si="2"/>
        <v>750000</v>
      </c>
      <c r="G23" s="61">
        <f>IF(ISBLANK(F23),"  ",IF(F71&gt;0,F23/F71,IF(F23&gt;0,1,0)))</f>
        <v>2.9133364817191752E-4</v>
      </c>
      <c r="H23" s="9">
        <f>LSUBOS!H23+LSU!H23+LSUA!H23+LSUE!H23+LSUS!H23+LSUHSCNO!H23+LSUHSCS!H23+LSULaw!H23+LSUAg!H23+PBRC!H23+HPLong!H23+EAConway!H23+UNO!H23</f>
        <v>750000</v>
      </c>
      <c r="I23" s="58">
        <f t="shared" si="3"/>
        <v>1</v>
      </c>
      <c r="J23" s="53">
        <f>LSUBOS!J23+LSU!J23+LSUA!J23+LSUE!J23+LSUS!J23+LSUHSCNO!J23+LSUHSCS!J23+LSULaw!J23+LSUAg!J23+PBRC!J23+HPLong!J23+EAConway!J23+UNO!J23</f>
        <v>0</v>
      </c>
      <c r="K23" s="60">
        <f t="shared" si="4"/>
        <v>0</v>
      </c>
      <c r="L23" s="44">
        <f t="shared" si="7"/>
        <v>750000</v>
      </c>
      <c r="M23" s="61">
        <f>IF(ISBLANK(L23),"  ",IF(L71&gt;0,L23/L71,IF(L23&gt;0,1,0)))</f>
        <v>2.8922299965020843E-4</v>
      </c>
      <c r="N23" s="35"/>
    </row>
    <row r="24" spans="1:14" s="11" customFormat="1" ht="44.25">
      <c r="A24" s="69" t="s">
        <v>25</v>
      </c>
      <c r="B24" s="9">
        <f>LSUBOS!B24+LSU!B24+LSUA!B24+LSUE!B24+LSUS!B24+LSUHSCNO!B24+LSUHSCS!B24+LSULaw!B24+LSUAg!B24+PBRC!B24+HPLong!B24+EAConway!B24+UNO!B24</f>
        <v>2500000</v>
      </c>
      <c r="C24" s="58">
        <f t="shared" si="0"/>
        <v>1</v>
      </c>
      <c r="D24" s="53">
        <f>LSUBOS!D24+LSU!D24+LSUA!D24+LSUE!D24+LSUS!D24+LSUHSCNO!D24+LSUHSCS!D24+LSULaw!D24+LSUAg!D24+PBRC!D24+HPLong!D24+EAConway!D24+UNO!D24</f>
        <v>0</v>
      </c>
      <c r="E24" s="54">
        <f t="shared" si="6"/>
        <v>0</v>
      </c>
      <c r="F24" s="44">
        <f t="shared" si="2"/>
        <v>2500000</v>
      </c>
      <c r="G24" s="61">
        <f>IF(ISBLANK(F24),"  ",IF(F71&gt;0,F24/F71,IF(F24&gt;0,1,0)))</f>
        <v>9.7111216057305832E-4</v>
      </c>
      <c r="H24" s="9">
        <f>LSUBOS!H24+LSU!H24+LSUA!H24+LSUE!H24+LSUS!H24+LSUHSCNO!H24+LSUHSCS!H24+LSULaw!H24+LSUAg!H24+PBRC!H24+HPLong!H24+EAConway!H24+UNO!H24</f>
        <v>3523950</v>
      </c>
      <c r="I24" s="58">
        <f t="shared" si="3"/>
        <v>1</v>
      </c>
      <c r="J24" s="53">
        <f>LSUBOS!J24+LSU!J24+LSUA!J24+LSUE!J24+LSUS!J24+LSUHSCNO!J24+LSUHSCS!J24+LSULaw!J24+LSUAg!J24+PBRC!J24+HPLong!J24+EAConway!J24+UNO!J24</f>
        <v>0</v>
      </c>
      <c r="K24" s="60">
        <f t="shared" si="4"/>
        <v>0</v>
      </c>
      <c r="L24" s="44">
        <f t="shared" si="7"/>
        <v>3523950</v>
      </c>
      <c r="M24" s="61">
        <f>IF(ISBLANK(L24),"  ",IF(L71&gt;0,L24/L71,IF(L24&gt;0,1,0)))</f>
        <v>1.3589431861564694E-3</v>
      </c>
      <c r="N24" s="35"/>
    </row>
    <row r="25" spans="1:14" s="11" customFormat="1" ht="44.25">
      <c r="A25" s="69" t="s">
        <v>26</v>
      </c>
      <c r="B25" s="9">
        <f>LSUBOS!B25+LSU!B25+LSUA!B25+LSUE!B25+LSUS!B25+LSUHSCNO!B25+LSUHSCS!B25+LSULaw!B25+LSUAg!B25+PBRC!B25+HPLong!B25+EAConway!B25+UNO!B25</f>
        <v>210000</v>
      </c>
      <c r="C25" s="58">
        <f t="shared" si="0"/>
        <v>1</v>
      </c>
      <c r="D25" s="53">
        <f>LSUBOS!D25+LSU!D25+LSUA!D25+LSUE!D25+LSUS!D25+LSUHSCNO!D25+LSUHSCS!D25+LSULaw!D25+LSUAg!D25+PBRC!D25+HPLong!D25+EAConway!D25+UNO!D25</f>
        <v>0</v>
      </c>
      <c r="E25" s="54">
        <f t="shared" si="6"/>
        <v>0</v>
      </c>
      <c r="F25" s="44">
        <f t="shared" si="2"/>
        <v>210000</v>
      </c>
      <c r="G25" s="61">
        <f>IF(ISBLANK(F25),"  ",IF(F71&gt;0,F25/F71,IF(F25&gt;0,1,0)))</f>
        <v>8.15734214881369E-5</v>
      </c>
      <c r="H25" s="9">
        <f>LSUBOS!H25+LSU!H25+LSUA!H25+LSUE!H25+LSUS!H25+LSUHSCNO!H25+LSUHSCS!H25+LSULaw!H25+LSUAg!H25+PBRC!H25+HPLong!H25+EAConway!H25+UNO!H25</f>
        <v>210000</v>
      </c>
      <c r="I25" s="58">
        <f t="shared" si="3"/>
        <v>1</v>
      </c>
      <c r="J25" s="53">
        <f>LSUBOS!J25+LSU!J25+LSUA!J25+LSUE!J25+LSUS!J25+LSUHSCNO!J25+LSUHSCS!J25+LSULaw!J25+LSUAg!J25+PBRC!J25+HPLong!J25+EAConway!J25+UNO!J25</f>
        <v>0</v>
      </c>
      <c r="K25" s="60">
        <f t="shared" si="4"/>
        <v>0</v>
      </c>
      <c r="L25" s="44">
        <f t="shared" si="7"/>
        <v>210000</v>
      </c>
      <c r="M25" s="61">
        <f>IF(ISBLANK(L25),"  ",IF(L71&gt;0,L25/L71,IF(L25&gt;0,1,0)))</f>
        <v>8.0982439902058361E-5</v>
      </c>
      <c r="N25" s="35"/>
    </row>
    <row r="26" spans="1:14" s="11" customFormat="1" ht="44.25">
      <c r="A26" s="69" t="s">
        <v>27</v>
      </c>
      <c r="B26" s="9">
        <f>LSUBOS!B26+LSU!B26+LSUA!B26+LSUE!B26+LSUS!B26+LSUHSCNO!B26+LSUHSCS!B26+LSULaw!B26+LSUAg!B26+PBRC!B26+HPLong!B26+EAConway!B26+UNO!B26</f>
        <v>0</v>
      </c>
      <c r="C26" s="58">
        <f t="shared" si="0"/>
        <v>0</v>
      </c>
      <c r="D26" s="53">
        <f>LSUBOS!D26+LSU!D26+LSUA!D26+LSUE!D26+LSUS!D26+LSUHSCNO!D26+LSUHSCS!D26+LSULaw!D26+LSUAg!D26+PBRC!D26+HPLong!D26+EAConway!D26+UNO!D26</f>
        <v>0</v>
      </c>
      <c r="E26" s="54">
        <f t="shared" si="6"/>
        <v>0</v>
      </c>
      <c r="F26" s="44">
        <f t="shared" si="2"/>
        <v>0</v>
      </c>
      <c r="G26" s="61">
        <f>IF(ISBLANK(F26),"  ",IF(F71&gt;0,F26/F71,IF(F26&gt;0,1,0)))</f>
        <v>0</v>
      </c>
      <c r="H26" s="9">
        <f>LSUBOS!H26+LSU!H26+LSUA!H26+LSUE!H26+LSUS!H26+LSUHSCNO!H26+LSUHSCS!H26+LSULaw!H26+LSUAg!H26+PBRC!H26+HPLong!H26+EAConway!H26+UNO!H26</f>
        <v>0</v>
      </c>
      <c r="I26" s="58">
        <f t="shared" si="3"/>
        <v>0</v>
      </c>
      <c r="J26" s="53">
        <f>LSUBOS!J26+LSU!J26+LSUA!J26+LSUE!J26+LSUS!J26+LSUHSCNO!J26+LSUHSCS!J26+LSULaw!J26+LSUAg!J26+PBRC!J26+HPLong!J26+EAConway!J26+UNO!J26</f>
        <v>0</v>
      </c>
      <c r="K26" s="60">
        <f t="shared" si="4"/>
        <v>0</v>
      </c>
      <c r="L26" s="44">
        <f t="shared" si="7"/>
        <v>0</v>
      </c>
      <c r="M26" s="61">
        <f>IF(ISBLANK(L26),"  ",IF(L71&gt;0,L26/L71,IF(L26&gt;0,1,0)))</f>
        <v>0</v>
      </c>
      <c r="N26" s="35"/>
    </row>
    <row r="27" spans="1:14" s="11" customFormat="1" ht="44.25">
      <c r="A27" s="69" t="s">
        <v>28</v>
      </c>
      <c r="B27" s="9">
        <f>LSUBOS!B27+LSU!B27+LSUA!B27+LSUE!B27+LSUS!B27+LSUHSCNO!B27+LSUHSCS!B27+LSULaw!B27+LSUAg!B27+PBRC!B27+HPLong!B27+EAConway!B27+UNO!B27</f>
        <v>0</v>
      </c>
      <c r="C27" s="58">
        <f t="shared" si="0"/>
        <v>0</v>
      </c>
      <c r="D27" s="53">
        <f>LSUBOS!D27+LSU!D27+LSUA!D27+LSUE!D27+LSUS!D27+LSUHSCNO!D27+LSUHSCS!D27+LSULaw!D27+LSUAg!D27+PBRC!D27+HPLong!D27+EAConway!D27+UNO!D27</f>
        <v>0</v>
      </c>
      <c r="E27" s="54">
        <f t="shared" si="6"/>
        <v>0</v>
      </c>
      <c r="F27" s="44">
        <f t="shared" si="2"/>
        <v>0</v>
      </c>
      <c r="G27" s="61">
        <f>IF(ISBLANK(F27),"  ",IF(F71&gt;0,F27/F71,IF(F27&gt;0,1,0)))</f>
        <v>0</v>
      </c>
      <c r="H27" s="9">
        <f>LSUBOS!H27+LSU!H27+LSUA!H27+LSUE!H27+LSUS!H27+LSUHSCNO!H27+LSUHSCS!H27+LSULaw!H27+LSUAg!H27+PBRC!H27+HPLong!H27+EAConway!H27+UNO!H27</f>
        <v>0</v>
      </c>
      <c r="I27" s="58">
        <f t="shared" si="3"/>
        <v>0</v>
      </c>
      <c r="J27" s="53">
        <f>LSUBOS!J27+LSU!J27+LSUA!J27+LSUE!J27+LSUS!J27+LSUHSCNO!J27+LSUHSCS!J27+LSULaw!J27+LSUAg!J27+PBRC!J27+HPLong!J27+EAConway!J27+UNO!J27</f>
        <v>0</v>
      </c>
      <c r="K27" s="60">
        <f t="shared" si="4"/>
        <v>0</v>
      </c>
      <c r="L27" s="44">
        <f t="shared" si="7"/>
        <v>0</v>
      </c>
      <c r="M27" s="61">
        <f>IF(ISBLANK(L27),"  ",IF(L71&gt;0,L27/L71,IF(L27&gt;0,1,0)))</f>
        <v>0</v>
      </c>
      <c r="N27" s="35"/>
    </row>
    <row r="28" spans="1:14" s="11" customFormat="1" ht="44.25">
      <c r="A28" s="70" t="s">
        <v>29</v>
      </c>
      <c r="B28" s="9">
        <f>LSUBOS!B28+LSU!B28+LSUA!B28+LSUE!B28+LSUS!B28+LSUHSCNO!B28+LSUHSCS!B28+LSULaw!B28+LSUAg!B28+PBRC!B28+HPLong!B28+EAConway!B28+UNO!B28</f>
        <v>0</v>
      </c>
      <c r="C28" s="58">
        <f t="shared" si="0"/>
        <v>0</v>
      </c>
      <c r="D28" s="53">
        <f>LSUBOS!D28+LSU!D28+LSUA!D28+LSUE!D28+LSUS!D28+LSUHSCNO!D28+LSUHSCS!D28+LSULaw!D28+LSUAg!D28+PBRC!D28+HPLong!D28+EAConway!D28+UNO!D28</f>
        <v>0</v>
      </c>
      <c r="E28" s="54">
        <f t="shared" si="6"/>
        <v>0</v>
      </c>
      <c r="F28" s="44">
        <f>D28+B28</f>
        <v>0</v>
      </c>
      <c r="G28" s="61">
        <f>IF(ISBLANK(F28),"  ",IF(F71&gt;0,F28/F71,IF(F28&gt;0,1,0)))</f>
        <v>0</v>
      </c>
      <c r="H28" s="9">
        <f>LSUBOS!H28+LSU!H28+LSUA!H28+LSUE!H28+LSUS!H28+LSUHSCNO!H28+LSUHSCS!H28+LSULaw!H28+LSUAg!H28+PBRC!H28+HPLong!H28+EAConway!H28+UNO!H28</f>
        <v>0</v>
      </c>
      <c r="I28" s="58">
        <f t="shared" si="3"/>
        <v>0</v>
      </c>
      <c r="J28" s="53">
        <f>LSUBOS!J28+LSU!J28+LSUA!J28+LSUE!J28+LSUS!J28+LSUHSCNO!J28+LSUHSCS!J28+LSULaw!J28+LSUAg!J28+PBRC!J28+HPLong!J28+EAConway!J28+UNO!J28</f>
        <v>0</v>
      </c>
      <c r="K28" s="60">
        <f t="shared" si="4"/>
        <v>0</v>
      </c>
      <c r="L28" s="44">
        <f>J28+H28</f>
        <v>0</v>
      </c>
      <c r="M28" s="61">
        <f>IF(ISBLANK(L28),"  ",IF(L71&gt;0,L28/L71,IF(L28&gt;0,1,0)))</f>
        <v>0</v>
      </c>
      <c r="N28" s="35"/>
    </row>
    <row r="29" spans="1:14" s="11" customFormat="1" ht="44.25">
      <c r="A29" s="70" t="s">
        <v>30</v>
      </c>
      <c r="B29" s="9">
        <f>LSUBOS!B29+LSU!B29+LSUA!B29+LSUE!B29+LSUS!B29+LSUHSCNO!B29+LSUHSCS!B29+LSULaw!B29+LSUAg!B29+PBRC!B29+HPLong!B29+EAConway!B29+UNO!B29</f>
        <v>0</v>
      </c>
      <c r="C29" s="58">
        <f t="shared" si="0"/>
        <v>0</v>
      </c>
      <c r="D29" s="53">
        <f>LSUBOS!D29+LSU!D29+LSUA!D29+LSUE!D29+LSUS!D29+LSUHSCNO!D29+LSUHSCS!D29+LSULaw!D29+LSUAg!D29+PBRC!D29+HPLong!D29+EAConway!D29+UNO!D29</f>
        <v>0</v>
      </c>
      <c r="E29" s="54">
        <f t="shared" si="6"/>
        <v>0</v>
      </c>
      <c r="F29" s="44">
        <f>D29+B29</f>
        <v>0</v>
      </c>
      <c r="G29" s="61">
        <f>IF(ISBLANK(F29),"  ",IF(F71&gt;0,F29/F71,IF(F29&gt;0,1,0)))</f>
        <v>0</v>
      </c>
      <c r="H29" s="9">
        <f>LSUBOS!H29+LSU!H29+LSUA!H29+LSUE!H29+LSUS!H29+LSUHSCNO!H29+LSUHSCS!H29+LSULaw!H29+LSUAg!H29+PBRC!H29+HPLong!H29+EAConway!H29+UNO!H29</f>
        <v>0</v>
      </c>
      <c r="I29" s="58">
        <f t="shared" si="3"/>
        <v>0</v>
      </c>
      <c r="J29" s="53">
        <f>LSUBOS!J29+LSU!J29+LSUA!J29+LSUE!J29+LSUS!J29+LSUHSCNO!J29+LSUHSCS!J29+LSULaw!J29+LSUAg!J29+PBRC!J29+HPLong!J29+EAConway!J29+UNO!J29</f>
        <v>0</v>
      </c>
      <c r="K29" s="60">
        <f t="shared" si="4"/>
        <v>0</v>
      </c>
      <c r="L29" s="44">
        <f>J29+H29</f>
        <v>0</v>
      </c>
      <c r="M29" s="61">
        <f>IF(ISBLANK(L29),"  ",IF(L71&gt;0,L29/L71,IF(L29&gt;0,1,0)))</f>
        <v>0</v>
      </c>
      <c r="N29" s="35"/>
    </row>
    <row r="30" spans="1:14" s="11" customFormat="1" ht="44.25">
      <c r="A30" s="70" t="s">
        <v>31</v>
      </c>
      <c r="B30" s="9">
        <f>LSUBOS!B30+LSU!B30+LSUA!B30+LSUE!B30+LSUS!B30+LSUHSCNO!B30+LSUHSCS!B30+LSULaw!B30+LSUAg!B30+PBRC!B30+HPLong!B30+EAConway!B30+UNO!B30</f>
        <v>3289019</v>
      </c>
      <c r="C30" s="58">
        <f t="shared" si="0"/>
        <v>1</v>
      </c>
      <c r="D30" s="53">
        <f>LSUBOS!D30+LSU!D30+LSUA!D30+LSUE!D30+LSUS!D30+LSUHSCNO!D30+LSUHSCS!D30+LSULaw!D30+LSUAg!D30+PBRC!D30+HPLong!D30+EAConway!D30+UNO!D30</f>
        <v>0</v>
      </c>
      <c r="E30" s="54">
        <f t="shared" si="6"/>
        <v>0</v>
      </c>
      <c r="F30" s="44">
        <f>D30+B30</f>
        <v>3289019</v>
      </c>
      <c r="G30" s="61">
        <f>IF(ISBLANK(F30),"  ",IF(F71&gt;0,F30/F71,IF(F30&gt;0,1,0)))</f>
        <v>1.2776025389023358E-3</v>
      </c>
      <c r="H30" s="9">
        <f>LSUBOS!H30+LSU!H30+LSUA!H30+LSUE!H30+LSUS!H30+LSUHSCNO!H30+LSUHSCS!H30+LSULaw!H30+LSUAg!H30+PBRC!H30+HPLong!H30+EAConway!H30+UNO!H30</f>
        <v>7258000</v>
      </c>
      <c r="I30" s="58">
        <f t="shared" si="3"/>
        <v>1</v>
      </c>
      <c r="J30" s="53">
        <f>LSUBOS!J30+LSU!J30+LSUA!J30+LSUE!J30+LSUS!J30+LSUHSCNO!J30+LSUHSCS!J30+LSULaw!J30+LSUAg!J30+PBRC!J30+HPLong!J30+EAConway!J30+UNO!J30</f>
        <v>0</v>
      </c>
      <c r="K30" s="60">
        <f t="shared" si="4"/>
        <v>0</v>
      </c>
      <c r="L30" s="44">
        <f>J30+H30</f>
        <v>7258000</v>
      </c>
      <c r="M30" s="61">
        <f>IF(ISBLANK(L30),"  ",IF(L71&gt;0,L30/L71,IF(L30&gt;0,1,0)))</f>
        <v>2.7989073752816172E-3</v>
      </c>
      <c r="N30" s="35"/>
    </row>
    <row r="31" spans="1:14" s="11" customFormat="1" ht="45">
      <c r="A31" s="71" t="s">
        <v>32</v>
      </c>
      <c r="B31" s="9"/>
      <c r="C31" s="63" t="s">
        <v>4</v>
      </c>
      <c r="D31" s="53"/>
      <c r="E31" s="65" t="s">
        <v>4</v>
      </c>
      <c r="F31" s="44"/>
      <c r="G31" s="66" t="s">
        <v>4</v>
      </c>
      <c r="H31" s="9"/>
      <c r="I31" s="63" t="s">
        <v>4</v>
      </c>
      <c r="J31" s="53"/>
      <c r="K31" s="65" t="s">
        <v>4</v>
      </c>
      <c r="L31" s="44"/>
      <c r="M31" s="66" t="s">
        <v>4</v>
      </c>
      <c r="N31" s="35"/>
    </row>
    <row r="32" spans="1:14" s="11" customFormat="1" ht="44.25">
      <c r="A32" s="67" t="s">
        <v>33</v>
      </c>
      <c r="B32" s="9">
        <f>LSUBOS!B32+LSU!B32+LSUA!B32+LSUE!B32+LSUS!B32+LSUHSCNO!B32+LSUHSCS!B32+LSULaw!B32+LSUAg!B32+PBRC!B32+HPLong!B32+EAConway!B32+UNO!B32</f>
        <v>0</v>
      </c>
      <c r="C32" s="58">
        <f t="shared" si="0"/>
        <v>0</v>
      </c>
      <c r="D32" s="53">
        <f>LSUBOS!D32+LSU!D32+LSUA!D32+LSUE!D32+LSUS!D32+LSUHSCNO!D32+LSUHSCS!D32+LSULaw!D32+LSUAg!D32+PBRC!D32+HPLong!D32+EAConway!D32+UNO!D32</f>
        <v>0</v>
      </c>
      <c r="E32" s="60">
        <f>IF(ISBLANK(D32),"  ",IF(F32&gt;0,D32/F32,IF(D32&gt;0,1,0)))</f>
        <v>0</v>
      </c>
      <c r="F32" s="44">
        <f t="shared" si="2"/>
        <v>0</v>
      </c>
      <c r="G32" s="61">
        <f>IF(ISBLANK(F32),"  ",IF(F71&gt;0,F32/F71,IF(F32&gt;0,1,0)))</f>
        <v>0</v>
      </c>
      <c r="H32" s="9">
        <f>LSUBOS!H32+LSU!H32+LSUA!H32+LSUE!H32+LSUS!H32+LSUHSCNO!H32+LSUHSCS!H32+LSULaw!H32+LSUAg!H32+PBRC!H32+HPLong!H32+EAConway!H32+UNO!H32</f>
        <v>0</v>
      </c>
      <c r="I32" s="58">
        <f t="shared" ref="I32" si="8">IF(ISBLANK(H32),"  ",IF(L32&gt;0,H32/L32,IF(H32&gt;0,1,0)))</f>
        <v>0</v>
      </c>
      <c r="J32" s="53">
        <f>LSUBOS!J32+LSU!J32+LSUA!J32+LSUE!J32+LSUS!J32+LSUHSCNO!J32+LSUHSCS!J32+LSULaw!J32+LSUAg!J32+PBRC!J32+HPLong!J32+EAConway!J32+UNO!J32</f>
        <v>0</v>
      </c>
      <c r="K32" s="60">
        <f>IF(ISBLANK(J32),"  ",IF(L32&gt;0,J32/L32,IF(J32&gt;0,1,0)))</f>
        <v>0</v>
      </c>
      <c r="L32" s="44">
        <f t="shared" ref="L32" si="9">J32+H32</f>
        <v>0</v>
      </c>
      <c r="M32" s="61">
        <f>IF(ISBLANK(L32),"  ",IF(L71&gt;0,L32/L71,IF(L32&gt;0,1,0)))</f>
        <v>0</v>
      </c>
      <c r="N32" s="35"/>
    </row>
    <row r="33" spans="1:14" s="11" customFormat="1" ht="45">
      <c r="A33" s="71" t="s">
        <v>34</v>
      </c>
      <c r="B33" s="9"/>
      <c r="C33" s="63" t="s">
        <v>4</v>
      </c>
      <c r="D33" s="53"/>
      <c r="E33" s="65" t="s">
        <v>4</v>
      </c>
      <c r="F33" s="44"/>
      <c r="G33" s="66" t="s">
        <v>4</v>
      </c>
      <c r="H33" s="9"/>
      <c r="I33" s="63" t="s">
        <v>4</v>
      </c>
      <c r="J33" s="53"/>
      <c r="K33" s="65" t="s">
        <v>4</v>
      </c>
      <c r="L33" s="44"/>
      <c r="M33" s="66" t="s">
        <v>4</v>
      </c>
      <c r="N33" s="35"/>
    </row>
    <row r="34" spans="1:14" s="11" customFormat="1" ht="44.25">
      <c r="A34" s="69" t="s">
        <v>33</v>
      </c>
      <c r="B34" s="9">
        <f>LSUBOS!B34+LSU!B34+LSUA!B34+LSUE!B34+LSUS!B34+LSUHSCNO!B34+LSUHSCS!B34+LSULaw!B34+LSUAg!B34+PBRC!B34+HPLong!B34+EAConway!B34+UNO!B34</f>
        <v>0</v>
      </c>
      <c r="C34" s="58">
        <f t="shared" si="0"/>
        <v>0</v>
      </c>
      <c r="D34" s="53">
        <f>LSUBOS!D34+LSU!D34+LSUA!D34+LSUE!D34+LSUS!D34+LSUHSCNO!D34+LSUHSCS!D34+LSULaw!D34+LSUAg!D34+PBRC!D34+HPLong!D34+EAConway!D34+UNO!D34</f>
        <v>0</v>
      </c>
      <c r="E34" s="60">
        <f t="shared" ref="E34:E35" si="10">IF(ISBLANK(D34),"  ",IF(F34&gt;0,D34/F34,IF(D34&gt;0,1,0)))</f>
        <v>0</v>
      </c>
      <c r="F34" s="75">
        <f t="shared" si="2"/>
        <v>0</v>
      </c>
      <c r="G34" s="61">
        <f>IF(ISBLANK(F34),"  ",IF(F71&gt;0,F34/F71,IF(F34&gt;0,1,0)))</f>
        <v>0</v>
      </c>
      <c r="H34" s="9">
        <f>LSUBOS!H34+LSU!H34+LSUA!H34+LSUE!H34+LSUS!H34+LSUHSCNO!H34+LSUHSCS!H34+LSULaw!H34+LSUAg!H34+PBRC!H34+HPLong!H34+EAConway!H34+UNO!H34</f>
        <v>0</v>
      </c>
      <c r="I34" s="58">
        <f t="shared" ref="I34:I36" si="11">IF(ISBLANK(H34),"  ",IF(L34&gt;0,H34/L34,IF(H34&gt;0,1,0)))</f>
        <v>0</v>
      </c>
      <c r="J34" s="53">
        <f>LSUBOS!J34+LSU!J34+LSUA!J34+LSUE!J34+LSUS!J34+LSUHSCNO!J34+LSUHSCS!J34+LSULaw!J34+LSUAg!J34+PBRC!J34+HPLong!J34+EAConway!J34+UNO!J34</f>
        <v>0</v>
      </c>
      <c r="K34" s="60">
        <f>IF(ISBLANK(J34),"  ",IF(L34&gt;0,J34/L34,IF(J34&gt;0,1,0)))</f>
        <v>0</v>
      </c>
      <c r="L34" s="75">
        <f t="shared" ref="L34:L35" si="12">J34+H34</f>
        <v>0</v>
      </c>
      <c r="M34" s="61">
        <f>IF(ISBLANK(L34),"  ",IF(L71&gt;0,L34/L71,IF(L34&gt;0,1,0)))</f>
        <v>0</v>
      </c>
      <c r="N34" s="35"/>
    </row>
    <row r="35" spans="1:14" s="11" customFormat="1" ht="44.25">
      <c r="A35" s="69" t="s">
        <v>120</v>
      </c>
      <c r="B35" s="9">
        <f>LSUBOS!B35+LSU!B35+LSUA!B35+LSUE!B35+LSUS!B35+LSUHSCNO!B35+LSUHSCS!B35+LSULaw!B35+LSUAg!B35+PBRC!B35+HPLong!B35+EAConway!B35+UNO!B35</f>
        <v>0</v>
      </c>
      <c r="C35" s="58">
        <f t="shared" si="0"/>
        <v>0</v>
      </c>
      <c r="D35" s="53">
        <f>LSUBOS!D35+LSU!D35+LSUA!D35+LSUE!D35+LSUS!D35+LSUHSCNO!D35+LSUHSCS!D35+LSULaw!D35+LSUAg!D35+PBRC!D35+HPLong!D35+EAConway!D35+UNO!D35</f>
        <v>0</v>
      </c>
      <c r="E35" s="54">
        <f t="shared" si="10"/>
        <v>0</v>
      </c>
      <c r="F35" s="44">
        <f t="shared" si="2"/>
        <v>0</v>
      </c>
      <c r="G35" s="61">
        <f>IF(ISBLANK(F35),"  ",IF(F71&gt;0,F35/F71,IF(F35&gt;0,1,0)))</f>
        <v>0</v>
      </c>
      <c r="H35" s="9">
        <f>LSUBOS!H35+LSU!H35+LSUA!H35+LSUE!H35+LSUS!H35+LSUHSCNO!H35+LSUHSCS!H35+LSULaw!H35+LSUAg!H35+PBRC!H35+HPLong!H35+EAConway!H35+UNO!H35</f>
        <v>0</v>
      </c>
      <c r="I35" s="58">
        <f t="shared" si="11"/>
        <v>0</v>
      </c>
      <c r="J35" s="53">
        <f>LSUBOS!J35+LSU!J35+LSUA!J35+LSUE!J35+LSUS!J35+LSUHSCNO!J35+LSUHSCS!J35+LSULaw!J35+LSUAg!J35+PBRC!J35+HPLong!J35+EAConway!J35+UNO!J35</f>
        <v>0</v>
      </c>
      <c r="K35" s="60">
        <f>IF(ISBLANK(J35),"  ",IF(L35&gt;0,J35/L35,IF(J35&gt;0,1,0)))</f>
        <v>0</v>
      </c>
      <c r="L35" s="44">
        <f t="shared" si="12"/>
        <v>0</v>
      </c>
      <c r="M35" s="61">
        <f>IF(ISBLANK(L35),"  ",IF(L71&gt;0,L35/L71,IF(L35&gt;0,1,0)))</f>
        <v>0</v>
      </c>
      <c r="N35" s="35"/>
    </row>
    <row r="36" spans="1:14" s="82" customFormat="1" ht="45">
      <c r="A36" s="71" t="s">
        <v>36</v>
      </c>
      <c r="B36" s="76">
        <f>B35+B34+B32+B30+B29+B28+B26+B27+B25+B24+B23+B22+B21+B19+B18+B17+B16+B14+B13+B20</f>
        <v>524634410.98000002</v>
      </c>
      <c r="C36" s="77">
        <f t="shared" si="0"/>
        <v>0.99886805552091118</v>
      </c>
      <c r="D36" s="78">
        <f>D35+D34+D32+D30+D29+D28+D26+D27+D25+D24+D23+D22+D21+D19+D18+D17+D16+D14+D13+D20</f>
        <v>594530</v>
      </c>
      <c r="E36" s="183">
        <f>IF(ISBLANK(D36),"  ",IF(F36&gt;0,D36/F36,IF(D36&gt;0,1,0)))</f>
        <v>1.1319444790888606E-3</v>
      </c>
      <c r="F36" s="76">
        <f>F35+F34+F32+F30+F29+F28+F26+F27+F25+F24+F23+F22+F21+F19+F18+F17+F16+F14+F13</f>
        <v>525228940.98000002</v>
      </c>
      <c r="G36" s="80">
        <f>IF(ISBLANK(F36),"  ",IF(F71&gt;0,F36/F71,IF(F36&gt;0,1,0)))</f>
        <v>0.20402248466823486</v>
      </c>
      <c r="H36" s="76">
        <f>H35+H34+H32+H30+H29+H28+H26+H27+H25+H24+H23+H22+H21+H19+H18+H17+H16+H14+H13+H20</f>
        <v>489821379</v>
      </c>
      <c r="I36" s="77">
        <f t="shared" si="11"/>
        <v>0.97706062322149645</v>
      </c>
      <c r="J36" s="78">
        <f>J35+J34+J32+J30+J29+J28+J26+J27+J25+J24+J23+J22+J21+J19+J18+J17+J16+J14+J13+J20</f>
        <v>11500000</v>
      </c>
      <c r="K36" s="79">
        <f>IF(ISBLANK(J36),"  ",IF(L36&gt;0,J36/L36,IF(J36&gt;0,1,0)))</f>
        <v>2.2939376778503596E-2</v>
      </c>
      <c r="L36" s="76">
        <f>L35+L34+L32+L30+L29+L28+L26+L27+L25+L24+L23+L22+L21+L19+L18+L17+L16+L14+L13</f>
        <v>501321379</v>
      </c>
      <c r="M36" s="80">
        <f>IF(ISBLANK(L36),"  ",IF(L71&gt;0,L36/L71,IF(L36&gt;0,1,0)))</f>
        <v>0.19332489736421202</v>
      </c>
      <c r="N36" s="81"/>
    </row>
    <row r="37" spans="1:14" s="11" customFormat="1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 s="11" customFormat="1" ht="44.25">
      <c r="A38" s="21" t="s">
        <v>38</v>
      </c>
      <c r="B38" s="9">
        <f>LSUBOS!B38+LSU!B38+LSUA!B38+LSUE!B38+LSUS!B38+LSUHSCNO!B38+LSUHSCS!B38+LSULaw!B38+LSUAg!B38+PBRC!B38+HPLong!B38+EAConway!B38+UNO!B38</f>
        <v>156856775.16</v>
      </c>
      <c r="C38" s="52">
        <f t="shared" si="0"/>
        <v>1</v>
      </c>
      <c r="D38" s="53">
        <f>LSUBOS!D38+LSU!D38+LSUA!D38+LSUE!D38+LSUS!D38+LSUHSCNO!D38+LSUHSCS!D38+LSULaw!D38+LSUAg!D38+PBRC!D38+HPLong!D38+EAConway!D38+UNO!D38</f>
        <v>0</v>
      </c>
      <c r="E38" s="54">
        <f t="shared" ref="E38:E44" si="13">IF(ISBLANK(D38),"  ",IF(F38&gt;0,D38/F38,IF(D38&gt;0,1,0)))</f>
        <v>0</v>
      </c>
      <c r="F38" s="48">
        <f>D38+B38</f>
        <v>156856775.16</v>
      </c>
      <c r="G38" s="56">
        <f>IF(ISBLANK(F38),"  ",IF(F71&gt;0,F38/D71,IF(F38&gt;0,1,0)))</f>
        <v>0.1415992004644088</v>
      </c>
      <c r="H38" s="9">
        <f>LSUBOS!H38+LSU!H38+LSUA!H38+LSUE!H38+LSUS!H38+LSUHSCNO!H38+LSUHSCS!H38+LSULaw!H38+LSUAg!H38+PBRC!H38+HPLong!H38+EAConway!H38+UNO!H38</f>
        <v>164426027</v>
      </c>
      <c r="I38" s="52">
        <f t="shared" ref="I38:I44" si="14">IF(ISBLANK(H38),"  ",IF(L38&gt;0,H38/L38,IF(H38&gt;0,1,0)))</f>
        <v>1</v>
      </c>
      <c r="J38" s="53">
        <f>LSUBOS!J38+LSU!J38+LSUA!J38+LSUE!J38+LSUS!J38+LSUHSCNO!J38+LSUHSCS!J38+LSULaw!J38+LSUAg!J38+PBRC!J38+HPLong!J38+EAConway!J38+UNO!J38</f>
        <v>0</v>
      </c>
      <c r="K38" s="54">
        <f t="shared" ref="K38:K44" si="15">IF(ISBLANK(J38),"  ",IF(L38&gt;0,J38/L38,IF(J38&gt;0,1,0)))</f>
        <v>0</v>
      </c>
      <c r="L38" s="48">
        <f>J38+H38</f>
        <v>164426027</v>
      </c>
      <c r="M38" s="56">
        <f>IF(ISBLANK(L38),"  ",IF(L71&gt;0,L38/J71,IF(L38&gt;0,1,0)))</f>
        <v>0.15393031753487008</v>
      </c>
      <c r="N38" s="35"/>
    </row>
    <row r="39" spans="1:14" s="11" customFormat="1" ht="44.25">
      <c r="A39" s="85" t="s">
        <v>39</v>
      </c>
      <c r="B39" s="9">
        <f>LSUBOS!B39+LSU!B39+LSUA!B39+LSUE!B39+LSUS!B39+LSUHSCNO!B39+LSUHSCS!B39+LSULaw!B39+LSUAg!B39+PBRC!B39+HPLong!B39+EAConway!B39+UNO!B39</f>
        <v>185509588.92000002</v>
      </c>
      <c r="C39" s="58">
        <f t="shared" si="0"/>
        <v>1</v>
      </c>
      <c r="D39" s="53">
        <f>LSUBOS!D39+LSU!D39+LSUA!D39+LSUE!D39+LSUS!D39+LSUHSCNO!D39+LSUHSCS!D39+LSULaw!D39+LSUAg!D39+PBRC!D39+HPLong!D39+EAConway!D39+UNO!D39</f>
        <v>0</v>
      </c>
      <c r="E39" s="60">
        <f t="shared" si="13"/>
        <v>0</v>
      </c>
      <c r="F39" s="44">
        <f>D39+B39</f>
        <v>185509588.92000002</v>
      </c>
      <c r="G39" s="61">
        <f>IF(ISBLANK(F39),"  ",IF(D71&gt;0,F39/D71,IF(F39&gt;0,1,0)))</f>
        <v>0.16746493380830227</v>
      </c>
      <c r="H39" s="9">
        <f>LSUBOS!H39+LSU!H39+LSUA!H39+LSUE!H39+LSUS!H39+LSUHSCNO!H39+LSUHSCS!H39+LSULaw!H39+LSUAg!H39+PBRC!H39+HPLong!H39+EAConway!H39+UNO!H39</f>
        <v>180079485</v>
      </c>
      <c r="I39" s="58">
        <f t="shared" si="14"/>
        <v>1</v>
      </c>
      <c r="J39" s="53">
        <f>LSUBOS!J39+LSU!J39+LSUA!J39+LSUE!J39+LSUS!J39+LSUHSCNO!J39+LSUHSCS!J39+LSULaw!J39+LSUAg!J39+PBRC!J39+HPLong!J39+EAConway!J39+UNO!J39</f>
        <v>0</v>
      </c>
      <c r="K39" s="60">
        <f t="shared" si="15"/>
        <v>0</v>
      </c>
      <c r="L39" s="44">
        <f>J39+H39</f>
        <v>180079485</v>
      </c>
      <c r="M39" s="61">
        <f>IF(ISBLANK(L39),"  ",IF(J71&gt;0,L39/J71,IF(L39&gt;0,1,0)))</f>
        <v>0.16858457759589285</v>
      </c>
      <c r="N39" s="35"/>
    </row>
    <row r="40" spans="1:14" s="11" customFormat="1" ht="44.25">
      <c r="A40" s="86" t="s">
        <v>40</v>
      </c>
      <c r="B40" s="9">
        <f>LSUBOS!B40+LSU!B40+LSUA!B40+LSUE!B40+LSUS!B40+LSUHSCNO!B40+LSUHSCS!B40+LSULaw!B40+LSUAg!B40+PBRC!B40+HPLong!B40+EAConway!B40+UNO!B40</f>
        <v>35859555</v>
      </c>
      <c r="C40" s="58">
        <f t="shared" si="0"/>
        <v>1</v>
      </c>
      <c r="D40" s="53">
        <f>LSUBOS!D40+LSU!D40+LSUA!D40+LSUE!D40+LSUS!D40+LSUHSCNO!D40+LSUHSCS!D40+LSULaw!D40+LSUAg!D40+PBRC!D40+HPLong!D40+EAConway!D40+UNO!D40</f>
        <v>0</v>
      </c>
      <c r="E40" s="60">
        <f t="shared" si="13"/>
        <v>0</v>
      </c>
      <c r="F40" s="75">
        <f>D40+B40</f>
        <v>35859555</v>
      </c>
      <c r="G40" s="61">
        <f>IF(ISBLANK(F40),"  ",IF(D71&gt;0,F40/D71,IF(F40&gt;0,1,0)))</f>
        <v>3.23714695258146E-2</v>
      </c>
      <c r="H40" s="9">
        <f>LSUBOS!H40+LSU!H40+LSUA!H40+LSUE!H40+LSUS!H40+LSUHSCNO!H40+LSUHSCS!H40+LSULaw!H40+LSUAg!H40+PBRC!H40+HPLong!H40+EAConway!H40+UNO!H40</f>
        <v>38169464</v>
      </c>
      <c r="I40" s="58">
        <f t="shared" si="14"/>
        <v>1</v>
      </c>
      <c r="J40" s="53">
        <f>LSUBOS!J40+LSU!J40+LSUA!J40+LSUE!J40+LSUS!J40+LSUHSCNO!J40+LSUHSCS!J40+LSULaw!J40+LSUAg!J40+PBRC!J40+HPLong!J40+EAConway!J40+UNO!J40</f>
        <v>0</v>
      </c>
      <c r="K40" s="60">
        <f t="shared" si="15"/>
        <v>0</v>
      </c>
      <c r="L40" s="75">
        <f>J40+H40</f>
        <v>38169464</v>
      </c>
      <c r="M40" s="61">
        <f>IF(ISBLANK(L40),"  ",IF(J71&gt;0,L40/J71,IF(L40&gt;0,1,0)))</f>
        <v>3.5733015148847407E-2</v>
      </c>
      <c r="N40" s="35"/>
    </row>
    <row r="41" spans="1:14" s="11" customFormat="1" ht="44.25">
      <c r="A41" s="41" t="s">
        <v>41</v>
      </c>
      <c r="B41" s="9">
        <f>LSUBOS!B41+LSU!B41+LSUA!B41+LSUE!B41+LSUS!B41+LSUHSCNO!B41+LSUHSCS!B41+LSULaw!B41+LSUAg!B41+PBRC!B41+HPLong!B41+EAConway!B41+UNO!B41</f>
        <v>6828717</v>
      </c>
      <c r="C41" s="58">
        <f t="shared" si="0"/>
        <v>1</v>
      </c>
      <c r="D41" s="53">
        <f>LSUBOS!D41+LSU!D41+LSUA!D41+LSUE!D41+LSUS!D41+LSUHSCNO!D41+LSUHSCS!D41+LSULaw!D41+LSUAg!D41+PBRC!D41+HPLong!D41+EAConway!D41+UNO!D41</f>
        <v>0</v>
      </c>
      <c r="E41" s="60">
        <f t="shared" si="13"/>
        <v>0</v>
      </c>
      <c r="F41" s="75">
        <f>D41+B41</f>
        <v>6828717</v>
      </c>
      <c r="G41" s="61">
        <f>IF(ISBLANK(F41),"  ",IF(D71&gt;0,F41/D71,IF(F41&gt;0,1,0)))</f>
        <v>6.1644826397291349E-3</v>
      </c>
      <c r="H41" s="9">
        <f>LSUBOS!H41+LSU!H41+LSUA!H41+LSUE!H41+LSUS!H41+LSUHSCNO!H41+LSUHSCS!H41+LSULaw!H41+LSUAg!H41+PBRC!H41+HPLong!H41+EAConway!H41+UNO!H41</f>
        <v>6649986</v>
      </c>
      <c r="I41" s="58">
        <f t="shared" si="14"/>
        <v>1</v>
      </c>
      <c r="J41" s="53">
        <f>LSUBOS!J41+LSU!J41+LSUA!J41+LSUE!J41+LSUS!J41+LSUHSCNO!J41+LSUHSCS!J41+LSULaw!J41+LSUAg!J41+PBRC!J41+HPLong!J41+EAConway!J41+UNO!J41</f>
        <v>0</v>
      </c>
      <c r="K41" s="60">
        <f t="shared" si="15"/>
        <v>0</v>
      </c>
      <c r="L41" s="75">
        <f>J41+H41</f>
        <v>6649986</v>
      </c>
      <c r="M41" s="61">
        <f>IF(ISBLANK(L41),"  ",IF(J71&gt;0,L41/J71,IF(L41&gt;0,1,0)))</f>
        <v>6.2255013714005297E-3</v>
      </c>
      <c r="N41" s="35"/>
    </row>
    <row r="42" spans="1:14" s="11" customFormat="1" ht="44.25">
      <c r="A42" s="85" t="s">
        <v>42</v>
      </c>
      <c r="B42" s="9">
        <f>LSUBOS!B42+LSU!B42+LSUA!B42+LSUE!B42+LSUS!B42+LSUHSCNO!B42+LSUHSCS!B42+LSULaw!B42+LSUAg!B42+PBRC!B42+HPLong!B42+EAConway!B42+UNO!B42</f>
        <v>3253867</v>
      </c>
      <c r="C42" s="58">
        <f t="shared" si="0"/>
        <v>1</v>
      </c>
      <c r="D42" s="53">
        <f>LSUBOS!D42+LSU!D42+LSUA!D42+LSUE!D42+LSUS!D42+LSUHSCNO!D42+LSUHSCS!D42+LSULaw!D42+LSUAg!D42+PBRC!D42+HPLong!D42+EAConway!D42+UNO!D42</f>
        <v>0</v>
      </c>
      <c r="E42" s="60">
        <f t="shared" si="13"/>
        <v>0</v>
      </c>
      <c r="F42" s="75">
        <f>D42+B42</f>
        <v>3253867</v>
      </c>
      <c r="G42" s="61">
        <f>IF(ISBLANK(F42),"  ",IF(F71&gt;0,F42/F71,IF(F42&gt;0,1,0)))</f>
        <v>1.2639479250349502E-3</v>
      </c>
      <c r="H42" s="9">
        <f>LSUBOS!H42+LSU!H42+LSUA!H42+LSUE!H42+LSUS!H42+LSUHSCNO!H42+LSUHSCS!H42+LSULaw!H42+LSUAg!H42+PBRC!H42+HPLong!H42+EAConway!H42+UNO!H42</f>
        <v>5273546</v>
      </c>
      <c r="I42" s="58">
        <f t="shared" si="14"/>
        <v>1</v>
      </c>
      <c r="J42" s="53">
        <f>LSUBOS!J42+LSU!J42+LSUA!J42+LSUE!J42+LSUS!J42+LSUHSCNO!J42+LSUHSCS!J42+LSULaw!J42+LSUAg!J42+PBRC!J42+HPLong!J42+EAConway!J42+UNO!J42</f>
        <v>0</v>
      </c>
      <c r="K42" s="60">
        <f t="shared" si="15"/>
        <v>0</v>
      </c>
      <c r="L42" s="75">
        <f>J42+H42</f>
        <v>5273546</v>
      </c>
      <c r="M42" s="61">
        <f>IF(ISBLANK(L42),"  ",IF(L71&gt;0,L42/L71,IF(L42&gt;0,1,0)))</f>
        <v>2.0336410572178109E-3</v>
      </c>
      <c r="N42" s="35"/>
    </row>
    <row r="43" spans="1:14" s="82" customFormat="1" ht="45">
      <c r="A43" s="83" t="s">
        <v>43</v>
      </c>
      <c r="B43" s="209">
        <f>B42+B41+B40+B39+B38</f>
        <v>388308503.08000004</v>
      </c>
      <c r="C43" s="77">
        <f t="shared" si="0"/>
        <v>1</v>
      </c>
      <c r="D43" s="201">
        <f>D42+D41+D40+D39+D38</f>
        <v>0</v>
      </c>
      <c r="E43" s="79">
        <f t="shared" si="13"/>
        <v>0</v>
      </c>
      <c r="F43" s="89">
        <f>F42+F41+F40+F39+F38</f>
        <v>388308503.08000004</v>
      </c>
      <c r="G43" s="80">
        <f>IF(ISBLANK(F43),"  ",IF(F71&gt;0,F43/F71,IF(F43&gt;0,1,0)))</f>
        <v>0.15083644375796357</v>
      </c>
      <c r="H43" s="209">
        <f>H42+H41+H40+H39+H38</f>
        <v>394598508</v>
      </c>
      <c r="I43" s="77">
        <f t="shared" si="14"/>
        <v>1</v>
      </c>
      <c r="J43" s="201">
        <f>J42+J41+J40+J39+J38</f>
        <v>0</v>
      </c>
      <c r="K43" s="79">
        <f t="shared" si="15"/>
        <v>0</v>
      </c>
      <c r="L43" s="89">
        <f>L42+L41+L40+L39+L38</f>
        <v>394598508</v>
      </c>
      <c r="M43" s="80">
        <f>IF(ISBLANK(L43),"  ",IF(L71&gt;0,L43/L71,IF(L43&gt;0,1,0)))</f>
        <v>0.15216928552167569</v>
      </c>
      <c r="N43" s="81"/>
    </row>
    <row r="44" spans="1:14" s="82" customFormat="1" ht="45">
      <c r="A44" s="90" t="s">
        <v>44</v>
      </c>
      <c r="B44" s="176">
        <f>LSUBOS!B44+LSU!B44+LSUA!B44+LSUE!B44+LSUS!B44+LSUHSCNO!B44+LSUHSCS!B44+LSULaw!B44+LSUAg!B44+PBRC!B44+HPLong!B44+EAConway!B44+UNO!B44</f>
        <v>91518430.159999996</v>
      </c>
      <c r="C44" s="77">
        <f t="shared" si="0"/>
        <v>1</v>
      </c>
      <c r="D44" s="210">
        <f>LSUBOS!D44+LSU!D44+LSUA!D44+LSUE!D44+LSUS!D44+LSUHSCNO!D44+LSUHSCS!D44+LSULaw!D44+LSUAg!D44+PBRC!D44+HPLong!D44+EAConway!D44+UNO!D44</f>
        <v>0</v>
      </c>
      <c r="E44" s="79">
        <f t="shared" si="13"/>
        <v>0</v>
      </c>
      <c r="F44" s="92">
        <f>D44+B44</f>
        <v>91518430.159999996</v>
      </c>
      <c r="G44" s="80">
        <f>IF(ISBLANK(F44),"  ",IF(F71&gt;0,F44/F71,IF(F44&gt;0,1,0)))</f>
        <v>3.5549864177972859E-2</v>
      </c>
      <c r="H44" s="176">
        <f>LSUBOS!H44+LSU!H44+LSUA!H44+LSUE!H44+LSUS!H44+LSUHSCNO!H44+LSUHSCS!H44+LSULaw!H44+LSUAg!H44+PBRC!H44+HPLong!H44+EAConway!H44+UNO!H44</f>
        <v>133140481</v>
      </c>
      <c r="I44" s="77">
        <f t="shared" si="14"/>
        <v>1</v>
      </c>
      <c r="J44" s="210">
        <f>LSUBOS!J44+LSU!J44+LSUA!J44+LSUE!J44+LSUS!J44+LSUHSCNO!J44+LSUHSCS!J44+LSULaw!J44+LSUAg!J44+PBRC!J44+HPLong!J44+EAConway!J44+UNO!J44</f>
        <v>0</v>
      </c>
      <c r="K44" s="79">
        <f t="shared" si="15"/>
        <v>0</v>
      </c>
      <c r="L44" s="92">
        <f>J44+H44</f>
        <v>133140481</v>
      </c>
      <c r="M44" s="80">
        <f>IF(ISBLANK(L44),"  ",IF(L71&gt;0,L44/L71,IF(L44&gt;0,1,0)))</f>
        <v>5.1343052386255444E-2</v>
      </c>
      <c r="N44" s="81"/>
    </row>
    <row r="45" spans="1:14" s="11" customFormat="1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 s="11" customFormat="1" ht="44.25">
      <c r="A46" s="21" t="s">
        <v>46</v>
      </c>
      <c r="B46" s="9">
        <f>LSUBOS!B46+LSU!B46+LSUA!B46+LSUE!B46+LSUS!B46+LSUHSCNO!B46+LSUHSCS!B46+LSULaw!B46+LSUAg!B46+PBRC!B46+HPLong!B46+EAConway!B46+UNO!B46</f>
        <v>195578937.28</v>
      </c>
      <c r="C46" s="52">
        <f t="shared" si="0"/>
        <v>0.96053133304346927</v>
      </c>
      <c r="D46" s="53">
        <f>LSUBOS!D46+LSU!D46+LSUA!D46+LSUE!D46+LSUS!D46+LSUHSCNO!D46+LSUHSCS!D46+LSULaw!D46+LSUAg!D46+PBRC!D46+HPLong!D46+EAConway!D46+UNO!D46</f>
        <v>8036427</v>
      </c>
      <c r="E46" s="54">
        <f t="shared" ref="E46:E62" si="16">IF(ISBLANK(D46),"  ",IF(F46&gt;0,D46/F46,IF(D46&gt;0,1,0)))</f>
        <v>3.9468666956530715E-2</v>
      </c>
      <c r="F46" s="97">
        <f>D46+B46</f>
        <v>203615364.28</v>
      </c>
      <c r="G46" s="56">
        <f>IF(ISBLANK(F46),"  ",IF(F71&gt;0,F46/F71,IF(F46&gt;0,1,0)))</f>
        <v>7.9093342532728456E-2</v>
      </c>
      <c r="H46" s="9">
        <f>LSUBOS!H46+LSU!H46+LSUA!H46+LSUE!H46+LSUS!H46+LSUHSCNO!H46+LSUHSCS!H46+LSULaw!H46+LSUAg!H46+PBRC!H46+HPLong!H46+EAConway!H46+UNO!H46</f>
        <v>221348884</v>
      </c>
      <c r="I46" s="52">
        <f t="shared" ref="I46:I62" si="17">IF(ISBLANK(H46),"  ",IF(L46&gt;0,H46/L46,IF(H46&gt;0,1,0)))</f>
        <v>0.96282502315815732</v>
      </c>
      <c r="J46" s="53">
        <f>LSUBOS!J46+LSU!J46+LSUA!J46+LSUE!J46+LSUS!J46+LSUHSCNO!J46+LSUHSCS!J46+LSULaw!J46+LSUAg!J46+PBRC!J46+HPLong!J46+EAConway!J46+UNO!J46</f>
        <v>8546350</v>
      </c>
      <c r="K46" s="54">
        <f t="shared" ref="K46:K62" si="18">IF(ISBLANK(J46),"  ",IF(L46&gt;0,J46/L46,IF(J46&gt;0,1,0)))</f>
        <v>3.7174976841842663E-2</v>
      </c>
      <c r="L46" s="97">
        <f>J46+H46</f>
        <v>229895234</v>
      </c>
      <c r="M46" s="56">
        <f>IF(ISBLANK(L46),"  ",IF(L71&gt;0,L46/L71,IF(L46&gt;0,1,0)))</f>
        <v>8.8654652243688778E-2</v>
      </c>
      <c r="N46" s="35"/>
    </row>
    <row r="47" spans="1:14" s="11" customFormat="1" ht="44.25">
      <c r="A47" s="41" t="s">
        <v>47</v>
      </c>
      <c r="B47" s="9">
        <f>LSUBOS!B47+LSU!B47+LSUA!B47+LSUE!B47+LSUS!B47+LSUHSCNO!B47+LSUHSCS!B47+LSULaw!B47+LSUAg!B47+PBRC!B47+HPLong!B47+EAConway!B47+UNO!B47</f>
        <v>53206764.390000001</v>
      </c>
      <c r="C47" s="58">
        <f t="shared" si="0"/>
        <v>1</v>
      </c>
      <c r="D47" s="53">
        <f>LSUBOS!D47+LSU!D47+LSUA!D47+LSUE!D47+LSUS!D47+LSUHSCNO!D47+LSUHSCS!D47+LSULaw!D47+LSUAg!D47+PBRC!D47+HPLong!D47+EAConway!D47+UNO!D47</f>
        <v>0</v>
      </c>
      <c r="E47" s="60">
        <f t="shared" si="16"/>
        <v>0</v>
      </c>
      <c r="F47" s="98">
        <f>D47+B47</f>
        <v>53206764.390000001</v>
      </c>
      <c r="G47" s="61">
        <f>IF(ISBLANK(F47),"  ",IF(F71&gt;0,F47/F71,IF(F47&gt;0,1,0)))</f>
        <v>2.0667894369549824E-2</v>
      </c>
      <c r="H47" s="9">
        <f>LSUBOS!H47+LSU!H47+LSUA!H47+LSUE!H47+LSUS!H47+LSUHSCNO!H47+LSUHSCS!H47+LSULaw!H47+LSUAg!H47+PBRC!H47+HPLong!H47+EAConway!H47+UNO!H47</f>
        <v>62210149</v>
      </c>
      <c r="I47" s="58">
        <f t="shared" si="17"/>
        <v>1</v>
      </c>
      <c r="J47" s="53">
        <f>LSUBOS!J47+LSU!J47+LSUA!J47+LSUE!J47+LSUS!J47+LSUHSCNO!J47+LSUHSCS!J47+LSULaw!J47+LSUAg!J47+PBRC!J47+HPLong!J47+EAConway!J47+UNO!J47</f>
        <v>0</v>
      </c>
      <c r="K47" s="60">
        <f t="shared" si="18"/>
        <v>0</v>
      </c>
      <c r="L47" s="98">
        <f>J47+H47</f>
        <v>62210149</v>
      </c>
      <c r="M47" s="61">
        <f>IF(ISBLANK(L47),"  ",IF(L71&gt;0,L47/L71,IF(L47&gt;0,1,0)))</f>
        <v>2.3990141203288552E-2</v>
      </c>
      <c r="N47" s="35"/>
    </row>
    <row r="48" spans="1:14" s="11" customFormat="1" ht="44.25">
      <c r="A48" s="99" t="s">
        <v>48</v>
      </c>
      <c r="B48" s="9">
        <f>LSUBOS!B48+LSU!B48+LSUA!B48+LSUE!B48+LSUS!B48+LSUHSCNO!B48+LSUHSCS!B48+LSULaw!B48+LSUAg!B48+PBRC!B48+HPLong!B48+EAConway!B48+UNO!B48</f>
        <v>18237732.530000001</v>
      </c>
      <c r="C48" s="58">
        <f t="shared" si="0"/>
        <v>1</v>
      </c>
      <c r="D48" s="53">
        <f>LSUBOS!D48+LSU!D48+LSUA!D48+LSUE!D48+LSUS!D48+LSUHSCNO!D48+LSUHSCS!D48+LSULaw!D48+LSUAg!D48+PBRC!D48+HPLong!D48+EAConway!D48+UNO!D48</f>
        <v>0</v>
      </c>
      <c r="E48" s="60">
        <f t="shared" si="16"/>
        <v>0</v>
      </c>
      <c r="F48" s="102">
        <f>D48+B48</f>
        <v>18237732.530000001</v>
      </c>
      <c r="G48" s="61">
        <f>IF(ISBLANK(F48),"  ",IF(F71&gt;0,F48/F71,IF(F48&gt;0,1,0)))</f>
        <v>7.0843535364647405E-3</v>
      </c>
      <c r="H48" s="9">
        <f>LSUBOS!H48+LSU!H48+LSUA!H48+LSUE!H48+LSUS!H48+LSUHSCNO!H48+LSUHSCS!H48+LSULaw!H48+LSUAg!H48+PBRC!H48+HPLong!H48+EAConway!H48+UNO!H48</f>
        <v>18314634</v>
      </c>
      <c r="I48" s="58">
        <f t="shared" si="17"/>
        <v>1</v>
      </c>
      <c r="J48" s="53">
        <f>LSUBOS!J48+LSU!J48+LSUA!J48+LSUE!J48+LSUS!J48+LSUHSCNO!J48+LSUHSCS!J48+LSULaw!J48+LSUAg!J48+PBRC!J48+HPLong!J48+EAConway!J48+UNO!J48</f>
        <v>0</v>
      </c>
      <c r="K48" s="60">
        <f t="shared" si="18"/>
        <v>0</v>
      </c>
      <c r="L48" s="102">
        <f>J48+H48</f>
        <v>18314634</v>
      </c>
      <c r="M48" s="61">
        <f>IF(ISBLANK(L48),"  ",IF(L71&gt;0,L48/L71,IF(L48&gt;0,1,0)))</f>
        <v>7.0626845106342611E-3</v>
      </c>
      <c r="N48" s="35"/>
    </row>
    <row r="49" spans="1:14" s="11" customFormat="1" ht="44.25">
      <c r="A49" s="99" t="s">
        <v>49</v>
      </c>
      <c r="B49" s="9">
        <f>LSUBOS!B49+LSU!B49+LSUA!B49+LSUE!B49+LSUS!B49+LSUHSCNO!B49+LSUHSCS!B49+LSULaw!B49+LSUAg!B49+PBRC!B49+HPLong!B49+EAConway!B49+UNO!B49</f>
        <v>7966438.6600000001</v>
      </c>
      <c r="C49" s="58">
        <f t="shared" si="0"/>
        <v>1</v>
      </c>
      <c r="D49" s="53">
        <f>LSUBOS!D49+LSU!D49+LSUA!D49+LSUE!D49+LSUS!D49+LSUHSCNO!D49+LSUHSCS!D49+LSULaw!D49+LSUAg!D49+PBRC!D49+HPLong!D49+EAConway!D49+UNO!D49</f>
        <v>0</v>
      </c>
      <c r="E49" s="60">
        <f t="shared" si="16"/>
        <v>0</v>
      </c>
      <c r="F49" s="102">
        <f>D49+B49</f>
        <v>7966438.6600000001</v>
      </c>
      <c r="G49" s="61">
        <f>IF(ISBLANK(F49),"  ",IF(F71&gt;0,F49/F71,IF(F49&gt;0,1,0)))</f>
        <v>3.094522183674136E-3</v>
      </c>
      <c r="H49" s="9">
        <f>LSUBOS!H49+LSU!H49+LSUA!H49+LSUE!H49+LSUS!H49+LSUHSCNO!H49+LSUHSCS!H49+LSULaw!H49+LSUAg!H49+PBRC!H49+HPLong!H49+EAConway!H49+UNO!H49</f>
        <v>8172924</v>
      </c>
      <c r="I49" s="58">
        <f t="shared" si="17"/>
        <v>1</v>
      </c>
      <c r="J49" s="53">
        <f>LSUBOS!J49+LSU!J49+LSUA!J49+LSUE!J49+LSUS!J49+LSUHSCNO!J49+LSUHSCS!J49+LSULaw!J49+LSUAg!J49+PBRC!J49+HPLong!J49+EAConway!J49+UNO!J49</f>
        <v>0</v>
      </c>
      <c r="K49" s="60">
        <f t="shared" si="18"/>
        <v>0</v>
      </c>
      <c r="L49" s="102">
        <f>J49+H49</f>
        <v>8172924</v>
      </c>
      <c r="M49" s="61">
        <f>IF(ISBLANK(L49),"  ",IF(L71&gt;0,L49/L71,IF(L49&gt;0,1,0)))</f>
        <v>3.1517301269242404E-3</v>
      </c>
      <c r="N49" s="35"/>
    </row>
    <row r="50" spans="1:14" s="11" customFormat="1" ht="44.25">
      <c r="A50" s="41" t="s">
        <v>50</v>
      </c>
      <c r="B50" s="9">
        <f>LSUBOS!B50+LSU!B50+LSUA!B50+LSUE!B50+LSUS!B50+LSUHSCNO!B50+LSUHSCS!B50+LSULaw!B50+LSUAg!B50+PBRC!B50+HPLong!B50+EAConway!B50+UNO!B50</f>
        <v>19594515.200000003</v>
      </c>
      <c r="C50" s="58">
        <f t="shared" si="0"/>
        <v>0.44675000184341657</v>
      </c>
      <c r="D50" s="53">
        <f>LSUBOS!D50+LSU!D50+LSUA!D50+LSUE!D50+LSUS!D50+LSUHSCNO!D50+LSUHSCS!D50+LSULaw!D50+LSUAg!D50+PBRC!D50+HPLong!D50+EAConway!D50+UNO!D50</f>
        <v>24265619.370000001</v>
      </c>
      <c r="E50" s="60">
        <f t="shared" si="16"/>
        <v>0.55324999815658338</v>
      </c>
      <c r="F50" s="98">
        <f>D50+B50</f>
        <v>43860134.570000008</v>
      </c>
      <c r="G50" s="61">
        <f>IF(ISBLANK(F50),"  ",IF(F71&gt;0,F50/F71,IF(F50&gt;0,1,0)))</f>
        <v>1.7037244018119117E-2</v>
      </c>
      <c r="H50" s="9">
        <f>LSUBOS!H50+LSU!H50+LSUA!H50+LSUE!H50+LSUS!H50+LSUHSCNO!H50+LSUHSCS!H50+LSULaw!H50+LSUAg!H50+PBRC!H50+HPLong!H50+EAConway!H50+UNO!H50</f>
        <v>19789423</v>
      </c>
      <c r="I50" s="58">
        <f t="shared" si="17"/>
        <v>0.44975560447401847</v>
      </c>
      <c r="J50" s="53">
        <f>LSUBOS!J50+LSU!J50+LSUA!J50+LSUE!J50+LSUS!J50+LSUHSCNO!J50+LSUHSCS!J50+LSULaw!J50+LSUAg!J50+PBRC!J50+HPLong!J50+EAConway!J50+UNO!J50</f>
        <v>24210969.219999999</v>
      </c>
      <c r="K50" s="60">
        <f t="shared" si="18"/>
        <v>0.55024439552598148</v>
      </c>
      <c r="L50" s="98">
        <f>J50+H50</f>
        <v>44000392.219999999</v>
      </c>
      <c r="M50" s="61">
        <f>IF(ISBLANK(L50),"  ",IF(L71&gt;0,L50/L71,IF(L50&gt;0,1,0)))</f>
        <v>1.6967900564872126E-2</v>
      </c>
      <c r="N50" s="35"/>
    </row>
    <row r="51" spans="1:14" s="82" customFormat="1" ht="45">
      <c r="A51" s="90" t="s">
        <v>51</v>
      </c>
      <c r="B51" s="209">
        <f>B50+B49+B48+B47+B46</f>
        <v>294584388.06</v>
      </c>
      <c r="C51" s="77">
        <f t="shared" si="0"/>
        <v>0.90118266477981601</v>
      </c>
      <c r="D51" s="201">
        <f>D50+D49+D48+D47+D46</f>
        <v>32302046.370000001</v>
      </c>
      <c r="E51" s="79">
        <f t="shared" si="16"/>
        <v>9.8817335220183974E-2</v>
      </c>
      <c r="F51" s="104">
        <f>F50+F49+F48+F47+F46</f>
        <v>326886434.43000001</v>
      </c>
      <c r="G51" s="80">
        <f>IF(ISBLANK(F51),"  ",IF(F71&gt;0,F51/F71,IF(F51&gt;0,1,0)))</f>
        <v>0.12697735664053628</v>
      </c>
      <c r="H51" s="209">
        <f>H50+H49+H48+H47+H46</f>
        <v>329836014</v>
      </c>
      <c r="I51" s="77">
        <f t="shared" si="17"/>
        <v>0.90965824184052269</v>
      </c>
      <c r="J51" s="201">
        <f>J50+J49+J48+J47+J46</f>
        <v>32757319.219999999</v>
      </c>
      <c r="K51" s="79">
        <f t="shared" si="18"/>
        <v>9.0341758159477273E-2</v>
      </c>
      <c r="L51" s="104">
        <f>L50+L49+L48+L47+L46</f>
        <v>362593333.22000003</v>
      </c>
      <c r="M51" s="80">
        <f>IF(ISBLANK(L51),"  ",IF(L71&gt;0,L51/L71,IF(L51&gt;0,1,0)))</f>
        <v>0.13982710864940798</v>
      </c>
      <c r="N51" s="81"/>
    </row>
    <row r="52" spans="1:14" s="11" customFormat="1" ht="44.25">
      <c r="A52" s="51" t="s">
        <v>52</v>
      </c>
      <c r="B52" s="9">
        <f>LSUBOS!B52+LSU!B52+LSUA!B52+LSUE!B52+LSUS!B52+LSUHSCNO!B52+LSUHSCS!B52+LSULaw!B52+LSUAg!B52+PBRC!B52+HPLong!B52+EAConway!B52+UNO!B52</f>
        <v>50073765</v>
      </c>
      <c r="C52" s="58">
        <f t="shared" si="0"/>
        <v>1</v>
      </c>
      <c r="D52" s="53">
        <f>LSUBOS!D52+LSU!D52+LSUA!D52+LSUE!D52+LSUS!D52+LSUHSCNO!D52+LSUHSCS!D52+LSULaw!D52+LSUAg!D52+PBRC!D52+HPLong!D52+EAConway!D52+UNO!D52</f>
        <v>0</v>
      </c>
      <c r="E52" s="60">
        <f t="shared" si="16"/>
        <v>0</v>
      </c>
      <c r="F52" s="107">
        <f t="shared" ref="F52:F61" si="19">D52+B52</f>
        <v>50073765</v>
      </c>
      <c r="G52" s="61">
        <f>IF(ISBLANK(F52),"  ",IF(F71&gt;0,F52/F71,IF(F52&gt;0,1,0)))</f>
        <v>1.9450896846871034E-2</v>
      </c>
      <c r="H52" s="9">
        <f>LSUBOS!H52+LSU!H52+LSUA!H52+LSUE!H52+LSUS!H52+LSUHSCNO!H52+LSUHSCS!H52+LSULaw!H52+LSUAg!H52+PBRC!H52+HPLong!H52+EAConway!H52+UNO!H52</f>
        <v>50204940</v>
      </c>
      <c r="I52" s="58">
        <f t="shared" si="17"/>
        <v>1</v>
      </c>
      <c r="J52" s="53">
        <f>LSUBOS!J52+LSU!J52+LSUA!J52+LSUE!J52+LSUS!J52+LSUHSCNO!J52+LSUHSCS!J52+LSULaw!J52+LSUAg!J52+PBRC!J52+HPLong!J52+EAConway!J52+UNO!J52</f>
        <v>0</v>
      </c>
      <c r="K52" s="60">
        <f t="shared" si="18"/>
        <v>0</v>
      </c>
      <c r="L52" s="107">
        <f t="shared" ref="L52:L61" si="20">J52+H52</f>
        <v>50204940</v>
      </c>
      <c r="M52" s="61">
        <f>IF(ISBLANK(L52),"  ",IF(L71&gt;0,L52/L71,IF(L52&gt;0,1,0)))</f>
        <v>1.936056445874498E-2</v>
      </c>
      <c r="N52" s="35"/>
    </row>
    <row r="53" spans="1:14" s="11" customFormat="1" ht="44.25">
      <c r="A53" s="108" t="s">
        <v>53</v>
      </c>
      <c r="B53" s="9">
        <f>LSUBOS!B53+LSU!B53+LSUA!B53+LSUE!B53+LSUS!B53+LSUHSCNO!B53+LSUHSCS!B53+LSULaw!B53+LSUAg!B53+PBRC!B53+HPLong!B53+EAConway!B53+UNO!B53</f>
        <v>0</v>
      </c>
      <c r="C53" s="58">
        <f t="shared" si="0"/>
        <v>0</v>
      </c>
      <c r="D53" s="53">
        <f>LSUBOS!D53+LSU!D53+LSUA!D53+LSUE!D53+LSUS!D53+LSUHSCNO!D53+LSUHSCS!D53+LSULaw!D53+LSUAg!D53+PBRC!D53+HPLong!D53+EAConway!D53+UNO!D53</f>
        <v>13592081</v>
      </c>
      <c r="E53" s="60">
        <f t="shared" si="16"/>
        <v>1</v>
      </c>
      <c r="F53" s="44">
        <f t="shared" si="19"/>
        <v>13592081</v>
      </c>
      <c r="G53" s="61">
        <f>IF(ISBLANK(F53),"  ",IF(F71&gt;0,F53/F71,IF(F53&gt;0,1,0)))</f>
        <v>5.2797740586376062E-3</v>
      </c>
      <c r="H53" s="9">
        <f>LSUBOS!H53+LSU!H53+LSUA!H53+LSUE!H53+LSUS!H53+LSUHSCNO!H53+LSUHSCS!H53+LSULaw!H53+LSUAg!H53+PBRC!H53+HPLong!H53+EAConway!H53+UNO!H53</f>
        <v>0</v>
      </c>
      <c r="I53" s="58">
        <f t="shared" si="17"/>
        <v>0</v>
      </c>
      <c r="J53" s="53">
        <f>LSUBOS!J53+LSU!J53+LSUA!J53+LSUE!J53+LSUS!J53+LSUHSCNO!J53+LSUHSCS!J53+LSULaw!J53+LSUAg!J53+PBRC!J53+HPLong!J53+EAConway!J53+UNO!J53</f>
        <v>13595000</v>
      </c>
      <c r="K53" s="60">
        <f t="shared" si="18"/>
        <v>1</v>
      </c>
      <c r="L53" s="44">
        <f t="shared" si="20"/>
        <v>13595000</v>
      </c>
      <c r="M53" s="61">
        <f>IF(ISBLANK(L53),"  ",IF(L71&gt;0,L53/L71,IF(L53&gt;0,1,0)))</f>
        <v>5.2426489069927786E-3</v>
      </c>
      <c r="N53" s="35"/>
    </row>
    <row r="54" spans="1:14" s="11" customFormat="1" ht="44.25">
      <c r="A54" s="86" t="s">
        <v>54</v>
      </c>
      <c r="B54" s="9">
        <f>LSUBOS!B54+LSU!B54+LSUA!B54+LSUE!B54+LSUS!B54+LSUHSCNO!B54+LSUHSCS!B54+LSULaw!B54+LSUAg!B54+PBRC!B54+HPLong!B54+EAConway!B54+UNO!B54</f>
        <v>17512356.240000002</v>
      </c>
      <c r="C54" s="58">
        <f t="shared" si="0"/>
        <v>0.14850139853519873</v>
      </c>
      <c r="D54" s="53">
        <f>LSUBOS!D54+LSU!D54+LSUA!D54+LSUE!D54+LSUS!D54+LSUHSCNO!D54+LSUHSCS!D54+LSULaw!D54+LSUAg!D54+PBRC!D54+HPLong!D54+EAConway!D54+UNO!D54</f>
        <v>100414858</v>
      </c>
      <c r="E54" s="60">
        <f t="shared" si="16"/>
        <v>0.85149860146480127</v>
      </c>
      <c r="F54" s="44">
        <f t="shared" si="19"/>
        <v>117927214.24000001</v>
      </c>
      <c r="G54" s="61">
        <f>IF(ISBLANK(F54),"  ",IF(F71&gt;0,F54/F71,IF(F54&gt;0,1,0)))</f>
        <v>4.5808220724387338E-2</v>
      </c>
      <c r="H54" s="9">
        <f>LSUBOS!H54+LSU!H54+LSUA!H54+LSUE!H54+LSUS!H54+LSUHSCNO!H54+LSUHSCS!H54+LSULaw!H54+LSUAg!H54+PBRC!H54+HPLong!H54+EAConway!H54+UNO!H54</f>
        <v>18238323</v>
      </c>
      <c r="I54" s="58">
        <f t="shared" si="17"/>
        <v>0.2025639985331863</v>
      </c>
      <c r="J54" s="53">
        <f>LSUBOS!J54+LSU!J54+LSUA!J54+LSUE!J54+LSUS!J54+LSUHSCNO!J54+LSUHSCS!J54+LSULaw!J54+LSUAg!J54+PBRC!J54+HPLong!J54+EAConway!J54+UNO!J54</f>
        <v>71799014</v>
      </c>
      <c r="K54" s="60">
        <f t="shared" si="18"/>
        <v>0.7974360014668137</v>
      </c>
      <c r="L54" s="44">
        <f t="shared" si="20"/>
        <v>90037337</v>
      </c>
      <c r="M54" s="61">
        <f>IF(ISBLANK(L54),"  ",IF(L71&gt;0,L54/L71,IF(L54&gt;0,1,0)))</f>
        <v>3.4721158250208932E-2</v>
      </c>
      <c r="N54" s="35"/>
    </row>
    <row r="55" spans="1:14" s="11" customFormat="1" ht="44.25">
      <c r="A55" s="85" t="s">
        <v>55</v>
      </c>
      <c r="B55" s="9">
        <f>LSUBOS!B55+LSU!B55+LSUA!B55+LSUE!B55+LSUS!B55+LSUHSCNO!B55+LSUHSCS!B55+LSULaw!B55+LSUAg!B55+PBRC!B55+HPLong!B55+EAConway!B55+UNO!B55</f>
        <v>0</v>
      </c>
      <c r="C55" s="58">
        <f t="shared" si="0"/>
        <v>0</v>
      </c>
      <c r="D55" s="53">
        <f>LSUBOS!D55+LSU!D55+LSUA!D55+LSUE!D55+LSUS!D55+LSUHSCNO!D55+LSUHSCS!D55+LSULaw!D55+LSUAg!D55+PBRC!D55+HPLong!D55+EAConway!D55+UNO!D55</f>
        <v>186860337.65999997</v>
      </c>
      <c r="E55" s="60">
        <f t="shared" si="16"/>
        <v>1</v>
      </c>
      <c r="F55" s="75">
        <f t="shared" si="19"/>
        <v>186860337.65999997</v>
      </c>
      <c r="G55" s="61">
        <f>IF(ISBLANK(F55),"  ",IF(F71&gt;0,F55/F71,IF(F55&gt;0,1,0)))</f>
        <v>7.2584938492165518E-2</v>
      </c>
      <c r="H55" s="9">
        <f>LSUBOS!H55+LSU!H55+LSUA!H55+LSUE!H55+LSUS!H55+LSUHSCNO!H55+LSUHSCS!H55+LSULaw!H55+LSUAg!H55+PBRC!H55+HPLong!H55+EAConway!H55+UNO!H55</f>
        <v>0</v>
      </c>
      <c r="I55" s="58">
        <f t="shared" si="17"/>
        <v>0</v>
      </c>
      <c r="J55" s="53">
        <f>LSUBOS!J55+LSU!J55+LSUA!J55+LSUE!J55+LSUS!J55+LSUHSCNO!J55+LSUHSCS!J55+LSULaw!J55+LSUAg!J55+PBRC!J55+HPLong!J55+EAConway!J55+UNO!J55</f>
        <v>178927194</v>
      </c>
      <c r="K55" s="60">
        <f t="shared" si="18"/>
        <v>1</v>
      </c>
      <c r="L55" s="75">
        <f t="shared" si="20"/>
        <v>178927194</v>
      </c>
      <c r="M55" s="61">
        <f>IF(ISBLANK(L55),"  ",IF(L71&gt;0,L55/L71,IF(L55&gt;0,1,0)))</f>
        <v>6.8999813023566364E-2</v>
      </c>
      <c r="N55" s="35"/>
    </row>
    <row r="56" spans="1:14" s="11" customFormat="1" ht="44.25">
      <c r="A56" s="109" t="s">
        <v>56</v>
      </c>
      <c r="B56" s="9">
        <f>LSUBOS!B56+LSU!B56+LSUA!B56+LSUE!B56+LSUS!B56+LSUHSCNO!B56+LSUHSCS!B56+LSULaw!B56+LSUAg!B56+PBRC!B56+HPLong!B56+EAConway!B56+UNO!B56</f>
        <v>0</v>
      </c>
      <c r="C56" s="58">
        <f t="shared" si="0"/>
        <v>0</v>
      </c>
      <c r="D56" s="53">
        <f>LSUBOS!D56+LSU!D56+LSUA!D56+LSUE!D56+LSUS!D56+LSUHSCNO!D56+LSUHSCS!D56+LSULaw!D56+LSUAg!D56+PBRC!D56+HPLong!D56+EAConway!D56+UNO!D56</f>
        <v>0</v>
      </c>
      <c r="E56" s="60">
        <f t="shared" si="16"/>
        <v>0</v>
      </c>
      <c r="F56" s="44">
        <f t="shared" si="19"/>
        <v>0</v>
      </c>
      <c r="G56" s="61">
        <f>IF(ISBLANK(F56),"  ",IF(F71&gt;0,F56/F71,IF(F56&gt;0,1,0)))</f>
        <v>0</v>
      </c>
      <c r="H56" s="9">
        <f>LSUBOS!H56+LSU!H56+LSUA!H56+LSUE!H56+LSUS!H56+LSUHSCNO!H56+LSUHSCS!H56+LSULaw!H56+LSUAg!H56+PBRC!H56+HPLong!H56+EAConway!H56+UNO!H56</f>
        <v>0</v>
      </c>
      <c r="I56" s="58">
        <f t="shared" si="17"/>
        <v>0</v>
      </c>
      <c r="J56" s="53">
        <f>LSUBOS!J56+LSU!J56+LSUA!J56+LSUE!J56+LSUS!J56+LSUHSCNO!J56+LSUHSCS!J56+LSULaw!J56+LSUAg!J56+PBRC!J56+HPLong!J56+EAConway!J56+UNO!J56</f>
        <v>0</v>
      </c>
      <c r="K56" s="60">
        <f t="shared" si="18"/>
        <v>0</v>
      </c>
      <c r="L56" s="44">
        <f t="shared" si="20"/>
        <v>0</v>
      </c>
      <c r="M56" s="61">
        <f>IF(ISBLANK(L56),"  ",IF(L71&gt;0,L56/L71,IF(L56&gt;0,1,0)))</f>
        <v>0</v>
      </c>
      <c r="N56" s="35"/>
    </row>
    <row r="57" spans="1:14" s="11" customFormat="1" ht="44.25">
      <c r="A57" s="109" t="s">
        <v>57</v>
      </c>
      <c r="B57" s="9">
        <f>LSUBOS!B57+LSU!B57+LSUA!B57+LSUE!B57+LSUS!B57+LSUHSCNO!B57+LSUHSCS!B57+LSULaw!B57+LSUAg!B57+PBRC!B57+HPLong!B57+EAConway!B57+UNO!B57</f>
        <v>0</v>
      </c>
      <c r="C57" s="58">
        <f t="shared" si="0"/>
        <v>0</v>
      </c>
      <c r="D57" s="53">
        <f>LSUBOS!D57+LSU!D57+LSUA!D57+LSUE!D57+LSUS!D57+LSUHSCNO!D57+LSUHSCS!D57+LSULaw!D57+LSUAg!D57+PBRC!D57+HPLong!D57+EAConway!D57+UNO!D57</f>
        <v>95261919</v>
      </c>
      <c r="E57" s="60">
        <f t="shared" si="16"/>
        <v>1</v>
      </c>
      <c r="F57" s="44">
        <f t="shared" si="19"/>
        <v>95261919</v>
      </c>
      <c r="G57" s="61">
        <f>IF(ISBLANK(F57),"  ",IF(F71&gt;0,F57/F71,IF(F57&gt;0,1,0)))</f>
        <v>3.7004003192170273E-2</v>
      </c>
      <c r="H57" s="9">
        <f>LSUBOS!H57+LSU!H57+LSUA!H57+LSUE!H57+LSUS!H57+LSUHSCNO!H57+LSUHSCS!H57+LSULaw!H57+LSUAg!H57+PBRC!H57+HPLong!H57+EAConway!H57+UNO!H57</f>
        <v>0</v>
      </c>
      <c r="I57" s="58">
        <f t="shared" si="17"/>
        <v>0</v>
      </c>
      <c r="J57" s="53">
        <f>LSUBOS!J57+LSU!J57+LSUA!J57+LSUE!J57+LSUS!J57+LSUHSCNO!J57+LSUHSCS!J57+LSULaw!J57+LSUAg!J57+PBRC!J57+HPLong!J57+EAConway!J57+UNO!J57</f>
        <v>89191411</v>
      </c>
      <c r="K57" s="60">
        <f t="shared" si="18"/>
        <v>1</v>
      </c>
      <c r="L57" s="44">
        <f t="shared" si="20"/>
        <v>89191411</v>
      </c>
      <c r="M57" s="61">
        <f>IF(ISBLANK(L57),"  ",IF(L71&gt;0,L57/L71,IF(L57&gt;0,1,0)))</f>
        <v>3.4394943243272795E-2</v>
      </c>
      <c r="N57" s="35"/>
    </row>
    <row r="58" spans="1:14" s="11" customFormat="1" ht="44.25">
      <c r="A58" s="110" t="s">
        <v>58</v>
      </c>
      <c r="B58" s="9">
        <f>LSUBOS!B58+LSU!B58+LSUA!B58+LSUE!B58+LSUS!B58+LSUHSCNO!B58+LSUHSCS!B58+LSULaw!B58+LSUAg!B58+PBRC!B58+HPLong!B58+EAConway!B58+UNO!B58</f>
        <v>0</v>
      </c>
      <c r="C58" s="58">
        <f t="shared" si="0"/>
        <v>0</v>
      </c>
      <c r="D58" s="53">
        <f>LSUBOS!D58+LSU!D58+LSUA!D58+LSUE!D58+LSUS!D58+LSUHSCNO!D58+LSUHSCS!D58+LSULaw!D58+LSUAg!D58+PBRC!D58+HPLong!D58+EAConway!D58+UNO!D58</f>
        <v>136288400.17000002</v>
      </c>
      <c r="E58" s="60">
        <f t="shared" si="16"/>
        <v>1</v>
      </c>
      <c r="F58" s="44">
        <f t="shared" si="19"/>
        <v>136288400.17000002</v>
      </c>
      <c r="G58" s="61">
        <f>IF(ISBLANK(F58),"  ",IF(F71&gt;0,F58/F71,IF(F58&gt;0,1,0)))</f>
        <v>5.2940529100053715E-2</v>
      </c>
      <c r="H58" s="9">
        <f>LSUBOS!H58+LSU!H58+LSUA!H58+LSUE!H58+LSUS!H58+LSUHSCNO!H58+LSUHSCS!H58+LSULaw!H58+LSUAg!H58+PBRC!H58+HPLong!H58+EAConway!H58+UNO!H58</f>
        <v>0</v>
      </c>
      <c r="I58" s="58">
        <f t="shared" si="17"/>
        <v>0</v>
      </c>
      <c r="J58" s="53">
        <f>LSUBOS!J58+LSU!J58+LSUA!J58+LSUE!J58+LSUS!J58+LSUHSCNO!J58+LSUHSCS!J58+LSULaw!J58+LSUAg!J58+PBRC!J58+HPLong!J58+EAConway!J58+UNO!J58</f>
        <v>137570298</v>
      </c>
      <c r="K58" s="60">
        <f t="shared" si="18"/>
        <v>1</v>
      </c>
      <c r="L58" s="44">
        <f t="shared" si="20"/>
        <v>137570298</v>
      </c>
      <c r="M58" s="61">
        <f>IF(ISBLANK(L58),"  ",IF(L71&gt;0,L58/L71,IF(L58&gt;0,1,0)))</f>
        <v>5.3051325667110759E-2</v>
      </c>
      <c r="N58" s="35"/>
    </row>
    <row r="59" spans="1:14" s="11" customFormat="1" ht="44.25">
      <c r="A59" s="110" t="s">
        <v>59</v>
      </c>
      <c r="B59" s="9">
        <f>LSUBOS!B59+LSU!B59+LSUA!B59+LSUE!B59+LSUS!B59+LSUHSCNO!B59+LSUHSCS!B59+LSULaw!B59+LSUAg!B59+PBRC!B59+HPLong!B59+EAConway!B59+UNO!B59</f>
        <v>0</v>
      </c>
      <c r="C59" s="58">
        <f t="shared" si="0"/>
        <v>0</v>
      </c>
      <c r="D59" s="53">
        <f>LSUBOS!D59+LSU!D59+LSUA!D59+LSUE!D59+LSUS!D59+LSUHSCNO!D59+LSUHSCS!D59+LSULaw!D59+LSUAg!D59+PBRC!D59+HPLong!D59+EAConway!D59+UNO!D59</f>
        <v>5797282.8700000001</v>
      </c>
      <c r="E59" s="60">
        <f t="shared" si="16"/>
        <v>1</v>
      </c>
      <c r="F59" s="44">
        <f t="shared" si="19"/>
        <v>5797282.8700000001</v>
      </c>
      <c r="G59" s="61">
        <f>IF(ISBLANK(F59),"  ",IF(F71&gt;0,F59/F71,IF(F59&gt;0,1,0)))</f>
        <v>2.2519247573355521E-3</v>
      </c>
      <c r="H59" s="9">
        <f>LSUBOS!H59+LSU!H59+LSUA!H59+LSUE!H59+LSUS!H59+LSUHSCNO!H59+LSUHSCS!H59+LSULaw!H59+LSUAg!H59+PBRC!H59+HPLong!H59+EAConway!H59+UNO!H59</f>
        <v>0</v>
      </c>
      <c r="I59" s="58">
        <f t="shared" si="17"/>
        <v>0</v>
      </c>
      <c r="J59" s="53">
        <f>LSUBOS!J59+LSU!J59+LSUA!J59+LSUE!J59+LSUS!J59+LSUHSCNO!J59+LSUHSCS!J59+LSULaw!J59+LSUAg!J59+PBRC!J59+HPLong!J59+EAConway!J59+UNO!J59</f>
        <v>5487366</v>
      </c>
      <c r="K59" s="60">
        <f t="shared" si="18"/>
        <v>1</v>
      </c>
      <c r="L59" s="44">
        <f t="shared" si="20"/>
        <v>5487366</v>
      </c>
      <c r="M59" s="61">
        <f>IF(ISBLANK(L59),"  ",IF(L71&gt;0,L59/L71,IF(L59&gt;0,1,0)))</f>
        <v>2.1160966062647541E-3</v>
      </c>
      <c r="N59" s="35"/>
    </row>
    <row r="60" spans="1:14" s="11" customFormat="1" ht="44.25">
      <c r="A60" s="86" t="s">
        <v>60</v>
      </c>
      <c r="B60" s="9">
        <f>LSUBOS!B60+LSU!B60+LSUA!B60+LSUE!B60+LSUS!B60+LSUHSCNO!B60+LSUHSCS!B60+LSULaw!B60+LSUAg!B60+PBRC!B60+HPLong!B60+EAConway!B60+UNO!B60</f>
        <v>0</v>
      </c>
      <c r="C60" s="58">
        <f t="shared" si="0"/>
        <v>0</v>
      </c>
      <c r="D60" s="53">
        <f>LSUBOS!D60+LSU!D60+LSUA!D60+LSUE!D60+LSUS!D60+LSUHSCNO!D60+LSUHSCS!D60+LSULaw!D60+LSUAg!D60+PBRC!D60+HPLong!D60+EAConway!D60+UNO!D60</f>
        <v>209034760.18000004</v>
      </c>
      <c r="E60" s="60">
        <f t="shared" si="16"/>
        <v>1</v>
      </c>
      <c r="F60" s="44">
        <f t="shared" si="19"/>
        <v>209034760.18000004</v>
      </c>
      <c r="G60" s="61">
        <f>IF(ISBLANK(F60),"  ",IF(F71&gt;0,F60/F71,IF(F60&gt;0,1,0)))</f>
        <v>8.1198479037308369E-2</v>
      </c>
      <c r="H60" s="9">
        <f>LSUBOS!H60+LSU!H60+LSUA!H60+LSUE!H60+LSUS!H60+LSUHSCNO!H60+LSUHSCS!H60+LSULaw!H60+LSUAg!H60+PBRC!H60+HPLong!H60+EAConway!H60+UNO!H60</f>
        <v>0</v>
      </c>
      <c r="I60" s="58">
        <f t="shared" si="17"/>
        <v>0</v>
      </c>
      <c r="J60" s="53">
        <f>LSUBOS!J60+LSU!J60+LSUA!J60+LSUE!J60+LSUS!J60+LSUHSCNO!J60+LSUHSCS!J60+LSULaw!J60+LSUAg!J60+PBRC!J60+HPLong!J60+EAConway!J60+UNO!J60</f>
        <v>185271612.31</v>
      </c>
      <c r="K60" s="60">
        <f t="shared" si="18"/>
        <v>1</v>
      </c>
      <c r="L60" s="44">
        <f t="shared" si="20"/>
        <v>185271612.31</v>
      </c>
      <c r="M60" s="61">
        <f>IF(ISBLANK(L60),"  ",IF(L71&gt;0,L60/L71,IF(L60&gt;0,1,0)))</f>
        <v>7.1446415283104914E-2</v>
      </c>
      <c r="N60" s="35"/>
    </row>
    <row r="61" spans="1:14" s="11" customFormat="1" ht="44.25">
      <c r="A61" s="85" t="s">
        <v>61</v>
      </c>
      <c r="B61" s="9">
        <f>LSUBOS!B61+LSU!B61+LSUA!B61+LSUE!B61+LSUS!B61+LSUHSCNO!B61+LSUHSCS!B61+LSULaw!B61+LSUAg!B61+PBRC!B61+HPLong!B61+EAConway!B61+UNO!B61</f>
        <v>18322905.649999999</v>
      </c>
      <c r="C61" s="58">
        <f t="shared" si="0"/>
        <v>0.17901783217249334</v>
      </c>
      <c r="D61" s="53">
        <f>LSUBOS!D61+LSU!D61+LSUA!D61+LSUE!D61+LSUS!D61+LSUHSCNO!D61+LSUHSCS!D61+LSULaw!D61+LSUAg!D61+PBRC!D61+HPLong!D61+EAConway!D61+UNO!D61</f>
        <v>84029499.289999992</v>
      </c>
      <c r="E61" s="60">
        <f t="shared" si="16"/>
        <v>0.82098216782750655</v>
      </c>
      <c r="F61" s="44">
        <f t="shared" si="19"/>
        <v>102352404.94</v>
      </c>
      <c r="G61" s="61">
        <f>IF(ISBLANK(F61),"  ",IF(F71&gt;0,F61/F71,IF(F61&gt;0,1,0)))</f>
        <v>3.9758266040452787E-2</v>
      </c>
      <c r="H61" s="9">
        <f>LSUBOS!H61+LSU!H61+LSUA!H61+LSUE!H61+LSUS!H61+LSUHSCNO!H61+LSUHSCS!H61+LSULaw!H61+LSUAg!H61+PBRC!H61+HPLong!H61+EAConway!H61+UNO!H61</f>
        <v>25547170</v>
      </c>
      <c r="I61" s="58">
        <f t="shared" si="17"/>
        <v>0.24357727010101951</v>
      </c>
      <c r="J61" s="53">
        <f>LSUBOS!J61+LSU!J61+LSUA!J61+LSUE!J61+LSUS!J61+LSUHSCNO!J61+LSUHSCS!J61+LSULaw!J61+LSUAg!J61+PBRC!J61+HPLong!J61+EAConway!J61+UNO!J61</f>
        <v>79336056.540000007</v>
      </c>
      <c r="K61" s="60">
        <f t="shared" si="18"/>
        <v>0.75642272989898052</v>
      </c>
      <c r="L61" s="44">
        <f t="shared" si="20"/>
        <v>104883226.54000001</v>
      </c>
      <c r="M61" s="61">
        <f>IF(ISBLANK(L61),"  ",IF(L71&gt;0,L61/L71,IF(L61&gt;0,1,0)))</f>
        <v>4.044618852385487E-2</v>
      </c>
      <c r="N61" s="35"/>
    </row>
    <row r="62" spans="1:14" s="82" customFormat="1" ht="45">
      <c r="A62" s="111" t="s">
        <v>62</v>
      </c>
      <c r="B62" s="87">
        <f>B61+B60+B59+B58+B57+B56+B55+B54+B53+B52+B51</f>
        <v>380493414.94999999</v>
      </c>
      <c r="C62" s="77">
        <f t="shared" si="0"/>
        <v>0.30584453304165254</v>
      </c>
      <c r="D62" s="88">
        <f>D61+D60+D59+D58+D57+D56+D55+D54+D53+D52+D51</f>
        <v>863581184.54000008</v>
      </c>
      <c r="E62" s="79">
        <f t="shared" si="16"/>
        <v>0.69415546695834751</v>
      </c>
      <c r="F62" s="87">
        <f>F61+F60+F59+F58+F57+F56+F55+F54+F53+F52+F51</f>
        <v>1244074599.49</v>
      </c>
      <c r="G62" s="80">
        <f>IF(ISBLANK(F62),"  ",IF(F71&gt;0,F62/F71,IF(F62&gt;0,1,0)))</f>
        <v>0.48325438888991845</v>
      </c>
      <c r="H62" s="87">
        <f>H61+H60+H59+H58+H57+H56+H55+H54+H53+H52+H51</f>
        <v>423826447</v>
      </c>
      <c r="I62" s="77">
        <f t="shared" si="17"/>
        <v>0.34803725614869208</v>
      </c>
      <c r="J62" s="88">
        <f>J61+J60+J59+J58+J57+J56+J55+J54+J53+J52+J51</f>
        <v>793935271.07000005</v>
      </c>
      <c r="K62" s="79">
        <f t="shared" si="18"/>
        <v>0.65196274385130781</v>
      </c>
      <c r="L62" s="87">
        <f>L61+L60+L59+L58+L57+L56+L55+L54+L53+L52+L51</f>
        <v>1217761718.0700002</v>
      </c>
      <c r="M62" s="80">
        <f>IF(ISBLANK(L62),"  ",IF(L71&gt;0,L62/L71,IF(L62&gt;0,1,0)))</f>
        <v>0.46960626261252919</v>
      </c>
      <c r="N62" s="81"/>
    </row>
    <row r="63" spans="1:14" s="11" customFormat="1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 s="11" customFormat="1" ht="44.25">
      <c r="A64" s="112" t="s">
        <v>64</v>
      </c>
      <c r="B64" s="9">
        <f>LSUBOS!B64+LSU!B64+LSUA!B64+LSUE!B64+LSUS!B64+LSUHSCNO!B64+LSUHSCS!B64+LSULaw!B64+LSUAg!B64+PBRC!B64+HPLong!B64+EAConway!B64+UNO!B64</f>
        <v>0</v>
      </c>
      <c r="C64" s="52">
        <f t="shared" si="0"/>
        <v>0</v>
      </c>
      <c r="D64" s="53">
        <f>LSUBOS!D64+LSU!D64+LSUA!D64+LSUE!D64+LSUS!D64+LSUHSCNO!D64+LSUHSCS!D64+LSULaw!D64+LSUAg!D64+PBRC!D64+HPLong!D64+EAConway!D64+UNO!D64</f>
        <v>0</v>
      </c>
      <c r="E64" s="54">
        <f>IF(ISBLANK(D64),"  ",IF(F64&gt;0,D64/F64,IF(D64&gt;0,1,0)))</f>
        <v>0</v>
      </c>
      <c r="F64" s="68">
        <f>D64+B64</f>
        <v>0</v>
      </c>
      <c r="G64" s="56">
        <f>IF(ISBLANK(F64),"  ",IF(F71&gt;0,F64/F71,IF(F64&gt;0,1,0)))</f>
        <v>0</v>
      </c>
      <c r="H64" s="9">
        <f>LSUBOS!H64+LSU!H64+LSUA!H64+LSUE!H64+LSUS!H64+LSUHSCNO!H64+LSUHSCS!H64+LSULaw!H64+LSUAg!H64+PBRC!H64+HPLong!H64+EAConway!H64+UNO!H64</f>
        <v>0</v>
      </c>
      <c r="I64" s="52">
        <f t="shared" ref="I64:I65" si="21">IF(ISBLANK(H64),"  ",IF(L64&gt;0,H64/L64,IF(H64&gt;0,1,0)))</f>
        <v>0</v>
      </c>
      <c r="J64" s="53">
        <f>LSUBOS!J64+LSU!J64+LSUA!J64+LSUE!J64+LSUS!J64+LSUHSCNO!J64+LSUHSCS!J64+LSULaw!J64+LSUAg!J64+PBRC!J64+HPLong!J64+EAConway!J64+UNO!J64</f>
        <v>0</v>
      </c>
      <c r="K64" s="54">
        <f>IF(ISBLANK(J64),"  ",IF(L64&gt;0,J64/L64,IF(J64&gt;0,1,0)))</f>
        <v>0</v>
      </c>
      <c r="L64" s="68">
        <f>J64+H64</f>
        <v>0</v>
      </c>
      <c r="M64" s="56">
        <f>IF(ISBLANK(L64),"  ",IF(L71&gt;0,L64/L71,IF(L64&gt;0,1,0)))</f>
        <v>0</v>
      </c>
    </row>
    <row r="65" spans="1:13" s="11" customFormat="1" ht="44.25">
      <c r="A65" s="41" t="s">
        <v>65</v>
      </c>
      <c r="B65" s="9">
        <f>LSUBOS!B65+LSU!B65+LSUA!B65+LSUE!B65+LSUS!B65+LSUHSCNO!B65+LSUHSCS!B65+LSULaw!B65+LSUAg!B65+PBRC!B65+HPLong!B65+EAConway!B65+UNO!B65</f>
        <v>70574892</v>
      </c>
      <c r="C65" s="58">
        <f t="shared" si="0"/>
        <v>1</v>
      </c>
      <c r="D65" s="53">
        <f>LSUBOS!D65+LSU!D65+LSUA!D65+LSUE!D65+LSUS!D65+LSUHSCNO!D65+LSUHSCS!D65+LSULaw!D65+LSUAg!D65+PBRC!D65+HPLong!D65+EAConway!D65+UNO!D65</f>
        <v>0</v>
      </c>
      <c r="E65" s="60">
        <f>IF(ISBLANK(D65),"  ",IF(F65&gt;0,D65/F65,IF(D65&gt;0,1,0)))</f>
        <v>0</v>
      </c>
      <c r="F65" s="44">
        <f>D65+B65</f>
        <v>70574892</v>
      </c>
      <c r="G65" s="61">
        <f>IF(ISBLANK(F65),"  ",IF(F71&gt;0,F65/F71,IF(F65&gt;0,1,0)))</f>
        <v>2.74144543409321E-2</v>
      </c>
      <c r="H65" s="9">
        <f>LSUBOS!H65+LSU!H65+LSUA!H65+LSUE!H65+LSUS!H65+LSUHSCNO!H65+LSUHSCS!H65+LSULaw!H65+LSUAg!H65+PBRC!H65+HPLong!H65+EAConway!H65+UNO!H65</f>
        <v>70564866</v>
      </c>
      <c r="I65" s="58">
        <f t="shared" si="21"/>
        <v>1</v>
      </c>
      <c r="J65" s="53">
        <f>LSUBOS!J65+LSU!J65+LSUA!J65+LSUE!J65+LSUS!J65+LSUHSCNO!J65+LSUHSCS!J65+LSULaw!J65+LSUAg!J65+PBRC!J65+HPLong!J65+EAConway!J65+UNO!J65</f>
        <v>0</v>
      </c>
      <c r="K65" s="60">
        <f>IF(ISBLANK(J65),"  ",IF(L65&gt;0,J65/L65,IF(J65&gt;0,1,0)))</f>
        <v>0</v>
      </c>
      <c r="L65" s="44">
        <f>J65+H65</f>
        <v>70564866</v>
      </c>
      <c r="M65" s="61">
        <f>IF(ISBLANK(L65),"  ",IF(L71&gt;0,L65/L71,IF(L65&gt;0,1,0)))</f>
        <v>2.721197628591334E-2</v>
      </c>
    </row>
    <row r="66" spans="1:13" s="11" customFormat="1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 s="11" customFormat="1" ht="44.25">
      <c r="A67" s="86" t="s">
        <v>67</v>
      </c>
      <c r="B67" s="9">
        <f>LSUBOS!B67+LSU!B67+LSUA!B67+LSUE!B67+LSUS!B67+LSUHSCNO!B67+LSUHSCS!B67+LSULaw!B67+LSUAg!B67+PBRC!B67+HPLong!B67+EAConway!B67+UNO!B67</f>
        <v>0</v>
      </c>
      <c r="C67" s="52">
        <f t="shared" si="0"/>
        <v>0</v>
      </c>
      <c r="D67" s="53">
        <f>LSUBOS!D67+LSU!D67+LSUA!D67+LSUE!D67+LSUS!D67+LSUHSCNO!D67+LSUHSCS!D67+LSULaw!D67+LSUAg!D67+PBRC!D67+HPLong!D67+EAConway!D67+UNO!D67</f>
        <v>45825127</v>
      </c>
      <c r="E67" s="54">
        <f>IF(ISBLANK(D67),"  ",IF(F67&gt;0,D67/F67,IF(D67&gt;0,1,0)))</f>
        <v>1</v>
      </c>
      <c r="F67" s="68">
        <f>D67+B67</f>
        <v>45825127</v>
      </c>
      <c r="G67" s="56">
        <f>IF(ISBLANK(F67),"  ",IF(F71&gt;0,F67/F71,IF(F67&gt;0,1,0)))</f>
        <v>1.7800535235801915E-2</v>
      </c>
      <c r="H67" s="9">
        <f>LSUBOS!H67+LSU!H67+LSUA!H67+LSUE!H67+LSUS!H67+LSUHSCNO!H67+LSUHSCS!H67+LSULaw!H67+LSUAg!H67+PBRC!H67+HPLong!H67+EAConway!H67+UNO!H67</f>
        <v>0</v>
      </c>
      <c r="I67" s="52">
        <f t="shared" ref="I67:I71" si="22">IF(ISBLANK(H67),"  ",IF(L67&gt;0,H67/L67,IF(H67&gt;0,1,0)))</f>
        <v>0</v>
      </c>
      <c r="J67" s="53">
        <f>LSUBOS!J67+LSU!J67+LSUA!J67+LSUE!J67+LSUS!J67+LSUHSCNO!J67+LSUHSCS!J67+LSULaw!J67+LSUAg!J67+PBRC!J67+HPLong!J67+EAConway!J67+UNO!J67</f>
        <v>45426327</v>
      </c>
      <c r="K67" s="54">
        <f>IF(ISBLANK(J67),"  ",IF(L67&gt;0,J67/L67,IF(J67&gt;0,1,0)))</f>
        <v>1</v>
      </c>
      <c r="L67" s="68">
        <f>J67+H67</f>
        <v>45426327</v>
      </c>
      <c r="M67" s="56">
        <f>IF(ISBLANK(L67),"  ",IF(L71&gt;0,L67/L71,IF(L67&gt;0,1,0)))</f>
        <v>1.7517784744041674E-2</v>
      </c>
    </row>
    <row r="68" spans="1:13" s="11" customFormat="1" ht="44.25">
      <c r="A68" s="41" t="s">
        <v>68</v>
      </c>
      <c r="B68" s="9">
        <f>LSUBOS!B68+LSU!B68+LSUA!B68+LSUE!B68+LSUS!B68+LSUHSCNO!B68+LSUHSCS!B68+LSULaw!B68+LSUAg!B68+PBRC!B68+HPLong!B68+EAConway!B68+UNO!B68</f>
        <v>11086434</v>
      </c>
      <c r="C68" s="58">
        <f t="shared" si="0"/>
        <v>5.3086430702592058E-2</v>
      </c>
      <c r="D68" s="53">
        <f>LSUBOS!D68+LSU!D68+LSUA!D68+LSUE!D68+LSUS!D68+LSUHSCNO!D68+LSUHSCS!D68+LSULaw!D68+LSUAg!D68+PBRC!D68+HPLong!D68+EAConway!D68+UNO!D68</f>
        <v>197751000.59999999</v>
      </c>
      <c r="E68" s="60">
        <f>IF(ISBLANK(D68),"  ",IF(F68&gt;0,D68/F68,IF(D68&gt;0,1,0)))</f>
        <v>0.946913569297408</v>
      </c>
      <c r="F68" s="44">
        <f>D68+B68</f>
        <v>208837434.59999999</v>
      </c>
      <c r="G68" s="61">
        <f>IF(ISBLANK(F68),"  ",IF(F71&gt;0,F68/F71,IF(F68&gt;0,1,0)))</f>
        <v>8.1121828929176298E-2</v>
      </c>
      <c r="H68" s="9">
        <f>LSUBOS!H68+LSU!H68+LSUA!H68+LSUE!H68+LSUS!H68+LSUHSCNO!H68+LSUHSCS!H68+LSULaw!H68+LSUAg!H68+PBRC!H68+HPLong!H68+EAConway!H68+UNO!H68</f>
        <v>13018275</v>
      </c>
      <c r="I68" s="58">
        <f t="shared" si="22"/>
        <v>5.6517282967787734E-2</v>
      </c>
      <c r="J68" s="53">
        <f>LSUBOS!J68+LSU!J68+LSUA!J68+LSUE!J68+LSUS!J68+LSUHSCNO!J68+LSUHSCS!J68+LSULaw!J68+LSUAg!J68+PBRC!J68+HPLong!J68+EAConway!J68+UNO!J68</f>
        <v>217323212</v>
      </c>
      <c r="K68" s="60">
        <f>IF(ISBLANK(J68),"  ",IF(L68&gt;0,J68/L68,IF(J68&gt;0,1,0)))</f>
        <v>0.94348271703221231</v>
      </c>
      <c r="L68" s="44">
        <f>J68+H68</f>
        <v>230341487</v>
      </c>
      <c r="M68" s="61">
        <f>IF(ISBLANK(L68),"  ",IF(L71&gt;0,L68/L71,IF(L68&gt;0,1,0)))</f>
        <v>8.8826741085372654E-2</v>
      </c>
    </row>
    <row r="69" spans="1:13" s="82" customFormat="1" ht="45">
      <c r="A69" s="83" t="s">
        <v>69</v>
      </c>
      <c r="B69" s="114">
        <f>B68+B67+B65+B64</f>
        <v>81661326</v>
      </c>
      <c r="C69" s="77">
        <f t="shared" si="0"/>
        <v>0.25108217118325143</v>
      </c>
      <c r="D69" s="115">
        <f>D68+D67+D65+D64</f>
        <v>243576127.59999999</v>
      </c>
      <c r="E69" s="79">
        <f>IF(ISBLANK(D69),"  ",IF(F69&gt;0,D69/F69,IF(D69&gt;0,1,0)))</f>
        <v>0.74891782881674851</v>
      </c>
      <c r="F69" s="185">
        <f>F68+F67+F66+F65+F64</f>
        <v>325237453.60000002</v>
      </c>
      <c r="G69" s="80">
        <f>IF(ISBLANK(F69),"  ",IF(F71&gt;0,F69/F71,IF(F69&gt;0,1,0)))</f>
        <v>0.12633681850591033</v>
      </c>
      <c r="H69" s="114">
        <f>H68+H67+H65+H64</f>
        <v>83583141</v>
      </c>
      <c r="I69" s="77">
        <f t="shared" si="22"/>
        <v>0.24133772475643939</v>
      </c>
      <c r="J69" s="115">
        <f>J68+J67+J65+J64</f>
        <v>262749539</v>
      </c>
      <c r="K69" s="79">
        <f>IF(ISBLANK(J69),"  ",IF(L69&gt;0,J69/L69,IF(J69&gt;0,1,0)))</f>
        <v>0.75866227524356067</v>
      </c>
      <c r="L69" s="185">
        <f>L68+L67+L66+L65+L64</f>
        <v>346332680</v>
      </c>
      <c r="M69" s="80">
        <f>IF(ISBLANK(L69),"  ",IF(L71&gt;0,L69/L71,IF(L69&gt;0,1,0)))</f>
        <v>0.13355650211532766</v>
      </c>
    </row>
    <row r="70" spans="1:13" s="82" customFormat="1" ht="45">
      <c r="A70" s="83" t="s">
        <v>70</v>
      </c>
      <c r="B70" s="176">
        <f>'UL BOS'!B70+GSU!B70+McNeese!B70+LATech!B70+Nicholls!B70+NwSU!B70+SLU!B70+ULL!B70+ULM!B70</f>
        <v>0</v>
      </c>
      <c r="C70" s="77">
        <f t="shared" si="0"/>
        <v>0</v>
      </c>
      <c r="D70" s="210">
        <f>'UL BOS'!D70+GSU!D70+McNeese!D70+LATech!D70+Nicholls!D70+NwSU!D70+SLU!D70+ULL!D70+ULM!D70</f>
        <v>0</v>
      </c>
      <c r="E70" s="79">
        <f>IF(ISBLANK(D70),"  ",IF(F70&gt;0,D70/F70,IF(D70&gt;0,1,0)))</f>
        <v>0</v>
      </c>
      <c r="F70" s="186">
        <f>D70+B70</f>
        <v>0</v>
      </c>
      <c r="G70" s="80">
        <f>IF(ISBLANK(F70),"  ",IF(F72&gt;0,F70/F72,IF(F70&gt;0,1,0)))</f>
        <v>0</v>
      </c>
      <c r="H70" s="176">
        <f>'UL BOS'!H70+GSU!H70+McNeese!H70+LATech!H70+Nicholls!H70+NwSU!H70+SLU!H70+ULL!H70+ULM!H70</f>
        <v>0</v>
      </c>
      <c r="I70" s="77">
        <f t="shared" si="22"/>
        <v>0</v>
      </c>
      <c r="J70" s="210">
        <f>'UL BOS'!J70+GSU!J70+McNeese!J70+LATech!J70+Nicholls!J70+NwSU!J70+SLU!J70+ULL!J70+ULM!J70</f>
        <v>0</v>
      </c>
      <c r="K70" s="79">
        <f>IF(ISBLANK(J70),"  ",IF(L70&gt;0,J70/L70,IF(J70&gt;0,1,0)))</f>
        <v>0</v>
      </c>
      <c r="L70" s="186">
        <f>J70+H70</f>
        <v>0</v>
      </c>
      <c r="M70" s="80">
        <f>IF(ISBLANK(L70),"  ",IF(L72&gt;0,L70/L72,IF(L70&gt;0,1,0)))</f>
        <v>0</v>
      </c>
    </row>
    <row r="71" spans="1:13" s="82" customFormat="1" ht="45.75" thickBot="1">
      <c r="A71" s="121" t="s">
        <v>71</v>
      </c>
      <c r="B71" s="122">
        <f>B69+B62+B43+B36+B44+B70</f>
        <v>1466616085.1700001</v>
      </c>
      <c r="C71" s="123">
        <f t="shared" si="0"/>
        <v>0.56969948608025567</v>
      </c>
      <c r="D71" s="122">
        <f>D69+D62+D43+D36+D44+D70</f>
        <v>1107751842.1400001</v>
      </c>
      <c r="E71" s="124">
        <f>IF(ISBLANK(D71),"  ",IF(F71&gt;0,D71/F71,IF(D71&gt;0,1,0)))</f>
        <v>0.43030051391974439</v>
      </c>
      <c r="F71" s="122">
        <f>F69+F62+F43+F36+F44+F70</f>
        <v>2574367927.3099999</v>
      </c>
      <c r="G71" s="125">
        <f>IF(ISBLANK(F71),"  ",IF(F71&gt;0,F71/F71,IF(F71&gt;0,1,0)))</f>
        <v>1</v>
      </c>
      <c r="H71" s="122">
        <f>H69+H62+H43+H36+H44+H70</f>
        <v>1524969956</v>
      </c>
      <c r="I71" s="123">
        <f t="shared" si="22"/>
        <v>0.58807518006768855</v>
      </c>
      <c r="J71" s="122">
        <f>J69+J62+J43+J36+J44+J70</f>
        <v>1068184810.0700001</v>
      </c>
      <c r="K71" s="124">
        <f>IF(ISBLANK(J71),"  ",IF(L71&gt;0,J71/L71,IF(J71&gt;0,1,0)))</f>
        <v>0.41192481993231145</v>
      </c>
      <c r="L71" s="122">
        <f>L69+L62+L43+L36+L44+L70</f>
        <v>2593154766.0700002</v>
      </c>
      <c r="M71" s="125">
        <f>IF(ISBLANK(L71),"  ",IF(L71&gt;0,L71/L71,IF(L71&gt;0,1,0)))</f>
        <v>1</v>
      </c>
    </row>
    <row r="72" spans="1:13" ht="21" thickTop="1">
      <c r="A72" s="187"/>
      <c r="B72" s="188"/>
      <c r="C72" s="189"/>
      <c r="D72" s="188"/>
      <c r="E72" s="189"/>
      <c r="F72" s="188"/>
      <c r="G72" s="189"/>
      <c r="H72" s="188"/>
      <c r="I72" s="189"/>
      <c r="J72" s="188"/>
      <c r="K72" s="189"/>
      <c r="L72" s="188"/>
      <c r="M72" s="189"/>
    </row>
    <row r="73" spans="1:13" s="11" customFormat="1" ht="44.25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 s="11" customFormat="1" ht="44.25">
      <c r="A74" s="4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91" spans="5:5">
      <c r="E91" s="184" t="s">
        <v>12</v>
      </c>
    </row>
  </sheetData>
  <pageMargins left="0.7" right="0.7" top="0.75" bottom="0.75" header="0.3" footer="0.3"/>
  <pageSetup scale="1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89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7715355</v>
      </c>
      <c r="C13" s="52">
        <v>0.92845508692358558</v>
      </c>
      <c r="D13" s="53">
        <v>594530</v>
      </c>
      <c r="E13" s="54">
        <v>7.1544913076414418E-2</v>
      </c>
      <c r="F13" s="55">
        <v>8309885</v>
      </c>
      <c r="G13" s="56">
        <v>0.73698751165804444</v>
      </c>
      <c r="H13" s="9">
        <v>6095022</v>
      </c>
      <c r="I13" s="52">
        <v>0.34640604598277852</v>
      </c>
      <c r="J13" s="53">
        <v>11500000</v>
      </c>
      <c r="K13" s="54">
        <v>0.65359395401722142</v>
      </c>
      <c r="L13" s="55">
        <v>17595022</v>
      </c>
      <c r="M13" s="56">
        <v>0.82299170746266614</v>
      </c>
      <c r="N13" s="57"/>
    </row>
    <row r="14" spans="1:17">
      <c r="A14" s="21" t="s">
        <v>15</v>
      </c>
      <c r="B14" s="5">
        <v>695418</v>
      </c>
      <c r="C14" s="58">
        <v>1</v>
      </c>
      <c r="D14" s="59">
        <v>0</v>
      </c>
      <c r="E14" s="60">
        <v>0</v>
      </c>
      <c r="F14" s="48">
        <v>695418</v>
      </c>
      <c r="G14" s="61">
        <v>6.1675267633934036E-2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0</v>
      </c>
      <c r="C17" s="58">
        <v>0</v>
      </c>
      <c r="D17" s="64">
        <v>0</v>
      </c>
      <c r="E17" s="60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1250000</v>
      </c>
      <c r="C30" s="58">
        <v>1</v>
      </c>
      <c r="D30" s="64">
        <v>0</v>
      </c>
      <c r="E30" s="60">
        <v>0</v>
      </c>
      <c r="F30" s="44">
        <v>1250000</v>
      </c>
      <c r="G30" s="61">
        <v>0.11086006479903819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9660773</v>
      </c>
      <c r="C36" s="77">
        <v>0.9420270663870195</v>
      </c>
      <c r="D36" s="78">
        <v>594530</v>
      </c>
      <c r="E36" s="79">
        <v>9.754353634818709E-2</v>
      </c>
      <c r="F36" s="76">
        <v>10255303</v>
      </c>
      <c r="G36" s="80">
        <v>0.90952284409101669</v>
      </c>
      <c r="H36" s="76">
        <v>6095022</v>
      </c>
      <c r="I36" s="77">
        <v>0.34640604598277852</v>
      </c>
      <c r="J36" s="78">
        <v>11500000</v>
      </c>
      <c r="K36" s="79">
        <v>0.65359395401722142</v>
      </c>
      <c r="L36" s="76">
        <v>17595022</v>
      </c>
      <c r="M36" s="80">
        <v>0.82299170746266614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2764148</v>
      </c>
      <c r="I42" s="58">
        <v>1</v>
      </c>
      <c r="J42" s="64">
        <v>0</v>
      </c>
      <c r="K42" s="60">
        <v>0</v>
      </c>
      <c r="L42" s="75">
        <v>2764148</v>
      </c>
      <c r="M42" s="61">
        <v>0.12929059606742827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2764148</v>
      </c>
      <c r="I43" s="77">
        <v>1</v>
      </c>
      <c r="J43" s="88">
        <v>0</v>
      </c>
      <c r="K43" s="79">
        <v>0</v>
      </c>
      <c r="L43" s="89">
        <v>2764148</v>
      </c>
      <c r="M43" s="80">
        <v>0.12929059606742827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677013</v>
      </c>
      <c r="E54" s="60">
        <v>1</v>
      </c>
      <c r="F54" s="44">
        <v>677013</v>
      </c>
      <c r="G54" s="61">
        <v>6.0042964039832995E-2</v>
      </c>
      <c r="H54" s="42">
        <v>0</v>
      </c>
      <c r="I54" s="58">
        <v>0</v>
      </c>
      <c r="J54" s="64">
        <v>677013</v>
      </c>
      <c r="K54" s="60">
        <v>1</v>
      </c>
      <c r="L54" s="44">
        <v>677013</v>
      </c>
      <c r="M54" s="61">
        <v>3.1666688728460929E-2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0</v>
      </c>
      <c r="C61" s="58">
        <v>0</v>
      </c>
      <c r="D61" s="64">
        <v>343160</v>
      </c>
      <c r="E61" s="60">
        <v>1</v>
      </c>
      <c r="F61" s="44">
        <v>343160</v>
      </c>
      <c r="G61" s="61">
        <v>3.0434191869150359E-2</v>
      </c>
      <c r="H61" s="42">
        <v>0</v>
      </c>
      <c r="I61" s="58">
        <v>0</v>
      </c>
      <c r="J61" s="64">
        <v>343160</v>
      </c>
      <c r="K61" s="60">
        <v>1</v>
      </c>
      <c r="L61" s="44">
        <v>343160</v>
      </c>
      <c r="M61" s="61">
        <v>1.6051007741444627E-2</v>
      </c>
      <c r="N61" s="35"/>
    </row>
    <row r="62" spans="1:14" s="82" customFormat="1" ht="45">
      <c r="A62" s="111" t="s">
        <v>62</v>
      </c>
      <c r="B62" s="87">
        <v>0</v>
      </c>
      <c r="C62" s="77">
        <v>0</v>
      </c>
      <c r="D62" s="88">
        <v>1020173</v>
      </c>
      <c r="E62" s="79">
        <v>1</v>
      </c>
      <c r="F62" s="87">
        <v>1020173</v>
      </c>
      <c r="G62" s="80">
        <v>9.047715590898335E-2</v>
      </c>
      <c r="H62" s="87">
        <v>0</v>
      </c>
      <c r="I62" s="77">
        <v>0</v>
      </c>
      <c r="J62" s="88">
        <v>1020173</v>
      </c>
      <c r="K62" s="79">
        <v>1</v>
      </c>
      <c r="L62" s="87">
        <v>1020173</v>
      </c>
      <c r="M62" s="80">
        <v>4.7717696469905556E-2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0</v>
      </c>
      <c r="E69" s="79">
        <v>0</v>
      </c>
      <c r="F69" s="104">
        <v>0</v>
      </c>
      <c r="G69" s="116">
        <v>0</v>
      </c>
      <c r="H69" s="103">
        <v>0</v>
      </c>
      <c r="I69" s="117">
        <v>0</v>
      </c>
      <c r="J69" s="88">
        <v>0</v>
      </c>
      <c r="K69" s="118">
        <v>0</v>
      </c>
      <c r="L69" s="104">
        <v>0</v>
      </c>
      <c r="M69" s="80">
        <v>0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0</v>
      </c>
      <c r="C71" s="123">
        <v>0</v>
      </c>
      <c r="D71" s="122">
        <v>0</v>
      </c>
      <c r="E71" s="124">
        <v>0</v>
      </c>
      <c r="F71" s="122">
        <v>0</v>
      </c>
      <c r="G71" s="125">
        <v>0</v>
      </c>
      <c r="H71" s="122">
        <v>8859170</v>
      </c>
      <c r="I71" s="123">
        <v>0.41437989932618602</v>
      </c>
      <c r="J71" s="122">
        <v>12520173</v>
      </c>
      <c r="K71" s="124">
        <v>0.58562010067381398</v>
      </c>
      <c r="L71" s="122">
        <v>21379343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tabSelected="1" topLeftCell="A52" zoomScale="20" zoomScaleNormal="20" workbookViewId="0">
      <selection activeCell="A68" sqref="A68"/>
    </sheetView>
  </sheetViews>
  <sheetFormatPr defaultColWidth="12.42578125" defaultRowHeight="44.25"/>
  <cols>
    <col min="1" max="1" width="186.7109375" style="11" customWidth="1"/>
    <col min="2" max="2" width="60.7109375" style="128" customWidth="1"/>
    <col min="3" max="3" width="45.5703125" style="11" customWidth="1"/>
    <col min="4" max="4" width="55.28515625" style="128" customWidth="1"/>
    <col min="5" max="5" width="45.5703125" style="11" customWidth="1"/>
    <col min="6" max="6" width="53.285156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53.42578125" style="128" customWidth="1"/>
    <col min="11" max="11" width="45.5703125" style="11" customWidth="1"/>
    <col min="12" max="12" width="56.285156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126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 t="s">
        <v>4</v>
      </c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f>LSUE!B13+SUSLA!B13+LCTCS!B13-LCTCSBOS!B13</f>
        <v>135554407</v>
      </c>
      <c r="C13" s="52">
        <f t="shared" ref="C13:C31" si="0">IF(ISBLANK(B13),"  ",IF(F13&gt;0,B13/F13,IF(B13&gt;0,1,0)))</f>
        <v>1</v>
      </c>
      <c r="D13" s="53">
        <f>LSUE!D13+SUSLA!D13+LCTCS!D13-LCTCSBOS!D13</f>
        <v>0</v>
      </c>
      <c r="E13" s="52">
        <f>IF(ISBLANK(D13),"  ",IF(F13&gt;0,D13/F13,IF(D13&gt;0,1,0)))</f>
        <v>0</v>
      </c>
      <c r="F13" s="55">
        <f>D13+B13</f>
        <v>135554407</v>
      </c>
      <c r="G13" s="52">
        <f>IF(ISBLANK(F13),"  ",IF($F$73&gt;0,F13/$F$73,IF(F13&gt;0,1,0)))</f>
        <v>0.25489531167942864</v>
      </c>
      <c r="H13" s="220">
        <f>LSUE!H13+SUSLA!H13+LCTCS!H13-LCTCSBOS!H13</f>
        <v>139053456</v>
      </c>
      <c r="I13" s="52">
        <f t="shared" ref="I13:I14" si="1">IF(ISBLANK(H13),"  ",IF(L13&gt;0,H13/L13,IF(H13&gt;0,1,0)))</f>
        <v>1</v>
      </c>
      <c r="J13" s="53">
        <f>LSUE!J13+SUSLA!J13+LCTCS!J13-LCTCSBOS!J13</f>
        <v>0</v>
      </c>
      <c r="K13" s="52">
        <f>IF(ISBLANK(J13),"  ",IF(L13&gt;0,J13/L13,IF(J13&gt;0,1,0)))</f>
        <v>0</v>
      </c>
      <c r="L13" s="55">
        <f>J13+H13</f>
        <v>139053456</v>
      </c>
      <c r="M13" s="229">
        <f>IF(ISBLANK(L13),"  ",IF($F$73&gt;0,L13/$F$73,IF(L13&gt;0,1,0)))</f>
        <v>0.26147489256636058</v>
      </c>
      <c r="N13" s="57"/>
    </row>
    <row r="14" spans="1:17">
      <c r="A14" s="21" t="s">
        <v>15</v>
      </c>
      <c r="B14" s="9">
        <f>LSUE!B14+SUSLA!B14+LCTCS!B14-LCTCSBOS!B14</f>
        <v>10989120</v>
      </c>
      <c r="C14" s="52">
        <f t="shared" si="0"/>
        <v>1</v>
      </c>
      <c r="D14" s="53">
        <f>LSUE!D14+SUSLA!D14+LCTCS!D14-LCTCSBOS!D14</f>
        <v>0</v>
      </c>
      <c r="E14" s="52">
        <f>IF(ISBLANK(D14),"  ",IF(F14&gt;0,D14/F14,IF(D14&gt;0,1,0)))</f>
        <v>0</v>
      </c>
      <c r="F14" s="55">
        <f>D14+B14</f>
        <v>10989120</v>
      </c>
      <c r="G14" s="52">
        <f>IF(ISBLANK(F14),"  ",IF($F$73&gt;0,F14/$F$73,IF(F14&gt;0,1,0)))</f>
        <v>2.0663844352051521E-2</v>
      </c>
      <c r="H14" s="220">
        <f>LSUE!H14+SUSLA!H14+LCTCS!H14-LCTCSBOS!H14</f>
        <v>0</v>
      </c>
      <c r="I14" s="52">
        <f t="shared" si="1"/>
        <v>0</v>
      </c>
      <c r="J14" s="53">
        <f>LSUE!J14+SUSLA!J14+LCTCS!J14-LCTCSBOS!J14</f>
        <v>0</v>
      </c>
      <c r="K14" s="52">
        <f>IF(ISBLANK(J14),"  ",IF(L14&gt;0,J14/L14,IF(J14&gt;0,1,0)))</f>
        <v>0</v>
      </c>
      <c r="L14" s="55">
        <f>J14+H14</f>
        <v>0</v>
      </c>
      <c r="M14" s="229">
        <f>IF(ISBLANK(L14),"  ",IF($F$73&gt;0,L14/$F$73,IF(L14&gt;0,1,0)))</f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3" t="s">
        <v>4</v>
      </c>
      <c r="H15" s="221"/>
      <c r="I15" s="63" t="s">
        <v>4</v>
      </c>
      <c r="J15" s="64"/>
      <c r="K15" s="65" t="s">
        <v>4</v>
      </c>
      <c r="L15" s="44"/>
      <c r="M15" s="230" t="s">
        <v>4</v>
      </c>
      <c r="N15" s="35"/>
    </row>
    <row r="16" spans="1:17">
      <c r="A16" s="67" t="s">
        <v>17</v>
      </c>
      <c r="B16" s="9">
        <f>LSUE!B16+SUSLA!B16+LCTCS!B16-LCTCSBOS!B16</f>
        <v>1082453</v>
      </c>
      <c r="C16" s="52">
        <f t="shared" si="0"/>
        <v>1</v>
      </c>
      <c r="D16" s="53">
        <f>LSUE!D16+SUSLA!D16+LCTCS!D16-LCTCSBOS!D16</f>
        <v>0</v>
      </c>
      <c r="E16" s="52">
        <f t="shared" ref="E16:E31" si="2">IF(ISBLANK(D16),"  ",IF(F16&gt;0,D16/F16,IF(D16&gt;0,1,0)))</f>
        <v>0</v>
      </c>
      <c r="F16" s="55">
        <f t="shared" ref="F16:F31" si="3">D16+B16</f>
        <v>1082453</v>
      </c>
      <c r="G16" s="52">
        <f t="shared" ref="G16:G31" si="4">IF(ISBLANK(F16),"  ",IF($F$73&gt;0,F16/$F$73,IF(F16&gt;0,1,0)))</f>
        <v>2.0354350767314601E-3</v>
      </c>
      <c r="H16" s="220">
        <f>LSUE!H16+SUSLA!H16+LCTCS!H16-LCTCSBOS!H16</f>
        <v>114210</v>
      </c>
      <c r="I16" s="52">
        <f t="shared" ref="I16:I31" si="5">IF(ISBLANK(H16),"  ",IF(L16&gt;0,H16/L16,IF(H16&gt;0,1,0)))</f>
        <v>1</v>
      </c>
      <c r="J16" s="53">
        <f>LSUE!J16+SUSLA!J16+LCTCS!J16-LCTCSBOS!J16</f>
        <v>0</v>
      </c>
      <c r="K16" s="52">
        <f t="shared" ref="K16:K31" si="6">IF(ISBLANK(J16),"  ",IF(L16&gt;0,J16/L16,IF(J16&gt;0,1,0)))</f>
        <v>0</v>
      </c>
      <c r="L16" s="55">
        <f t="shared" ref="L16:L31" si="7">J16+H16</f>
        <v>114210</v>
      </c>
      <c r="M16" s="229">
        <f t="shared" ref="M16:M31" si="8">IF(ISBLANK(L16),"  ",IF($F$73&gt;0,L16/$F$73,IF(L16&gt;0,1,0)))</f>
        <v>2.1475947695973871E-4</v>
      </c>
      <c r="N16" s="35"/>
    </row>
    <row r="17" spans="1:14">
      <c r="A17" s="69" t="s">
        <v>18</v>
      </c>
      <c r="B17" s="9">
        <f>LSUE!B17+SUSLA!B17+LCTCS!B17-LCTCSBOS!B17</f>
        <v>5573463.1499999994</v>
      </c>
      <c r="C17" s="52">
        <f t="shared" si="0"/>
        <v>1</v>
      </c>
      <c r="D17" s="53">
        <f>LSUE!D17+SUSLA!D17+LCTCS!D17-LCTCSBOS!D17</f>
        <v>0</v>
      </c>
      <c r="E17" s="52">
        <f t="shared" si="2"/>
        <v>0</v>
      </c>
      <c r="F17" s="55">
        <f t="shared" si="3"/>
        <v>5573463.1499999994</v>
      </c>
      <c r="G17" s="52">
        <f t="shared" si="4"/>
        <v>1.0480290963561664E-2</v>
      </c>
      <c r="H17" s="220">
        <f>LSUE!H17+SUSLA!H17+LCTCS!H17-LCTCSBOS!H17</f>
        <v>5592890</v>
      </c>
      <c r="I17" s="52">
        <f t="shared" si="5"/>
        <v>1</v>
      </c>
      <c r="J17" s="53">
        <f>LSUE!J17+SUSLA!J17+LCTCS!J17-LCTCSBOS!J17</f>
        <v>0</v>
      </c>
      <c r="K17" s="52">
        <f t="shared" si="6"/>
        <v>0</v>
      </c>
      <c r="L17" s="55">
        <f t="shared" si="7"/>
        <v>5592890</v>
      </c>
      <c r="M17" s="229">
        <f t="shared" si="8"/>
        <v>1.0516821041006506E-2</v>
      </c>
      <c r="N17" s="35"/>
    </row>
    <row r="18" spans="1:14">
      <c r="A18" s="69" t="s">
        <v>19</v>
      </c>
      <c r="B18" s="9">
        <f>LSUE!B18+SUSLA!B18+LCTCS!B18-LCTCSBOS!B18</f>
        <v>0</v>
      </c>
      <c r="C18" s="52">
        <f t="shared" si="0"/>
        <v>0</v>
      </c>
      <c r="D18" s="53">
        <f>LSUE!D18+SUSLA!D18+LCTCS!D18-LCTCSBOS!D18</f>
        <v>0</v>
      </c>
      <c r="E18" s="52">
        <f t="shared" si="2"/>
        <v>0</v>
      </c>
      <c r="F18" s="55">
        <f t="shared" si="3"/>
        <v>0</v>
      </c>
      <c r="G18" s="52">
        <f t="shared" si="4"/>
        <v>0</v>
      </c>
      <c r="H18" s="220">
        <f>LSUE!H18+SUSLA!H18+LCTCS!H18-LCTCSBOS!H18</f>
        <v>0</v>
      </c>
      <c r="I18" s="52">
        <f t="shared" si="5"/>
        <v>0</v>
      </c>
      <c r="J18" s="53">
        <f>LSUE!J18+SUSLA!J18+LCTCS!J18-LCTCSBOS!J18</f>
        <v>0</v>
      </c>
      <c r="K18" s="52">
        <f t="shared" si="6"/>
        <v>0</v>
      </c>
      <c r="L18" s="55">
        <f t="shared" si="7"/>
        <v>0</v>
      </c>
      <c r="M18" s="229">
        <f t="shared" si="8"/>
        <v>0</v>
      </c>
      <c r="N18" s="35"/>
    </row>
    <row r="19" spans="1:14">
      <c r="A19" s="69" t="s">
        <v>20</v>
      </c>
      <c r="B19" s="9">
        <f>LSUE!B19+SUSLA!B19+LCTCS!B19-LCTCSBOS!B19</f>
        <v>175201</v>
      </c>
      <c r="C19" s="52">
        <f t="shared" si="0"/>
        <v>1</v>
      </c>
      <c r="D19" s="53">
        <f>LSUE!D19+SUSLA!D19+LCTCS!D19-LCTCSBOS!D19</f>
        <v>0</v>
      </c>
      <c r="E19" s="52">
        <f t="shared" si="2"/>
        <v>0</v>
      </c>
      <c r="F19" s="55">
        <f t="shared" si="3"/>
        <v>175201</v>
      </c>
      <c r="G19" s="52">
        <f t="shared" si="4"/>
        <v>3.2944641557502128E-4</v>
      </c>
      <c r="H19" s="220">
        <f>LSUE!H19+SUSLA!H19+LCTCS!H19-LCTCSBOS!H19</f>
        <v>175201</v>
      </c>
      <c r="I19" s="52">
        <f t="shared" si="5"/>
        <v>1</v>
      </c>
      <c r="J19" s="53">
        <f>LSUE!J19+SUSLA!J19+LCTCS!J19-LCTCSBOS!J19</f>
        <v>0</v>
      </c>
      <c r="K19" s="52">
        <f t="shared" si="6"/>
        <v>0</v>
      </c>
      <c r="L19" s="55">
        <f t="shared" si="7"/>
        <v>175201</v>
      </c>
      <c r="M19" s="229">
        <f t="shared" si="8"/>
        <v>3.2944641557502128E-4</v>
      </c>
      <c r="N19" s="35"/>
    </row>
    <row r="20" spans="1:14">
      <c r="A20" s="69" t="s">
        <v>21</v>
      </c>
      <c r="B20" s="9">
        <f>LSUE!B20+SUSLA!B20+LCTCS!B20-LCTCSBOS!B20</f>
        <v>0</v>
      </c>
      <c r="C20" s="52">
        <f t="shared" si="0"/>
        <v>0</v>
      </c>
      <c r="D20" s="53">
        <f>LSUE!D20+SUSLA!D20+LCTCS!D20-LCTCSBOS!D20</f>
        <v>0</v>
      </c>
      <c r="E20" s="52">
        <f t="shared" si="2"/>
        <v>0</v>
      </c>
      <c r="F20" s="55">
        <f t="shared" si="3"/>
        <v>0</v>
      </c>
      <c r="G20" s="52">
        <f t="shared" si="4"/>
        <v>0</v>
      </c>
      <c r="H20" s="220">
        <f>LSUE!H20+SUSLA!H20+LCTCS!H20-LCTCSBOS!H20</f>
        <v>0</v>
      </c>
      <c r="I20" s="52">
        <f t="shared" si="5"/>
        <v>0</v>
      </c>
      <c r="J20" s="53">
        <f>LSUE!J20+SUSLA!J20+LCTCS!J20-LCTCSBOS!J20</f>
        <v>0</v>
      </c>
      <c r="K20" s="52">
        <f t="shared" si="6"/>
        <v>0</v>
      </c>
      <c r="L20" s="55">
        <f t="shared" si="7"/>
        <v>0</v>
      </c>
      <c r="M20" s="229">
        <f t="shared" si="8"/>
        <v>0</v>
      </c>
      <c r="N20" s="35"/>
    </row>
    <row r="21" spans="1:14">
      <c r="A21" s="69" t="s">
        <v>22</v>
      </c>
      <c r="B21" s="9">
        <f>LSUE!B21+SUSLA!B21+LCTCS!B21-LCTCSBOS!B21</f>
        <v>0</v>
      </c>
      <c r="C21" s="52">
        <f t="shared" si="0"/>
        <v>0</v>
      </c>
      <c r="D21" s="53">
        <f>LSUE!D21+SUSLA!D21+LCTCS!D21-LCTCSBOS!D21</f>
        <v>0</v>
      </c>
      <c r="E21" s="52">
        <f t="shared" si="2"/>
        <v>0</v>
      </c>
      <c r="F21" s="55">
        <f t="shared" si="3"/>
        <v>0</v>
      </c>
      <c r="G21" s="52">
        <f t="shared" si="4"/>
        <v>0</v>
      </c>
      <c r="H21" s="220">
        <f>LSUE!H21+SUSLA!H21+LCTCS!H21-LCTCSBOS!H21</f>
        <v>0</v>
      </c>
      <c r="I21" s="52">
        <f t="shared" si="5"/>
        <v>0</v>
      </c>
      <c r="J21" s="53">
        <f>LSUE!J21+SUSLA!J21+LCTCS!J21-LCTCSBOS!J21</f>
        <v>0</v>
      </c>
      <c r="K21" s="52">
        <f t="shared" si="6"/>
        <v>0</v>
      </c>
      <c r="L21" s="55">
        <f t="shared" si="7"/>
        <v>0</v>
      </c>
      <c r="M21" s="229">
        <f t="shared" si="8"/>
        <v>0</v>
      </c>
      <c r="N21" s="35"/>
    </row>
    <row r="22" spans="1:14">
      <c r="A22" s="69" t="s">
        <v>23</v>
      </c>
      <c r="B22" s="9">
        <f>LSUE!B22+SUSLA!B22+LCTCS!B22-LCTCSBOS!B22</f>
        <v>0</v>
      </c>
      <c r="C22" s="52">
        <f t="shared" si="0"/>
        <v>0</v>
      </c>
      <c r="D22" s="53">
        <f>LSUE!D22+SUSLA!D22+LCTCS!D22-LCTCSBOS!D22</f>
        <v>0</v>
      </c>
      <c r="E22" s="52">
        <f t="shared" si="2"/>
        <v>0</v>
      </c>
      <c r="F22" s="55">
        <f t="shared" si="3"/>
        <v>0</v>
      </c>
      <c r="G22" s="52">
        <f t="shared" si="4"/>
        <v>0</v>
      </c>
      <c r="H22" s="220">
        <f>LSUE!H22+SUSLA!H22+LCTCS!H22-LCTCSBOS!H22</f>
        <v>0</v>
      </c>
      <c r="I22" s="52">
        <f t="shared" si="5"/>
        <v>0</v>
      </c>
      <c r="J22" s="53">
        <f>LSUE!J22+SUSLA!J22+LCTCS!J22-LCTCSBOS!J22</f>
        <v>0</v>
      </c>
      <c r="K22" s="52">
        <f t="shared" si="6"/>
        <v>0</v>
      </c>
      <c r="L22" s="55">
        <f t="shared" si="7"/>
        <v>0</v>
      </c>
      <c r="M22" s="229">
        <f t="shared" si="8"/>
        <v>0</v>
      </c>
      <c r="N22" s="35"/>
    </row>
    <row r="23" spans="1:14">
      <c r="A23" s="69" t="s">
        <v>24</v>
      </c>
      <c r="B23" s="9">
        <f>LSUE!B23+SUSLA!B23+LCTCS!B23-LCTCSBOS!B23</f>
        <v>0</v>
      </c>
      <c r="C23" s="52">
        <f t="shared" si="0"/>
        <v>0</v>
      </c>
      <c r="D23" s="53">
        <f>LSUE!D23+SUSLA!D23+LCTCS!D23-LCTCSBOS!D23</f>
        <v>0</v>
      </c>
      <c r="E23" s="52">
        <f t="shared" si="2"/>
        <v>0</v>
      </c>
      <c r="F23" s="55">
        <f t="shared" si="3"/>
        <v>0</v>
      </c>
      <c r="G23" s="52">
        <f t="shared" si="4"/>
        <v>0</v>
      </c>
      <c r="H23" s="220">
        <f>LSUE!H23+SUSLA!H23+LCTCS!H23-LCTCSBOS!H23</f>
        <v>0</v>
      </c>
      <c r="I23" s="52">
        <f t="shared" si="5"/>
        <v>0</v>
      </c>
      <c r="J23" s="53">
        <f>LSUE!J23+SUSLA!J23+LCTCS!J23-LCTCSBOS!J23</f>
        <v>0</v>
      </c>
      <c r="K23" s="52">
        <f t="shared" si="6"/>
        <v>0</v>
      </c>
      <c r="L23" s="55">
        <f t="shared" si="7"/>
        <v>0</v>
      </c>
      <c r="M23" s="229">
        <f t="shared" si="8"/>
        <v>0</v>
      </c>
      <c r="N23" s="35"/>
    </row>
    <row r="24" spans="1:14">
      <c r="A24" s="69" t="s">
        <v>25</v>
      </c>
      <c r="B24" s="9">
        <f>LSUE!B24+SUSLA!B24+LCTCS!B24-LCTCSBOS!B24</f>
        <v>0</v>
      </c>
      <c r="C24" s="52">
        <f t="shared" si="0"/>
        <v>0</v>
      </c>
      <c r="D24" s="53">
        <f>LSUE!D24+SUSLA!D24+LCTCS!D24-LCTCSBOS!D24</f>
        <v>0</v>
      </c>
      <c r="E24" s="52">
        <f t="shared" si="2"/>
        <v>0</v>
      </c>
      <c r="F24" s="55">
        <f t="shared" si="3"/>
        <v>0</v>
      </c>
      <c r="G24" s="52">
        <f t="shared" si="4"/>
        <v>0</v>
      </c>
      <c r="H24" s="220">
        <f>LSUE!H24+SUSLA!H24+LCTCS!H24-LCTCSBOS!H24</f>
        <v>0</v>
      </c>
      <c r="I24" s="52">
        <f t="shared" si="5"/>
        <v>0</v>
      </c>
      <c r="J24" s="53">
        <f>LSUE!J24+SUSLA!J24+LCTCS!J24-LCTCSBOS!J24</f>
        <v>0</v>
      </c>
      <c r="K24" s="52">
        <f t="shared" si="6"/>
        <v>0</v>
      </c>
      <c r="L24" s="55">
        <f t="shared" si="7"/>
        <v>0</v>
      </c>
      <c r="M24" s="229">
        <f t="shared" si="8"/>
        <v>0</v>
      </c>
      <c r="N24" s="35"/>
    </row>
    <row r="25" spans="1:14">
      <c r="A25" s="69" t="s">
        <v>26</v>
      </c>
      <c r="B25" s="9">
        <f>LSUE!B25+SUSLA!B25+LCTCS!B25-LCTCSBOS!B25</f>
        <v>0</v>
      </c>
      <c r="C25" s="52">
        <f t="shared" si="0"/>
        <v>0</v>
      </c>
      <c r="D25" s="53">
        <f>LSUE!D25+SUSLA!D25+LCTCS!D25-LCTCSBOS!D25</f>
        <v>0</v>
      </c>
      <c r="E25" s="52">
        <f t="shared" si="2"/>
        <v>0</v>
      </c>
      <c r="F25" s="55">
        <f t="shared" si="3"/>
        <v>0</v>
      </c>
      <c r="G25" s="52">
        <f t="shared" si="4"/>
        <v>0</v>
      </c>
      <c r="H25" s="220">
        <f>LSUE!H25+SUSLA!H25+LCTCS!H25-LCTCSBOS!H25</f>
        <v>0</v>
      </c>
      <c r="I25" s="52">
        <f t="shared" si="5"/>
        <v>0</v>
      </c>
      <c r="J25" s="53">
        <f>LSUE!J25+SUSLA!J25+LCTCS!J25-LCTCSBOS!J25</f>
        <v>0</v>
      </c>
      <c r="K25" s="52">
        <f t="shared" si="6"/>
        <v>0</v>
      </c>
      <c r="L25" s="55">
        <f t="shared" si="7"/>
        <v>0</v>
      </c>
      <c r="M25" s="229">
        <f t="shared" si="8"/>
        <v>0</v>
      </c>
      <c r="N25" s="35"/>
    </row>
    <row r="26" spans="1:14">
      <c r="A26" s="69" t="s">
        <v>27</v>
      </c>
      <c r="B26" s="9">
        <f>LSUE!B26+SUSLA!B26+LCTCS!B26-LCTCSBOS!B26</f>
        <v>0</v>
      </c>
      <c r="C26" s="52">
        <f t="shared" si="0"/>
        <v>0</v>
      </c>
      <c r="D26" s="53">
        <f>LSUE!D26+SUSLA!D26+LCTCS!D26-LCTCSBOS!D26</f>
        <v>0</v>
      </c>
      <c r="E26" s="52">
        <f t="shared" si="2"/>
        <v>0</v>
      </c>
      <c r="F26" s="55">
        <f t="shared" si="3"/>
        <v>0</v>
      </c>
      <c r="G26" s="52">
        <f t="shared" si="4"/>
        <v>0</v>
      </c>
      <c r="H26" s="220">
        <f>LSUE!H26+SUSLA!H26+LCTCS!H26-LCTCSBOS!H26</f>
        <v>0</v>
      </c>
      <c r="I26" s="52">
        <f t="shared" si="5"/>
        <v>0</v>
      </c>
      <c r="J26" s="53">
        <f>LSUE!J26+SUSLA!J26+LCTCS!J26-LCTCSBOS!J26</f>
        <v>0</v>
      </c>
      <c r="K26" s="52">
        <f t="shared" si="6"/>
        <v>0</v>
      </c>
      <c r="L26" s="55">
        <f t="shared" si="7"/>
        <v>0</v>
      </c>
      <c r="M26" s="229">
        <f t="shared" si="8"/>
        <v>0</v>
      </c>
      <c r="N26" s="35"/>
    </row>
    <row r="27" spans="1:14">
      <c r="A27" s="69" t="s">
        <v>28</v>
      </c>
      <c r="B27" s="9">
        <f>LSUE!B27+SUSLA!B27+LCTCS!B27-LCTCSBOS!B27</f>
        <v>0</v>
      </c>
      <c r="C27" s="52">
        <f t="shared" si="0"/>
        <v>0</v>
      </c>
      <c r="D27" s="53">
        <f>LSUE!D27+SUSLA!D27+LCTCS!D27-LCTCSBOS!D27</f>
        <v>28426</v>
      </c>
      <c r="E27" s="52">
        <f t="shared" si="2"/>
        <v>1</v>
      </c>
      <c r="F27" s="55">
        <f t="shared" si="3"/>
        <v>28426</v>
      </c>
      <c r="G27" s="52">
        <f t="shared" si="4"/>
        <v>5.3451999755341326E-5</v>
      </c>
      <c r="H27" s="220">
        <f>LSUE!H27+SUSLA!H27+LCTCS!H27-LCTCSBOS!H27</f>
        <v>0</v>
      </c>
      <c r="I27" s="52">
        <f t="shared" si="5"/>
        <v>0</v>
      </c>
      <c r="J27" s="53">
        <f>LSUE!J27+SUSLA!J27+LCTCS!J27-LCTCSBOS!J27</f>
        <v>0</v>
      </c>
      <c r="K27" s="52">
        <f t="shared" si="6"/>
        <v>0</v>
      </c>
      <c r="L27" s="55">
        <f t="shared" si="7"/>
        <v>0</v>
      </c>
      <c r="M27" s="229">
        <f t="shared" si="8"/>
        <v>0</v>
      </c>
      <c r="N27" s="35"/>
    </row>
    <row r="28" spans="1:14">
      <c r="A28" s="70" t="s">
        <v>29</v>
      </c>
      <c r="B28" s="9">
        <f>LSUE!B28+SUSLA!B28+LCTCS!B28-LCTCSBOS!B28</f>
        <v>0</v>
      </c>
      <c r="C28" s="52">
        <f t="shared" si="0"/>
        <v>0</v>
      </c>
      <c r="D28" s="53">
        <f>LSUE!D28+SUSLA!D28+LCTCS!D28-LCTCSBOS!D28</f>
        <v>0</v>
      </c>
      <c r="E28" s="52">
        <f t="shared" si="2"/>
        <v>0</v>
      </c>
      <c r="F28" s="55">
        <f t="shared" si="3"/>
        <v>0</v>
      </c>
      <c r="G28" s="52">
        <f t="shared" si="4"/>
        <v>0</v>
      </c>
      <c r="H28" s="220">
        <f>LSUE!H28+SUSLA!H28+LCTCS!H28-LCTCSBOS!H28</f>
        <v>0</v>
      </c>
      <c r="I28" s="52">
        <f t="shared" si="5"/>
        <v>0</v>
      </c>
      <c r="J28" s="53">
        <f>LSUE!J28+SUSLA!J28+LCTCS!J28-LCTCSBOS!J28</f>
        <v>0</v>
      </c>
      <c r="K28" s="52">
        <f t="shared" si="6"/>
        <v>0</v>
      </c>
      <c r="L28" s="55">
        <f t="shared" si="7"/>
        <v>0</v>
      </c>
      <c r="M28" s="229">
        <f t="shared" si="8"/>
        <v>0</v>
      </c>
      <c r="N28" s="35"/>
    </row>
    <row r="29" spans="1:14">
      <c r="A29" s="70" t="s">
        <v>30</v>
      </c>
      <c r="B29" s="9">
        <f>LSUE!B29+SUSLA!B29+LCTCS!B29-LCTCSBOS!B29</f>
        <v>0</v>
      </c>
      <c r="C29" s="52">
        <f t="shared" si="0"/>
        <v>0</v>
      </c>
      <c r="D29" s="53">
        <f>LSUE!D29+SUSLA!D29+LCTCS!D29-LCTCSBOS!D29</f>
        <v>0</v>
      </c>
      <c r="E29" s="52">
        <f t="shared" si="2"/>
        <v>0</v>
      </c>
      <c r="F29" s="55">
        <f t="shared" si="3"/>
        <v>0</v>
      </c>
      <c r="G29" s="52">
        <f t="shared" si="4"/>
        <v>0</v>
      </c>
      <c r="H29" s="220">
        <f>LSUE!H29+SUSLA!H29+LCTCS!H29-LCTCSBOS!H29</f>
        <v>0</v>
      </c>
      <c r="I29" s="52">
        <f t="shared" si="5"/>
        <v>0</v>
      </c>
      <c r="J29" s="53">
        <f>LSUE!J29+SUSLA!J29+LCTCS!J29-LCTCSBOS!J29</f>
        <v>115000</v>
      </c>
      <c r="K29" s="52">
        <f t="shared" si="6"/>
        <v>1</v>
      </c>
      <c r="L29" s="55">
        <f t="shared" si="7"/>
        <v>115000</v>
      </c>
      <c r="M29" s="229">
        <f t="shared" si="8"/>
        <v>2.162449859939581E-4</v>
      </c>
      <c r="N29" s="35"/>
    </row>
    <row r="30" spans="1:14">
      <c r="A30" s="70" t="s">
        <v>31</v>
      </c>
      <c r="B30" s="9">
        <f>LSUE!B30+SUSLA!B30+LCTCS!B30-LCTCSBOS!B30</f>
        <v>122768</v>
      </c>
      <c r="C30" s="52">
        <f t="shared" si="0"/>
        <v>1</v>
      </c>
      <c r="D30" s="53">
        <f>LSUE!D30+SUSLA!D30+LCTCS!D30-LCTCSBOS!D30</f>
        <v>0</v>
      </c>
      <c r="E30" s="52">
        <f t="shared" si="2"/>
        <v>0</v>
      </c>
      <c r="F30" s="55">
        <f t="shared" si="3"/>
        <v>122768</v>
      </c>
      <c r="G30" s="52">
        <f t="shared" si="4"/>
        <v>2.3085186470005431E-4</v>
      </c>
      <c r="H30" s="220">
        <f>LSUE!H30+SUSLA!H30+LCTCS!H30-LCTCSBOS!H30</f>
        <v>500000</v>
      </c>
      <c r="I30" s="52">
        <f t="shared" si="5"/>
        <v>1</v>
      </c>
      <c r="J30" s="53">
        <f>LSUE!J30+SUSLA!J30+LCTCS!J30-LCTCSBOS!J30</f>
        <v>0</v>
      </c>
      <c r="K30" s="52">
        <f t="shared" si="6"/>
        <v>0</v>
      </c>
      <c r="L30" s="55">
        <f t="shared" si="7"/>
        <v>500000</v>
      </c>
      <c r="M30" s="229">
        <f t="shared" si="8"/>
        <v>9.4019559127807859E-4</v>
      </c>
      <c r="N30" s="35"/>
    </row>
    <row r="31" spans="1:14">
      <c r="A31" s="70" t="s">
        <v>90</v>
      </c>
      <c r="B31" s="9">
        <v>0</v>
      </c>
      <c r="C31" s="52">
        <f t="shared" si="0"/>
        <v>0</v>
      </c>
      <c r="D31" s="53">
        <v>0</v>
      </c>
      <c r="E31" s="52">
        <f t="shared" si="2"/>
        <v>0</v>
      </c>
      <c r="F31" s="55">
        <f t="shared" si="3"/>
        <v>0</v>
      </c>
      <c r="G31" s="52">
        <f t="shared" si="4"/>
        <v>0</v>
      </c>
      <c r="H31" s="220">
        <v>0</v>
      </c>
      <c r="I31" s="52">
        <f t="shared" si="5"/>
        <v>0</v>
      </c>
      <c r="J31" s="53">
        <v>0</v>
      </c>
      <c r="K31" s="52">
        <f t="shared" si="6"/>
        <v>0</v>
      </c>
      <c r="L31" s="55">
        <f t="shared" si="7"/>
        <v>0</v>
      </c>
      <c r="M31" s="229">
        <f t="shared" si="8"/>
        <v>0</v>
      </c>
      <c r="N31" s="35"/>
    </row>
    <row r="32" spans="1:14" ht="45">
      <c r="A32" s="71" t="s">
        <v>32</v>
      </c>
      <c r="B32" s="211"/>
      <c r="C32" s="216" t="s">
        <v>4</v>
      </c>
      <c r="D32" s="106"/>
      <c r="E32" s="218" t="s">
        <v>4</v>
      </c>
      <c r="F32" s="217"/>
      <c r="G32" s="216" t="s">
        <v>4</v>
      </c>
      <c r="H32" s="222"/>
      <c r="I32" s="216" t="s">
        <v>4</v>
      </c>
      <c r="J32" s="106"/>
      <c r="K32" s="218" t="s">
        <v>4</v>
      </c>
      <c r="L32" s="217"/>
      <c r="M32" s="219" t="s">
        <v>4</v>
      </c>
      <c r="N32" s="35"/>
    </row>
    <row r="33" spans="1:14">
      <c r="A33" s="67" t="s">
        <v>33</v>
      </c>
      <c r="B33" s="9">
        <f>LSUE!B32+SUSLA!B32+LCTCS!B32-LCTCSBOS!B32</f>
        <v>0</v>
      </c>
      <c r="C33" s="52">
        <f t="shared" ref="C33" si="9">IF(ISBLANK(B33),"  ",IF(F33&gt;0,B33/F33,IF(B33&gt;0,1,0)))</f>
        <v>0</v>
      </c>
      <c r="D33" s="53">
        <f>LSUE!D32+SUSLA!D32+LCTCS!D32-LCTCSBOS!D32</f>
        <v>0</v>
      </c>
      <c r="E33" s="52">
        <f>IF(ISBLANK(D33),"  ",IF(F33&gt;0,D33/F33,IF(D33&gt;0,1,0)))</f>
        <v>0</v>
      </c>
      <c r="F33" s="55">
        <f>D33+B33</f>
        <v>0</v>
      </c>
      <c r="G33" s="52">
        <f>IF(ISBLANK(F33),"  ",IF($F$73&gt;0,F33/$F$73,IF(F33&gt;0,1,0)))</f>
        <v>0</v>
      </c>
      <c r="H33" s="220">
        <f>LSUE!H32+SUSLA!H32+LCTCS!H32-LCTCSBOS!H32</f>
        <v>0</v>
      </c>
      <c r="I33" s="52">
        <f t="shared" ref="I33" si="10">IF(ISBLANK(H33),"  ",IF(L33&gt;0,H33/L33,IF(H33&gt;0,1,0)))</f>
        <v>0</v>
      </c>
      <c r="J33" s="53">
        <f>LSUE!J32+SUSLA!J32+LCTCS!J32-LCTCSBOS!J32</f>
        <v>0</v>
      </c>
      <c r="K33" s="52">
        <f>IF(ISBLANK(J33),"  ",IF(L33&gt;0,J33/L33,IF(J33&gt;0,1,0)))</f>
        <v>0</v>
      </c>
      <c r="L33" s="55">
        <f>J33+H33</f>
        <v>0</v>
      </c>
      <c r="M33" s="229">
        <f>IF(ISBLANK(L33),"  ",IF($F$73&gt;0,L33/$F$73,IF(L33&gt;0,1,0)))</f>
        <v>0</v>
      </c>
      <c r="N33" s="35"/>
    </row>
    <row r="34" spans="1:14" ht="45">
      <c r="A34" s="71" t="s">
        <v>34</v>
      </c>
      <c r="B34" s="211"/>
      <c r="C34" s="216" t="s">
        <v>4</v>
      </c>
      <c r="D34" s="106"/>
      <c r="E34" s="218" t="s">
        <v>4</v>
      </c>
      <c r="F34" s="217"/>
      <c r="G34" s="216" t="s">
        <v>4</v>
      </c>
      <c r="H34" s="222"/>
      <c r="I34" s="216" t="s">
        <v>4</v>
      </c>
      <c r="J34" s="106"/>
      <c r="K34" s="218" t="s">
        <v>4</v>
      </c>
      <c r="L34" s="217"/>
      <c r="M34" s="219" t="s">
        <v>4</v>
      </c>
      <c r="N34" s="35"/>
    </row>
    <row r="35" spans="1:14">
      <c r="A35" s="69" t="s">
        <v>33</v>
      </c>
      <c r="B35" s="9">
        <f>LSUE!B34+SUSLA!B34+LCTCS!B34-LCTCSBOS!B34</f>
        <v>0</v>
      </c>
      <c r="C35" s="52">
        <f t="shared" ref="C35:C37" si="11">IF(ISBLANK(B35),"  ",IF(F35&gt;0,B35/F35,IF(B35&gt;0,1,0)))</f>
        <v>0</v>
      </c>
      <c r="D35" s="53">
        <f>LSUE!D34+SUSLA!D34+LCTCS!D34-LCTCSBOS!D34</f>
        <v>0</v>
      </c>
      <c r="E35" s="52">
        <f t="shared" ref="E35:E37" si="12">IF(ISBLANK(D35),"  ",IF(F35&gt;0,D35/F35,IF(D35&gt;0,1,0)))</f>
        <v>0</v>
      </c>
      <c r="F35" s="55">
        <f t="shared" ref="F35:F36" si="13">D35+B35</f>
        <v>0</v>
      </c>
      <c r="G35" s="52">
        <f t="shared" ref="G35:G37" si="14">IF(ISBLANK(F35),"  ",IF($F$73&gt;0,F35/$F$73,IF(F35&gt;0,1,0)))</f>
        <v>0</v>
      </c>
      <c r="H35" s="220">
        <f>LSUE!H34+SUSLA!H34+LCTCS!H34-LCTCSBOS!H34</f>
        <v>0</v>
      </c>
      <c r="I35" s="52">
        <f t="shared" ref="I35:I37" si="15">IF(ISBLANK(H35),"  ",IF(L35&gt;0,H35/L35,IF(H35&gt;0,1,0)))</f>
        <v>0</v>
      </c>
      <c r="J35" s="53">
        <f>LSUE!J34+SUSLA!J34+LCTCS!J34-LCTCSBOS!J34</f>
        <v>0</v>
      </c>
      <c r="K35" s="52">
        <f t="shared" ref="K35:K37" si="16">IF(ISBLANK(J35),"  ",IF(L35&gt;0,J35/L35,IF(J35&gt;0,1,0)))</f>
        <v>0</v>
      </c>
      <c r="L35" s="55">
        <f t="shared" ref="L35:L36" si="17">J35+H35</f>
        <v>0</v>
      </c>
      <c r="M35" s="229">
        <f t="shared" ref="M35:M37" si="18">IF(ISBLANK(L35),"  ",IF($F$73&gt;0,L35/$F$73,IF(L35&gt;0,1,0)))</f>
        <v>0</v>
      </c>
      <c r="N35" s="35"/>
    </row>
    <row r="36" spans="1:14">
      <c r="A36" s="69" t="s">
        <v>35</v>
      </c>
      <c r="B36" s="9">
        <f>LSUE!B35+SUSLA!B35+LCTCS!B35-LCTCSBOS!B35</f>
        <v>0</v>
      </c>
      <c r="C36" s="52">
        <f t="shared" si="11"/>
        <v>0</v>
      </c>
      <c r="D36" s="53">
        <f>LSUE!D35+SUSLA!D35+LCTCS!D35-LCTCSBOS!D35</f>
        <v>0</v>
      </c>
      <c r="E36" s="52">
        <f t="shared" si="12"/>
        <v>0</v>
      </c>
      <c r="F36" s="55">
        <f t="shared" si="13"/>
        <v>0</v>
      </c>
      <c r="G36" s="52">
        <f t="shared" si="14"/>
        <v>0</v>
      </c>
      <c r="H36" s="220">
        <f>LSUE!H35+SUSLA!H35+LCTCS!H35-LCTCSBOS!H35</f>
        <v>0</v>
      </c>
      <c r="I36" s="52">
        <f t="shared" si="15"/>
        <v>0</v>
      </c>
      <c r="J36" s="53">
        <f>LSUE!J35+SUSLA!J35+LCTCS!J35-LCTCSBOS!J35</f>
        <v>0</v>
      </c>
      <c r="K36" s="52">
        <f t="shared" si="16"/>
        <v>0</v>
      </c>
      <c r="L36" s="55">
        <f t="shared" si="17"/>
        <v>0</v>
      </c>
      <c r="M36" s="229">
        <f t="shared" si="18"/>
        <v>0</v>
      </c>
      <c r="N36" s="35"/>
    </row>
    <row r="37" spans="1:14" s="82" customFormat="1" ht="45">
      <c r="A37" s="71" t="s">
        <v>36</v>
      </c>
      <c r="B37" s="76">
        <f>B13+B14+B16+B17+B18+B19+B20+B21+B22+B23+B24+B25+B26+B27+B28+B29+B30+B31+B33+B35+B36</f>
        <v>153497412.15000001</v>
      </c>
      <c r="C37" s="213">
        <f t="shared" si="11"/>
        <v>0.99981484549869559</v>
      </c>
      <c r="D37" s="78">
        <f>D13+D14+D16+D17+D18+D19+D20+D21+D22+D23+D24+D25+D26+D27+D28+D29+D30+D31+D33+D35+D36</f>
        <v>28426</v>
      </c>
      <c r="E37" s="213">
        <f t="shared" si="12"/>
        <v>1.8515450130437863E-4</v>
      </c>
      <c r="F37" s="76">
        <f>F13+F14+F16+F17+F18+F19+F20+F21+F22+F23+F24+F25+F26+F27+F28+F29+F30+F31+F33+F35+F36</f>
        <v>153525838.15000001</v>
      </c>
      <c r="G37" s="213">
        <f t="shared" si="14"/>
        <v>0.2886886323518037</v>
      </c>
      <c r="H37" s="223">
        <f>H13+H14+H16+H17+H18+H19+H20+H21+H22+H23+H24+H25+H26+H27+H28+H29+H30+H31+H33+H35+H36</f>
        <v>145435757</v>
      </c>
      <c r="I37" s="213">
        <f t="shared" si="15"/>
        <v>0.99920989761667811</v>
      </c>
      <c r="J37" s="78">
        <f>J13+J14+J16+J17+J18+J19+J20+J21+J22+J23+J24+J25+J26+J27+J28+J29+J30+J31+J33+J35+J36</f>
        <v>115000</v>
      </c>
      <c r="K37" s="213">
        <f t="shared" si="16"/>
        <v>7.9010238332185385E-4</v>
      </c>
      <c r="L37" s="76">
        <f>L13+L14+L16+L17+L18+L19+L20+L21+L22+L23+L24+L25+L26+L27+L28+L29+L30+L31+L33+L35+L36</f>
        <v>145550757</v>
      </c>
      <c r="M37" s="231">
        <f t="shared" si="18"/>
        <v>0.2736923600771739</v>
      </c>
      <c r="N37" s="81"/>
    </row>
    <row r="38" spans="1:14" ht="45">
      <c r="A38" s="83" t="s">
        <v>37</v>
      </c>
      <c r="B38" s="62"/>
      <c r="C38" s="63" t="s">
        <v>4</v>
      </c>
      <c r="D38" s="64"/>
      <c r="E38" s="65" t="s">
        <v>4</v>
      </c>
      <c r="F38" s="44"/>
      <c r="G38" s="63" t="s">
        <v>4</v>
      </c>
      <c r="H38" s="221"/>
      <c r="I38" s="63" t="s">
        <v>4</v>
      </c>
      <c r="J38" s="64"/>
      <c r="K38" s="65" t="s">
        <v>4</v>
      </c>
      <c r="L38" s="44"/>
      <c r="M38" s="230" t="s">
        <v>4</v>
      </c>
      <c r="N38" s="35"/>
    </row>
    <row r="39" spans="1:14">
      <c r="A39" s="21" t="s">
        <v>38</v>
      </c>
      <c r="B39" s="9">
        <f>LSUE!B38+SUSLA!B38+LCTCS!B38-LCTCSBOS!B38</f>
        <v>0</v>
      </c>
      <c r="C39" s="52">
        <f t="shared" ref="C39:C45" si="19">IF(ISBLANK(B39),"  ",IF(F39&gt;0,B39/F39,IF(B39&gt;0,1,0)))</f>
        <v>0</v>
      </c>
      <c r="D39" s="53">
        <f>LSUE!D38+SUSLA!D38+LCTCS!D38-LCTCSBOS!D38</f>
        <v>0</v>
      </c>
      <c r="E39" s="52">
        <f t="shared" ref="E39:E45" si="20">IF(ISBLANK(D39),"  ",IF(F39&gt;0,D39/F39,IF(D39&gt;0,1,0)))</f>
        <v>0</v>
      </c>
      <c r="F39" s="55">
        <f t="shared" ref="F39:F45" si="21">D39+B39</f>
        <v>0</v>
      </c>
      <c r="G39" s="52">
        <f t="shared" ref="G39:G45" si="22">IF(ISBLANK(F39),"  ",IF($F$73&gt;0,F39/$F$73,IF(F39&gt;0,1,0)))</f>
        <v>0</v>
      </c>
      <c r="H39" s="220">
        <f>LSUE!H38+SUSLA!H38+LCTCS!H38-LCTCSBOS!H38</f>
        <v>0</v>
      </c>
      <c r="I39" s="52">
        <f t="shared" ref="I39:I45" si="23">IF(ISBLANK(H39),"  ",IF(L39&gt;0,H39/L39,IF(H39&gt;0,1,0)))</f>
        <v>0</v>
      </c>
      <c r="J39" s="53">
        <f>LSUE!J38+SUSLA!J38+LCTCS!J38-LCTCSBOS!J38</f>
        <v>0</v>
      </c>
      <c r="K39" s="52">
        <f t="shared" ref="K39:K45" si="24">IF(ISBLANK(J39),"  ",IF(L39&gt;0,J39/L39,IF(J39&gt;0,1,0)))</f>
        <v>0</v>
      </c>
      <c r="L39" s="55">
        <f t="shared" ref="L39:L45" si="25">J39+H39</f>
        <v>0</v>
      </c>
      <c r="M39" s="229">
        <f t="shared" ref="M39:M45" si="26">IF(ISBLANK(L39),"  ",IF($F$73&gt;0,L39/$F$73,IF(L39&gt;0,1,0)))</f>
        <v>0</v>
      </c>
      <c r="N39" s="35"/>
    </row>
    <row r="40" spans="1:14">
      <c r="A40" s="85" t="s">
        <v>39</v>
      </c>
      <c r="B40" s="9">
        <f>LSUE!B39+SUSLA!B39+LCTCS!B39-LCTCSBOS!B39</f>
        <v>0</v>
      </c>
      <c r="C40" s="52">
        <f t="shared" si="19"/>
        <v>0</v>
      </c>
      <c r="D40" s="53">
        <f>LSUE!D39+SUSLA!D39+LCTCS!D39-LCTCSBOS!D39</f>
        <v>0</v>
      </c>
      <c r="E40" s="52">
        <f t="shared" si="20"/>
        <v>0</v>
      </c>
      <c r="F40" s="55">
        <f t="shared" si="21"/>
        <v>0</v>
      </c>
      <c r="G40" s="52">
        <f t="shared" si="22"/>
        <v>0</v>
      </c>
      <c r="H40" s="220">
        <f>LSUE!H39+SUSLA!H39+LCTCS!H39-LCTCSBOS!H39</f>
        <v>0</v>
      </c>
      <c r="I40" s="52">
        <f t="shared" si="23"/>
        <v>0</v>
      </c>
      <c r="J40" s="53">
        <f>LSUE!J39+SUSLA!J39+LCTCS!J39-LCTCSBOS!J39</f>
        <v>0</v>
      </c>
      <c r="K40" s="52">
        <f t="shared" si="24"/>
        <v>0</v>
      </c>
      <c r="L40" s="55">
        <f t="shared" si="25"/>
        <v>0</v>
      </c>
      <c r="M40" s="229">
        <f t="shared" si="26"/>
        <v>0</v>
      </c>
      <c r="N40" s="35"/>
    </row>
    <row r="41" spans="1:14">
      <c r="A41" s="86" t="s">
        <v>40</v>
      </c>
      <c r="B41" s="9">
        <f>LSUE!B40+SUSLA!B40+LCTCS!B40-LCTCSBOS!B40</f>
        <v>0</v>
      </c>
      <c r="C41" s="52">
        <f t="shared" si="19"/>
        <v>0</v>
      </c>
      <c r="D41" s="53">
        <f>LSUE!D40+SUSLA!D40+LCTCS!D40-LCTCSBOS!D40</f>
        <v>0</v>
      </c>
      <c r="E41" s="52">
        <f t="shared" si="20"/>
        <v>0</v>
      </c>
      <c r="F41" s="55">
        <f t="shared" si="21"/>
        <v>0</v>
      </c>
      <c r="G41" s="52">
        <f t="shared" si="22"/>
        <v>0</v>
      </c>
      <c r="H41" s="220">
        <f>LSUE!H40+SUSLA!H40+LCTCS!H40-LCTCSBOS!H40</f>
        <v>0</v>
      </c>
      <c r="I41" s="52">
        <f t="shared" si="23"/>
        <v>0</v>
      </c>
      <c r="J41" s="53">
        <f>LSUE!J40+SUSLA!J40+LCTCS!J40-LCTCSBOS!J40</f>
        <v>0</v>
      </c>
      <c r="K41" s="52">
        <f t="shared" si="24"/>
        <v>0</v>
      </c>
      <c r="L41" s="55">
        <f t="shared" si="25"/>
        <v>0</v>
      </c>
      <c r="M41" s="229">
        <f t="shared" si="26"/>
        <v>0</v>
      </c>
      <c r="N41" s="35"/>
    </row>
    <row r="42" spans="1:14">
      <c r="A42" s="41" t="s">
        <v>41</v>
      </c>
      <c r="B42" s="9">
        <f>LSUE!B41+SUSLA!B41+LCTCS!B41-LCTCSBOS!B41</f>
        <v>0</v>
      </c>
      <c r="C42" s="52">
        <f t="shared" si="19"/>
        <v>0</v>
      </c>
      <c r="D42" s="53">
        <f>LSUE!D41+SUSLA!D41+LCTCS!D41-LCTCSBOS!D41</f>
        <v>0</v>
      </c>
      <c r="E42" s="52">
        <f t="shared" si="20"/>
        <v>0</v>
      </c>
      <c r="F42" s="55">
        <f t="shared" si="21"/>
        <v>0</v>
      </c>
      <c r="G42" s="52">
        <f t="shared" si="22"/>
        <v>0</v>
      </c>
      <c r="H42" s="220">
        <f>LSUE!H41+SUSLA!H41+LCTCS!H41-LCTCSBOS!H41</f>
        <v>0</v>
      </c>
      <c r="I42" s="52">
        <f t="shared" si="23"/>
        <v>0</v>
      </c>
      <c r="J42" s="53">
        <f>LSUE!J41+SUSLA!J41+LCTCS!J41-LCTCSBOS!J41</f>
        <v>0</v>
      </c>
      <c r="K42" s="52">
        <f t="shared" si="24"/>
        <v>0</v>
      </c>
      <c r="L42" s="55">
        <f t="shared" si="25"/>
        <v>0</v>
      </c>
      <c r="M42" s="229">
        <f t="shared" si="26"/>
        <v>0</v>
      </c>
      <c r="N42" s="35"/>
    </row>
    <row r="43" spans="1:14">
      <c r="A43" s="85" t="s">
        <v>42</v>
      </c>
      <c r="B43" s="9">
        <f>LSUE!B42+SUSLA!B42+LCTCS!B42-LCTCSBOS!B42</f>
        <v>0</v>
      </c>
      <c r="C43" s="52">
        <f t="shared" si="19"/>
        <v>0</v>
      </c>
      <c r="D43" s="53">
        <f>LSUE!D42+SUSLA!D42+LCTCS!D42-LCTCSBOS!D42</f>
        <v>0</v>
      </c>
      <c r="E43" s="52">
        <f t="shared" si="20"/>
        <v>0</v>
      </c>
      <c r="F43" s="55">
        <f t="shared" si="21"/>
        <v>0</v>
      </c>
      <c r="G43" s="52">
        <f t="shared" si="22"/>
        <v>0</v>
      </c>
      <c r="H43" s="220">
        <f>LSUE!H42+SUSLA!H42+LCTCS!H42-LCTCSBOS!H42</f>
        <v>0</v>
      </c>
      <c r="I43" s="52">
        <f t="shared" si="23"/>
        <v>0</v>
      </c>
      <c r="J43" s="53">
        <f>LSUE!J42+SUSLA!J42+LCTCS!J42-LCTCSBOS!J42</f>
        <v>0</v>
      </c>
      <c r="K43" s="52">
        <f t="shared" si="24"/>
        <v>0</v>
      </c>
      <c r="L43" s="55">
        <f t="shared" si="25"/>
        <v>0</v>
      </c>
      <c r="M43" s="229">
        <f t="shared" si="26"/>
        <v>0</v>
      </c>
      <c r="N43" s="35"/>
    </row>
    <row r="44" spans="1:14" s="82" customFormat="1" ht="45">
      <c r="A44" s="83" t="s">
        <v>43</v>
      </c>
      <c r="B44" s="209">
        <f>SUM(B39:B43)</f>
        <v>0</v>
      </c>
      <c r="C44" s="213">
        <f t="shared" si="19"/>
        <v>0</v>
      </c>
      <c r="D44" s="201">
        <f>SUM(D39:D43)</f>
        <v>0</v>
      </c>
      <c r="E44" s="213">
        <f t="shared" si="20"/>
        <v>0</v>
      </c>
      <c r="F44" s="212">
        <f t="shared" si="21"/>
        <v>0</v>
      </c>
      <c r="G44" s="213">
        <f t="shared" si="22"/>
        <v>0</v>
      </c>
      <c r="H44" s="209">
        <f>SUM(H39:H43)</f>
        <v>0</v>
      </c>
      <c r="I44" s="213">
        <f t="shared" si="23"/>
        <v>0</v>
      </c>
      <c r="J44" s="201">
        <f>SUM(J39:J43)</f>
        <v>0</v>
      </c>
      <c r="K44" s="213">
        <f t="shared" si="24"/>
        <v>0</v>
      </c>
      <c r="L44" s="212">
        <f t="shared" si="25"/>
        <v>0</v>
      </c>
      <c r="M44" s="231">
        <f t="shared" si="26"/>
        <v>0</v>
      </c>
      <c r="N44" s="81"/>
    </row>
    <row r="45" spans="1:14" s="82" customFormat="1" ht="45">
      <c r="A45" s="90" t="s">
        <v>44</v>
      </c>
      <c r="B45" s="176">
        <f>LSUE!B44+SUSLA!B44+LCTCS!B44-LCTCSBOS!B44</f>
        <v>29025200</v>
      </c>
      <c r="C45" s="213">
        <f t="shared" si="19"/>
        <v>1</v>
      </c>
      <c r="D45" s="210">
        <f>LSUE!D44+SUSLA!D44+LCTCS!D44-LCTCSBOS!D44</f>
        <v>0</v>
      </c>
      <c r="E45" s="213">
        <f t="shared" si="20"/>
        <v>0</v>
      </c>
      <c r="F45" s="212">
        <f t="shared" si="21"/>
        <v>29025200</v>
      </c>
      <c r="G45" s="213">
        <f t="shared" si="22"/>
        <v>5.4578730151928975E-2</v>
      </c>
      <c r="H45" s="224">
        <f>LSUE!H44+SUSLA!H44+LCTCS!H44-LCTCSBOS!H44</f>
        <v>46300787</v>
      </c>
      <c r="I45" s="213">
        <f t="shared" si="23"/>
        <v>1</v>
      </c>
      <c r="J45" s="210">
        <f>LSUE!J44+SUSLA!J44+LCTCS!J44-LCTCSBOS!J44</f>
        <v>0</v>
      </c>
      <c r="K45" s="213">
        <f t="shared" si="24"/>
        <v>0</v>
      </c>
      <c r="L45" s="212">
        <f t="shared" si="25"/>
        <v>46300787</v>
      </c>
      <c r="M45" s="231">
        <f t="shared" si="26"/>
        <v>8.7063591620210753E-2</v>
      </c>
      <c r="N45" s="81"/>
    </row>
    <row r="46" spans="1:14" ht="45">
      <c r="A46" s="24" t="s">
        <v>45</v>
      </c>
      <c r="B46" s="93"/>
      <c r="C46" s="94" t="s">
        <v>4</v>
      </c>
      <c r="D46" s="59"/>
      <c r="E46" s="95" t="s">
        <v>4</v>
      </c>
      <c r="F46" s="48"/>
      <c r="G46" s="94" t="s">
        <v>4</v>
      </c>
      <c r="H46" s="225"/>
      <c r="I46" s="94" t="s">
        <v>4</v>
      </c>
      <c r="J46" s="59"/>
      <c r="K46" s="95" t="s">
        <v>4</v>
      </c>
      <c r="L46" s="48"/>
      <c r="M46" s="232" t="s">
        <v>4</v>
      </c>
      <c r="N46" s="35"/>
    </row>
    <row r="47" spans="1:14">
      <c r="A47" s="21" t="s">
        <v>46</v>
      </c>
      <c r="B47" s="9">
        <f>LSUE!B46+SUSLA!B46+LCTCS!B46-LCTCSBOS!B46</f>
        <v>80717658.359999999</v>
      </c>
      <c r="C47" s="52">
        <f t="shared" ref="C47:C63" si="27">IF(ISBLANK(B47),"  ",IF(F47&gt;0,B47/F47,IF(B47&gt;0,1,0)))</f>
        <v>0.96358610726269101</v>
      </c>
      <c r="D47" s="53">
        <f>LSUE!D46+SUSLA!D46+LCTCS!D46-LCTCSBOS!D46</f>
        <v>3050318.1100000003</v>
      </c>
      <c r="E47" s="52">
        <f t="shared" ref="E47:E63" si="28">IF(ISBLANK(D47),"  ",IF(F47&gt;0,D47/F47,IF(D47&gt;0,1,0)))</f>
        <v>3.6413892737308953E-2</v>
      </c>
      <c r="F47" s="55">
        <f t="shared" ref="F47:F62" si="29">D47+B47</f>
        <v>83767976.469999999</v>
      </c>
      <c r="G47" s="52">
        <f t="shared" ref="G47:G63" si="30">IF(ISBLANK(F47),"  ",IF($F$73&gt;0,F47/$F$73,IF(F47&gt;0,1,0)))</f>
        <v>0.15751656433475966</v>
      </c>
      <c r="H47" s="220">
        <f>LSUE!H46+SUSLA!H46+LCTCS!H46-LCTCSBOS!H46</f>
        <v>93356384</v>
      </c>
      <c r="I47" s="52">
        <f t="shared" ref="I47:I63" si="31">IF(ISBLANK(H47),"  ",IF(L47&gt;0,H47/L47,IF(H47&gt;0,1,0)))</f>
        <v>0.96739761381970657</v>
      </c>
      <c r="J47" s="53">
        <f>LSUE!J46+SUSLA!J46+LCTCS!J46-LCTCSBOS!J46</f>
        <v>3146215</v>
      </c>
      <c r="K47" s="52">
        <f t="shared" ref="K47:K63" si="32">IF(ISBLANK(J47),"  ",IF(L47&gt;0,J47/L47,IF(J47&gt;0,1,0)))</f>
        <v>3.2602386180293444E-2</v>
      </c>
      <c r="L47" s="55">
        <f t="shared" ref="L47:L62" si="33">J47+H47</f>
        <v>96502599</v>
      </c>
      <c r="M47" s="229">
        <f t="shared" ref="M47:M63" si="34">IF(ISBLANK(L47),"  ",IF($F$73&gt;0,L47/$F$73,IF(L47&gt;0,1,0)))</f>
        <v>0.18146263625335263</v>
      </c>
      <c r="N47" s="35"/>
    </row>
    <row r="48" spans="1:14">
      <c r="A48" s="41" t="s">
        <v>47</v>
      </c>
      <c r="B48" s="9">
        <f>LSUE!B47+SUSLA!B47+LCTCS!B47-LCTCSBOS!B47</f>
        <v>3561500.6</v>
      </c>
      <c r="C48" s="52">
        <f t="shared" si="27"/>
        <v>1</v>
      </c>
      <c r="D48" s="53">
        <f>LSUE!D47+SUSLA!D47+LCTCS!D47-LCTCSBOS!D47</f>
        <v>0</v>
      </c>
      <c r="E48" s="52">
        <f t="shared" si="28"/>
        <v>0</v>
      </c>
      <c r="F48" s="55">
        <f t="shared" si="29"/>
        <v>3561500.6</v>
      </c>
      <c r="G48" s="52">
        <f t="shared" si="30"/>
        <v>6.6970143249084641E-3</v>
      </c>
      <c r="H48" s="220">
        <f>LSUE!H47+SUSLA!H47+LCTCS!H47-LCTCSBOS!H47</f>
        <v>3694600</v>
      </c>
      <c r="I48" s="52">
        <f t="shared" si="31"/>
        <v>1</v>
      </c>
      <c r="J48" s="53">
        <f>LSUE!J47+SUSLA!J47+LCTCS!J47-LCTCSBOS!J47</f>
        <v>0</v>
      </c>
      <c r="K48" s="52">
        <f t="shared" si="32"/>
        <v>0</v>
      </c>
      <c r="L48" s="55">
        <f t="shared" si="33"/>
        <v>3694600</v>
      </c>
      <c r="M48" s="229">
        <f t="shared" si="34"/>
        <v>6.9472932630719785E-3</v>
      </c>
      <c r="N48" s="35"/>
    </row>
    <row r="49" spans="1:14">
      <c r="A49" s="99" t="s">
        <v>48</v>
      </c>
      <c r="B49" s="9">
        <f>LSUE!B48+SUSLA!B48+LCTCS!B48-LCTCSBOS!B48</f>
        <v>1010732</v>
      </c>
      <c r="C49" s="52">
        <f t="shared" si="27"/>
        <v>0.11814644272218536</v>
      </c>
      <c r="D49" s="53">
        <f>LSUE!D48+SUSLA!D48+LCTCS!D48-LCTCSBOS!D48</f>
        <v>7544176.4399999995</v>
      </c>
      <c r="E49" s="52">
        <f t="shared" si="28"/>
        <v>0.88185355727781467</v>
      </c>
      <c r="F49" s="55">
        <f t="shared" si="29"/>
        <v>8554908.4399999995</v>
      </c>
      <c r="G49" s="52">
        <f t="shared" si="30"/>
        <v>1.6086574398151251E-2</v>
      </c>
      <c r="H49" s="220">
        <f>LSUE!H48+SUSLA!H48+LCTCS!H48-LCTCSBOS!H48</f>
        <v>1144516</v>
      </c>
      <c r="I49" s="52">
        <f t="shared" si="31"/>
        <v>0.11380872410778342</v>
      </c>
      <c r="J49" s="53">
        <f>LSUE!J48+SUSLA!J48+LCTCS!J48-LCTCSBOS!J48</f>
        <v>8911971.3999999985</v>
      </c>
      <c r="K49" s="52">
        <f t="shared" si="32"/>
        <v>0.88619127589221658</v>
      </c>
      <c r="L49" s="55">
        <f t="shared" si="33"/>
        <v>10056487.399999999</v>
      </c>
      <c r="M49" s="229">
        <f t="shared" si="34"/>
        <v>1.8910130234447091E-2</v>
      </c>
      <c r="N49" s="35"/>
    </row>
    <row r="50" spans="1:14">
      <c r="A50" s="99" t="s">
        <v>49</v>
      </c>
      <c r="B50" s="9">
        <f>LSUE!B49+SUSLA!B49+LCTCS!B49-LCTCSBOS!B49</f>
        <v>1860937.48</v>
      </c>
      <c r="C50" s="52">
        <f t="shared" si="27"/>
        <v>0.64208750412678428</v>
      </c>
      <c r="D50" s="53">
        <f>LSUE!D49+SUSLA!D49+LCTCS!D49-LCTCSBOS!D49</f>
        <v>1037324</v>
      </c>
      <c r="E50" s="52">
        <f t="shared" si="28"/>
        <v>0.35791249587321572</v>
      </c>
      <c r="F50" s="55">
        <f t="shared" si="29"/>
        <v>2898261.48</v>
      </c>
      <c r="G50" s="52">
        <f t="shared" si="30"/>
        <v>5.4498653317341583E-3</v>
      </c>
      <c r="H50" s="220">
        <f>LSUE!H49+SUSLA!H49+LCTCS!H49-LCTCSBOS!H49</f>
        <v>2142365</v>
      </c>
      <c r="I50" s="52">
        <f t="shared" si="31"/>
        <v>0.68612530696234164</v>
      </c>
      <c r="J50" s="53">
        <f>LSUE!J49+SUSLA!J49+LCTCS!J49-LCTCSBOS!J49</f>
        <v>980045.7</v>
      </c>
      <c r="K50" s="52">
        <f t="shared" si="32"/>
        <v>0.31387469303765836</v>
      </c>
      <c r="L50" s="55">
        <f t="shared" si="33"/>
        <v>3122410.7</v>
      </c>
      <c r="M50" s="229">
        <f t="shared" si="34"/>
        <v>5.8713535485989989E-3</v>
      </c>
      <c r="N50" s="35"/>
    </row>
    <row r="51" spans="1:14">
      <c r="A51" s="41" t="s">
        <v>50</v>
      </c>
      <c r="B51" s="9">
        <f>LSUE!B50+SUSLA!B50+LCTCS!B50-LCTCSBOS!B50</f>
        <v>3457922.73</v>
      </c>
      <c r="C51" s="52">
        <f t="shared" si="27"/>
        <v>0.22909201318032504</v>
      </c>
      <c r="D51" s="53">
        <f>LSUE!D50+SUSLA!D50+LCTCS!D50-LCTCSBOS!D50</f>
        <v>11636111.68</v>
      </c>
      <c r="E51" s="52">
        <f t="shared" si="28"/>
        <v>0.77090798681967487</v>
      </c>
      <c r="F51" s="55">
        <f t="shared" si="29"/>
        <v>15094034.41</v>
      </c>
      <c r="G51" s="52">
        <f t="shared" si="30"/>
        <v>2.8382689213763228E-2</v>
      </c>
      <c r="H51" s="220">
        <f>LSUE!H50+SUSLA!H50+LCTCS!H50-LCTCSBOS!H50</f>
        <v>3824389</v>
      </c>
      <c r="I51" s="52">
        <f t="shared" si="31"/>
        <v>0.22666684281345953</v>
      </c>
      <c r="J51" s="53">
        <f>LSUE!J50+SUSLA!J50+LCTCS!J50-LCTCSBOS!J50</f>
        <v>13047902.299999999</v>
      </c>
      <c r="K51" s="52">
        <f t="shared" si="32"/>
        <v>0.77333315718654061</v>
      </c>
      <c r="L51" s="55">
        <f t="shared" si="33"/>
        <v>16872291.299999997</v>
      </c>
      <c r="M51" s="229">
        <f t="shared" si="34"/>
        <v>3.1726507790038959E-2</v>
      </c>
      <c r="N51" s="35"/>
    </row>
    <row r="52" spans="1:14" s="82" customFormat="1" ht="45">
      <c r="A52" s="90" t="s">
        <v>51</v>
      </c>
      <c r="B52" s="209">
        <f>SUM(B47:B51)</f>
        <v>90608751.170000002</v>
      </c>
      <c r="C52" s="213">
        <f t="shared" si="27"/>
        <v>0.79567432116967185</v>
      </c>
      <c r="D52" s="201">
        <f>SUM(D47:D51)</f>
        <v>23267930.23</v>
      </c>
      <c r="E52" s="213">
        <f t="shared" si="28"/>
        <v>0.20432567883032812</v>
      </c>
      <c r="F52" s="212">
        <f t="shared" si="29"/>
        <v>113876681.40000001</v>
      </c>
      <c r="G52" s="213">
        <f t="shared" si="30"/>
        <v>0.21413270760331676</v>
      </c>
      <c r="H52" s="209">
        <f>SUM(H47:H51)</f>
        <v>104162254</v>
      </c>
      <c r="I52" s="213">
        <f t="shared" si="31"/>
        <v>0.7997200984945162</v>
      </c>
      <c r="J52" s="201">
        <f>SUM(J47:J51)</f>
        <v>26086134.399999999</v>
      </c>
      <c r="K52" s="213">
        <f t="shared" si="32"/>
        <v>0.20027990150548378</v>
      </c>
      <c r="L52" s="212">
        <f t="shared" si="33"/>
        <v>130248388.40000001</v>
      </c>
      <c r="M52" s="231">
        <f t="shared" si="34"/>
        <v>0.24491792108950969</v>
      </c>
      <c r="N52" s="81"/>
    </row>
    <row r="53" spans="1:14">
      <c r="A53" s="51" t="s">
        <v>52</v>
      </c>
      <c r="B53" s="9">
        <f>LSUE!B52+SUSLA!B52+LCTCS!B52-LCTCSBOS!B52</f>
        <v>0</v>
      </c>
      <c r="C53" s="52">
        <f t="shared" si="27"/>
        <v>0</v>
      </c>
      <c r="D53" s="53">
        <f>LSUE!D52+SUSLA!D52+LCTCS!D52-LCTCSBOS!D52</f>
        <v>0</v>
      </c>
      <c r="E53" s="52">
        <f t="shared" si="28"/>
        <v>0</v>
      </c>
      <c r="F53" s="55">
        <f t="shared" si="29"/>
        <v>0</v>
      </c>
      <c r="G53" s="52">
        <f t="shared" si="30"/>
        <v>0</v>
      </c>
      <c r="H53" s="220">
        <f>LSUE!H52+SUSLA!H52+LCTCS!H52-LCTCSBOS!H52</f>
        <v>0</v>
      </c>
      <c r="I53" s="52">
        <f t="shared" si="31"/>
        <v>0</v>
      </c>
      <c r="J53" s="53">
        <f>LSUE!J52+SUSLA!J52+LCTCS!J52-LCTCSBOS!J52</f>
        <v>0</v>
      </c>
      <c r="K53" s="52">
        <f t="shared" si="32"/>
        <v>0</v>
      </c>
      <c r="L53" s="55">
        <f t="shared" si="33"/>
        <v>0</v>
      </c>
      <c r="M53" s="229">
        <f t="shared" si="34"/>
        <v>0</v>
      </c>
      <c r="N53" s="35"/>
    </row>
    <row r="54" spans="1:14">
      <c r="A54" s="108" t="s">
        <v>53</v>
      </c>
      <c r="B54" s="9">
        <f>LSUE!B53+SUSLA!B53+LCTCS!B53-LCTCSBOS!B53</f>
        <v>0</v>
      </c>
      <c r="C54" s="52">
        <f t="shared" si="27"/>
        <v>0</v>
      </c>
      <c r="D54" s="53">
        <f>LSUE!D53+SUSLA!D53+LCTCS!D53-LCTCSBOS!D53</f>
        <v>0</v>
      </c>
      <c r="E54" s="52">
        <f t="shared" si="28"/>
        <v>0</v>
      </c>
      <c r="F54" s="55">
        <f t="shared" si="29"/>
        <v>0</v>
      </c>
      <c r="G54" s="52">
        <f t="shared" si="30"/>
        <v>0</v>
      </c>
      <c r="H54" s="220">
        <f>LSUE!H53+SUSLA!H53+LCTCS!H53-LCTCSBOS!H53</f>
        <v>0</v>
      </c>
      <c r="I54" s="52">
        <f t="shared" si="31"/>
        <v>0</v>
      </c>
      <c r="J54" s="53">
        <f>LSUE!J53+SUSLA!J53+LCTCS!J53-LCTCSBOS!J53</f>
        <v>0</v>
      </c>
      <c r="K54" s="52">
        <f t="shared" si="32"/>
        <v>0</v>
      </c>
      <c r="L54" s="55">
        <f t="shared" si="33"/>
        <v>0</v>
      </c>
      <c r="M54" s="229">
        <f t="shared" si="34"/>
        <v>0</v>
      </c>
      <c r="N54" s="35"/>
    </row>
    <row r="55" spans="1:14">
      <c r="A55" s="86" t="s">
        <v>54</v>
      </c>
      <c r="B55" s="9">
        <f>LSUE!B54+SUSLA!B54+LCTCS!B54-LCTCSBOS!B54</f>
        <v>807591.5</v>
      </c>
      <c r="C55" s="52">
        <f t="shared" si="27"/>
        <v>0.64565179082395074</v>
      </c>
      <c r="D55" s="53">
        <f>LSUE!D54+SUSLA!D54+LCTCS!D54-LCTCSBOS!D54</f>
        <v>443224.36</v>
      </c>
      <c r="E55" s="52">
        <f t="shared" si="28"/>
        <v>0.35434820917604931</v>
      </c>
      <c r="F55" s="55">
        <f t="shared" si="29"/>
        <v>1250815.8599999999</v>
      </c>
      <c r="G55" s="52">
        <f t="shared" si="30"/>
        <v>2.3520231141453967E-3</v>
      </c>
      <c r="H55" s="220">
        <f>LSUE!H54+SUSLA!H54+LCTCS!H54-LCTCSBOS!H54</f>
        <v>725657</v>
      </c>
      <c r="I55" s="52">
        <f t="shared" si="31"/>
        <v>0.63616064775283554</v>
      </c>
      <c r="J55" s="53">
        <f>LSUE!J54+SUSLA!J54+LCTCS!J54-LCTCSBOS!J54</f>
        <v>415025</v>
      </c>
      <c r="K55" s="52">
        <f t="shared" si="32"/>
        <v>0.3638393522471644</v>
      </c>
      <c r="L55" s="55">
        <f t="shared" si="33"/>
        <v>1140682</v>
      </c>
      <c r="M55" s="229">
        <f t="shared" si="34"/>
        <v>2.1449283749005225E-3</v>
      </c>
      <c r="N55" s="35"/>
    </row>
    <row r="56" spans="1:14">
      <c r="A56" s="85" t="s">
        <v>55</v>
      </c>
      <c r="B56" s="9">
        <f>LSUE!B55+SUSLA!B55+LCTCS!B55-LCTCSBOS!B55</f>
        <v>0</v>
      </c>
      <c r="C56" s="52">
        <f t="shared" si="27"/>
        <v>0</v>
      </c>
      <c r="D56" s="53">
        <f>LSUE!D55+SUSLA!D55+LCTCS!D55-LCTCSBOS!D55</f>
        <v>20585916.620000001</v>
      </c>
      <c r="E56" s="52">
        <f t="shared" si="28"/>
        <v>1</v>
      </c>
      <c r="F56" s="55">
        <f t="shared" si="29"/>
        <v>20585916.620000001</v>
      </c>
      <c r="G56" s="52">
        <f t="shared" si="30"/>
        <v>3.8709576097084253E-2</v>
      </c>
      <c r="H56" s="220">
        <f>LSUE!H55+SUSLA!H55+LCTCS!H55-LCTCSBOS!H55</f>
        <v>0</v>
      </c>
      <c r="I56" s="52">
        <f t="shared" si="31"/>
        <v>0</v>
      </c>
      <c r="J56" s="53">
        <f>LSUE!J55+SUSLA!J55+LCTCS!J55-LCTCSBOS!J55</f>
        <v>20235999</v>
      </c>
      <c r="K56" s="52">
        <f t="shared" si="32"/>
        <v>1</v>
      </c>
      <c r="L56" s="55">
        <f t="shared" si="33"/>
        <v>20235999</v>
      </c>
      <c r="M56" s="229">
        <f t="shared" si="34"/>
        <v>3.8051594089815219E-2</v>
      </c>
      <c r="N56" s="35"/>
    </row>
    <row r="57" spans="1:14">
      <c r="A57" s="109" t="s">
        <v>56</v>
      </c>
      <c r="B57" s="9">
        <f>LSUE!B56+SUSLA!B56+LCTCS!B56-LCTCSBOS!B56</f>
        <v>0</v>
      </c>
      <c r="C57" s="52">
        <f t="shared" si="27"/>
        <v>0</v>
      </c>
      <c r="D57" s="53">
        <f>LSUE!D56+SUSLA!D56+LCTCS!D56-LCTCSBOS!D56</f>
        <v>0</v>
      </c>
      <c r="E57" s="52">
        <f t="shared" si="28"/>
        <v>0</v>
      </c>
      <c r="F57" s="55">
        <f t="shared" si="29"/>
        <v>0</v>
      </c>
      <c r="G57" s="52">
        <f t="shared" si="30"/>
        <v>0</v>
      </c>
      <c r="H57" s="220">
        <f>LSUE!H56+SUSLA!H56+LCTCS!H56-LCTCSBOS!H56</f>
        <v>0</v>
      </c>
      <c r="I57" s="52">
        <f t="shared" si="31"/>
        <v>0</v>
      </c>
      <c r="J57" s="53">
        <f>LSUE!J56+SUSLA!J56+LCTCS!J56-LCTCSBOS!J56</f>
        <v>0</v>
      </c>
      <c r="K57" s="52">
        <f t="shared" si="32"/>
        <v>0</v>
      </c>
      <c r="L57" s="55">
        <f t="shared" si="33"/>
        <v>0</v>
      </c>
      <c r="M57" s="229">
        <f t="shared" si="34"/>
        <v>0</v>
      </c>
      <c r="N57" s="35"/>
    </row>
    <row r="58" spans="1:14">
      <c r="A58" s="109" t="s">
        <v>57</v>
      </c>
      <c r="B58" s="9">
        <f>LSUE!B57+SUSLA!B57+LCTCS!B57-LCTCSBOS!B57</f>
        <v>0</v>
      </c>
      <c r="C58" s="52">
        <f t="shared" si="27"/>
        <v>0</v>
      </c>
      <c r="D58" s="53">
        <f>LSUE!D57+SUSLA!D57+LCTCS!D57-LCTCSBOS!D57</f>
        <v>1118115.51</v>
      </c>
      <c r="E58" s="52">
        <f t="shared" si="28"/>
        <v>1</v>
      </c>
      <c r="F58" s="55">
        <f t="shared" si="29"/>
        <v>1118115.51</v>
      </c>
      <c r="G58" s="52">
        <f t="shared" si="30"/>
        <v>2.1024945460832809E-3</v>
      </c>
      <c r="H58" s="220">
        <f>LSUE!H57+SUSLA!H57+LCTCS!H57-LCTCSBOS!H57</f>
        <v>0</v>
      </c>
      <c r="I58" s="52">
        <f t="shared" si="31"/>
        <v>0</v>
      </c>
      <c r="J58" s="53">
        <f>LSUE!J57+SUSLA!J57+LCTCS!J57-LCTCSBOS!J57</f>
        <v>986679</v>
      </c>
      <c r="K58" s="52">
        <f t="shared" si="32"/>
        <v>1</v>
      </c>
      <c r="L58" s="55">
        <f t="shared" si="33"/>
        <v>986679</v>
      </c>
      <c r="M58" s="229">
        <f t="shared" si="34"/>
        <v>1.8553424916133267E-3</v>
      </c>
      <c r="N58" s="35"/>
    </row>
    <row r="59" spans="1:14">
      <c r="A59" s="110" t="s">
        <v>58</v>
      </c>
      <c r="B59" s="9">
        <f>LSUE!B58+SUSLA!B58+LCTCS!B58-LCTCSBOS!B58</f>
        <v>0</v>
      </c>
      <c r="C59" s="52">
        <f t="shared" si="27"/>
        <v>0</v>
      </c>
      <c r="D59" s="53">
        <f>LSUE!D58+SUSLA!D58+LCTCS!D58-LCTCSBOS!D58</f>
        <v>8987001.5500000007</v>
      </c>
      <c r="E59" s="52">
        <f t="shared" si="28"/>
        <v>1</v>
      </c>
      <c r="F59" s="55">
        <f t="shared" si="29"/>
        <v>8987001.5500000007</v>
      </c>
      <c r="G59" s="52">
        <f t="shared" si="30"/>
        <v>1.6899078472238521E-2</v>
      </c>
      <c r="H59" s="220">
        <f>LSUE!H58+SUSLA!H58+LCTCS!H58-LCTCSBOS!H58</f>
        <v>0</v>
      </c>
      <c r="I59" s="52">
        <f t="shared" si="31"/>
        <v>0</v>
      </c>
      <c r="J59" s="53">
        <f>LSUE!J58+SUSLA!J58+LCTCS!J58-LCTCSBOS!J58</f>
        <v>5174823</v>
      </c>
      <c r="K59" s="52">
        <f t="shared" si="32"/>
        <v>1</v>
      </c>
      <c r="L59" s="55">
        <f t="shared" si="33"/>
        <v>5174823</v>
      </c>
      <c r="M59" s="229">
        <f t="shared" si="34"/>
        <v>9.7306915404888009E-3</v>
      </c>
      <c r="N59" s="35"/>
    </row>
    <row r="60" spans="1:14">
      <c r="A60" s="110" t="s">
        <v>59</v>
      </c>
      <c r="B60" s="9">
        <f>LSUE!B59+SUSLA!B59+LCTCS!B59-LCTCSBOS!B59</f>
        <v>0</v>
      </c>
      <c r="C60" s="52">
        <f t="shared" si="27"/>
        <v>0</v>
      </c>
      <c r="D60" s="53">
        <f>LSUE!D59+SUSLA!D59+LCTCS!D59-LCTCSBOS!D59</f>
        <v>357458.41000000003</v>
      </c>
      <c r="E60" s="52">
        <f t="shared" si="28"/>
        <v>1</v>
      </c>
      <c r="F60" s="55">
        <f t="shared" si="29"/>
        <v>357458.41000000003</v>
      </c>
      <c r="G60" s="52">
        <f t="shared" si="30"/>
        <v>6.7216164229454373E-4</v>
      </c>
      <c r="H60" s="220">
        <f>LSUE!H59+SUSLA!H59+LCTCS!H59-LCTCSBOS!H59</f>
        <v>0</v>
      </c>
      <c r="I60" s="52">
        <f t="shared" si="31"/>
        <v>0</v>
      </c>
      <c r="J60" s="53">
        <f>LSUE!J59+SUSLA!J59+LCTCS!J59-LCTCSBOS!J59</f>
        <v>310000</v>
      </c>
      <c r="K60" s="52">
        <f t="shared" si="32"/>
        <v>1</v>
      </c>
      <c r="L60" s="55">
        <f t="shared" si="33"/>
        <v>310000</v>
      </c>
      <c r="M60" s="229">
        <f t="shared" si="34"/>
        <v>5.8292126659240876E-4</v>
      </c>
      <c r="N60" s="35"/>
    </row>
    <row r="61" spans="1:14">
      <c r="A61" s="86" t="s">
        <v>60</v>
      </c>
      <c r="B61" s="9">
        <f>LSUE!B60+SUSLA!B60+LCTCS!B60-LCTCSBOS!B60</f>
        <v>6000</v>
      </c>
      <c r="C61" s="52">
        <f t="shared" si="27"/>
        <v>1.65454521107662E-3</v>
      </c>
      <c r="D61" s="53">
        <f>LSUE!D60+SUSLA!D60+LCTCS!D60-LCTCSBOS!D60</f>
        <v>3620374.1599999997</v>
      </c>
      <c r="E61" s="52">
        <f t="shared" si="28"/>
        <v>0.99834545478892334</v>
      </c>
      <c r="F61" s="55">
        <f t="shared" si="29"/>
        <v>3626374.1599999997</v>
      </c>
      <c r="G61" s="52">
        <f t="shared" si="30"/>
        <v>6.8190019951134906E-3</v>
      </c>
      <c r="H61" s="220">
        <f>LSUE!H60+SUSLA!H60+LCTCS!H60-LCTCSBOS!H60</f>
        <v>0</v>
      </c>
      <c r="I61" s="52">
        <f t="shared" si="31"/>
        <v>0</v>
      </c>
      <c r="J61" s="53">
        <f>LSUE!J60+SUSLA!J60+LCTCS!J60-LCTCSBOS!J60</f>
        <v>3028523</v>
      </c>
      <c r="K61" s="52">
        <f t="shared" si="32"/>
        <v>1</v>
      </c>
      <c r="L61" s="55">
        <f t="shared" si="33"/>
        <v>3028523</v>
      </c>
      <c r="M61" s="229">
        <f t="shared" si="34"/>
        <v>5.694807945368521E-3</v>
      </c>
      <c r="N61" s="35"/>
    </row>
    <row r="62" spans="1:14">
      <c r="A62" s="85" t="s">
        <v>61</v>
      </c>
      <c r="B62" s="9">
        <f>LSUE!B61+SUSLA!B61+LCTCS!B61-LCTCSBOS!B61</f>
        <v>3812486.4099999997</v>
      </c>
      <c r="C62" s="52">
        <f t="shared" si="27"/>
        <v>0.61272505206204697</v>
      </c>
      <c r="D62" s="53">
        <f>LSUE!D61+SUSLA!D61+LCTCS!D61-LCTCSBOS!D61</f>
        <v>2409694.9700000007</v>
      </c>
      <c r="E62" s="52">
        <f t="shared" si="28"/>
        <v>0.38727494793795297</v>
      </c>
      <c r="F62" s="55">
        <f t="shared" si="29"/>
        <v>6222181.3800000008</v>
      </c>
      <c r="G62" s="52">
        <f t="shared" si="30"/>
        <v>1.1700135003217104E-2</v>
      </c>
      <c r="H62" s="220">
        <f>LSUE!H61+SUSLA!H61+LCTCS!H61-LCTCSBOS!H61</f>
        <v>4506104</v>
      </c>
      <c r="I62" s="52">
        <f t="shared" si="31"/>
        <v>0.90554859785888719</v>
      </c>
      <c r="J62" s="53">
        <f>LSUE!J61+SUSLA!J61+LCTCS!J61-LCTCSBOS!J61</f>
        <v>470000</v>
      </c>
      <c r="K62" s="52">
        <f t="shared" si="32"/>
        <v>9.4451402141112806E-2</v>
      </c>
      <c r="L62" s="55">
        <f t="shared" si="33"/>
        <v>4976104</v>
      </c>
      <c r="M62" s="229">
        <f t="shared" si="34"/>
        <v>9.357022085082425E-3</v>
      </c>
      <c r="N62" s="35"/>
    </row>
    <row r="63" spans="1:14" s="82" customFormat="1" ht="45">
      <c r="A63" s="111" t="s">
        <v>62</v>
      </c>
      <c r="B63" s="87">
        <f>SUM(B52:B62)</f>
        <v>95234829.079999998</v>
      </c>
      <c r="C63" s="213">
        <f t="shared" si="27"/>
        <v>0.61038363641529736</v>
      </c>
      <c r="D63" s="88">
        <f>SUM(D52:D62)</f>
        <v>60789715.809999987</v>
      </c>
      <c r="E63" s="213">
        <f t="shared" si="28"/>
        <v>0.38961636358470259</v>
      </c>
      <c r="F63" s="214">
        <f>SUM(F52:F62)</f>
        <v>156024544.88999999</v>
      </c>
      <c r="G63" s="213">
        <f t="shared" si="30"/>
        <v>0.29338717847349333</v>
      </c>
      <c r="H63" s="226">
        <f>SUM(H52:H62)</f>
        <v>109394015</v>
      </c>
      <c r="I63" s="213">
        <f t="shared" si="31"/>
        <v>0.65859858961740037</v>
      </c>
      <c r="J63" s="88">
        <f>SUM(J52:J62)</f>
        <v>56707183.399999999</v>
      </c>
      <c r="K63" s="213">
        <f t="shared" si="32"/>
        <v>0.34140141038259958</v>
      </c>
      <c r="L63" s="214">
        <f>SUM(L52:L62)</f>
        <v>166101198.40000001</v>
      </c>
      <c r="M63" s="231">
        <f t="shared" si="34"/>
        <v>0.3123352288833709</v>
      </c>
      <c r="N63" s="81"/>
    </row>
    <row r="64" spans="1:14" ht="45">
      <c r="A64" s="24" t="s">
        <v>63</v>
      </c>
      <c r="B64" s="62"/>
      <c r="C64" s="63" t="s">
        <v>4</v>
      </c>
      <c r="D64" s="64"/>
      <c r="E64" s="65" t="s">
        <v>4</v>
      </c>
      <c r="F64" s="44"/>
      <c r="G64" s="63" t="s">
        <v>4</v>
      </c>
      <c r="H64" s="221"/>
      <c r="I64" s="63" t="s">
        <v>4</v>
      </c>
      <c r="J64" s="64"/>
      <c r="K64" s="65" t="s">
        <v>4</v>
      </c>
      <c r="L64" s="44"/>
      <c r="M64" s="230" t="s">
        <v>4</v>
      </c>
    </row>
    <row r="65" spans="1:13">
      <c r="A65" s="112" t="s">
        <v>64</v>
      </c>
      <c r="B65" s="9">
        <f>LSUE!B64+SUSLA!B64+LCTCS!B64-LCTCSBOS!B64</f>
        <v>0</v>
      </c>
      <c r="C65" s="52">
        <f t="shared" ref="C65:C67" si="35">IF(ISBLANK(B65),"  ",IF(F65&gt;0,B65/F65,IF(B65&gt;0,1,0)))</f>
        <v>0</v>
      </c>
      <c r="D65" s="53">
        <f>LSUE!D64+SUSLA!D64+LCTCS!D64-LCTCSBOS!D64</f>
        <v>55205</v>
      </c>
      <c r="E65" s="52">
        <f t="shared" ref="E65:E67" si="36">IF(ISBLANK(D65),"  ",IF(F65&gt;0,D65/F65,IF(D65&gt;0,1,0)))</f>
        <v>1</v>
      </c>
      <c r="F65" s="55">
        <f t="shared" ref="F65:F67" si="37">D65+B65</f>
        <v>55205</v>
      </c>
      <c r="G65" s="52">
        <f t="shared" ref="G65:G67" si="38">IF(ISBLANK(F65),"  ",IF($F$73&gt;0,F65/$F$73,IF(F65&gt;0,1,0)))</f>
        <v>1.0380699523301266E-4</v>
      </c>
      <c r="H65" s="220">
        <f>LSUE!H64+SUSLA!H64+LCTCS!H64-LCTCSBOS!H64</f>
        <v>0</v>
      </c>
      <c r="I65" s="52">
        <f t="shared" ref="I65:I67" si="39">IF(ISBLANK(H65),"  ",IF(L65&gt;0,H65/L65,IF(H65&gt;0,1,0)))</f>
        <v>0</v>
      </c>
      <c r="J65" s="53">
        <f>LSUE!J64+SUSLA!J64+LCTCS!J64-LCTCSBOS!J64</f>
        <v>59500</v>
      </c>
      <c r="K65" s="52">
        <f t="shared" ref="K65:K67" si="40">IF(ISBLANK(J65),"  ",IF(L65&gt;0,J65/L65,IF(J65&gt;0,1,0)))</f>
        <v>1</v>
      </c>
      <c r="L65" s="55">
        <f t="shared" ref="L65:L67" si="41">J65+H65</f>
        <v>59500</v>
      </c>
      <c r="M65" s="229">
        <f t="shared" ref="M65:M67" si="42">IF(ISBLANK(L65),"  ",IF($F$73&gt;0,L65/$F$73,IF(L65&gt;0,1,0)))</f>
        <v>1.1188327536209136E-4</v>
      </c>
    </row>
    <row r="66" spans="1:13">
      <c r="A66" s="41" t="s">
        <v>65</v>
      </c>
      <c r="B66" s="9">
        <f>LSUE!B64+SUSLA!B64+LCTCS!B65-LCTCSBOS!B64</f>
        <v>0</v>
      </c>
      <c r="C66" s="52">
        <f t="shared" ref="C66" si="43">IF(ISBLANK(B66),"  ",IF(F66&gt;0,B66/F66,IF(B66&gt;0,1,0)))</f>
        <v>0</v>
      </c>
      <c r="D66" s="53">
        <f>LSUE!D64+SUSLA!D64+LCTCS!D65-LCTCSBOS!D64</f>
        <v>0</v>
      </c>
      <c r="E66" s="52">
        <f t="shared" ref="E66" si="44">IF(ISBLANK(D66),"  ",IF(F66&gt;0,D66/F66,IF(D66&gt;0,1,0)))</f>
        <v>0</v>
      </c>
      <c r="F66" s="55">
        <f t="shared" ref="F66" si="45">D66+B66</f>
        <v>0</v>
      </c>
      <c r="G66" s="52">
        <f t="shared" ref="G66" si="46">IF(ISBLANK(F66),"  ",IF($F$73&gt;0,F66/$F$73,IF(F66&gt;0,1,0)))</f>
        <v>0</v>
      </c>
      <c r="H66" s="220">
        <f>LSUE!H64+SUSLA!H64+LCTCS!H65-LCTCSBOS!H64</f>
        <v>0</v>
      </c>
      <c r="I66" s="52">
        <f t="shared" ref="I66" si="47">IF(ISBLANK(H66),"  ",IF(L66&gt;0,H66/L66,IF(H66&gt;0,1,0)))</f>
        <v>0</v>
      </c>
      <c r="J66" s="53">
        <f>LSUE!J64+SUSLA!J64+LCTCS!J65-LCTCSBOS!J64</f>
        <v>0</v>
      </c>
      <c r="K66" s="52">
        <f t="shared" ref="K66" si="48">IF(ISBLANK(J66),"  ",IF(L66&gt;0,J66/L66,IF(J66&gt;0,1,0)))</f>
        <v>0</v>
      </c>
      <c r="L66" s="55">
        <f t="shared" ref="L66" si="49">J66+H66</f>
        <v>0</v>
      </c>
      <c r="M66" s="229">
        <f t="shared" ref="M66" si="50">IF(ISBLANK(L66),"  ",IF($F$73&gt;0,L66/$F$73,IF(L66&gt;0,1,0)))</f>
        <v>0</v>
      </c>
    </row>
    <row r="67" spans="1:13">
      <c r="A67" s="41" t="s">
        <v>106</v>
      </c>
      <c r="B67" s="9">
        <f>LSUE!B65+SUSLA!B65+LCTCS!B66-LCTCSBOS!B65</f>
        <v>0</v>
      </c>
      <c r="C67" s="52">
        <f t="shared" si="35"/>
        <v>0</v>
      </c>
      <c r="D67" s="53">
        <f>LSUE!D65+SUSLA!D65+LCTCS!D66-LCTCSBOS!D65</f>
        <v>0</v>
      </c>
      <c r="E67" s="52">
        <f t="shared" si="36"/>
        <v>0</v>
      </c>
      <c r="F67" s="55">
        <f t="shared" si="37"/>
        <v>0</v>
      </c>
      <c r="G67" s="52">
        <f t="shared" si="38"/>
        <v>0</v>
      </c>
      <c r="H67" s="220">
        <f>LSUE!H65+SUSLA!H65+LCTCS!H66-LCTCSBOS!H65</f>
        <v>9202724</v>
      </c>
      <c r="I67" s="52">
        <f t="shared" si="39"/>
        <v>1</v>
      </c>
      <c r="J67" s="53">
        <f>LSUE!J65+SUSLA!J65+LCTCS!J66-LCTCSBOS!J65</f>
        <v>0</v>
      </c>
      <c r="K67" s="52">
        <f t="shared" si="40"/>
        <v>0</v>
      </c>
      <c r="L67" s="55">
        <f t="shared" si="41"/>
        <v>9202724</v>
      </c>
      <c r="M67" s="229">
        <f t="shared" si="42"/>
        <v>1.7304721065097929E-2</v>
      </c>
    </row>
    <row r="68" spans="1:13" ht="45">
      <c r="A68" s="113" t="s">
        <v>66</v>
      </c>
      <c r="B68" s="62"/>
      <c r="C68" s="63" t="s">
        <v>4</v>
      </c>
      <c r="D68" s="64"/>
      <c r="E68" s="65" t="s">
        <v>4</v>
      </c>
      <c r="F68" s="44"/>
      <c r="G68" s="63" t="s">
        <v>4</v>
      </c>
      <c r="H68" s="221"/>
      <c r="I68" s="63" t="s">
        <v>4</v>
      </c>
      <c r="J68" s="64"/>
      <c r="K68" s="65" t="s">
        <v>4</v>
      </c>
      <c r="L68" s="44"/>
      <c r="M68" s="230" t="s">
        <v>4</v>
      </c>
    </row>
    <row r="69" spans="1:13">
      <c r="A69" s="86" t="s">
        <v>67</v>
      </c>
      <c r="B69" s="9">
        <f>LSUE!B67+SUSLA!B67+LCTCS!B68-LCTCSBOS!B67</f>
        <v>0</v>
      </c>
      <c r="C69" s="52">
        <f t="shared" ref="C69:C73" si="51">IF(ISBLANK(B69),"  ",IF(F69&gt;0,B69/F69,IF(B69&gt;0,1,0)))</f>
        <v>0</v>
      </c>
      <c r="D69" s="53">
        <f>LSUE!D67+SUSLA!D67+LCTCS!D68-LCTCSBOS!D67</f>
        <v>127626273.87</v>
      </c>
      <c r="E69" s="52">
        <f t="shared" ref="E69:E73" si="52">IF(ISBLANK(D69),"  ",IF(F69&gt;0,D69/F69,IF(D69&gt;0,1,0)))</f>
        <v>1</v>
      </c>
      <c r="F69" s="55">
        <f t="shared" ref="F69:F70" si="53">D69+B69</f>
        <v>127626273.87</v>
      </c>
      <c r="G69" s="52">
        <f t="shared" ref="G69:G73" si="54">IF(ISBLANK(F69),"  ",IF($F$73&gt;0,F69/$F$73,IF(F69&gt;0,1,0)))</f>
        <v>0.23998732004764531</v>
      </c>
      <c r="H69" s="220">
        <f>LSUE!H67+SUSLA!H67+LCTCS!H68-LCTCSBOS!H67</f>
        <v>0</v>
      </c>
      <c r="I69" s="52">
        <f t="shared" ref="I69:I73" si="55">IF(ISBLANK(H69),"  ",IF(L69&gt;0,H69/L69,IF(H69&gt;0,1,0)))</f>
        <v>0</v>
      </c>
      <c r="J69" s="53">
        <f>LSUE!J67+SUSLA!J67+LCTCS!J68-LCTCSBOS!J67</f>
        <v>121295051.7</v>
      </c>
      <c r="K69" s="52">
        <f t="shared" ref="K69:K73" si="56">IF(ISBLANK(J69),"  ",IF(L69&gt;0,J69/L69,IF(J69&gt;0,1,0)))</f>
        <v>1</v>
      </c>
      <c r="L69" s="55">
        <f t="shared" ref="L69:L70" si="57">J69+H69</f>
        <v>121295051.7</v>
      </c>
      <c r="M69" s="229">
        <f t="shared" ref="M69:M73" si="58">IF(ISBLANK(L69),"  ",IF($F$73&gt;0,L69/$F$73,IF(L69&gt;0,1,0)))</f>
        <v>0.22808214570437324</v>
      </c>
    </row>
    <row r="70" spans="1:13">
      <c r="A70" s="41" t="s">
        <v>68</v>
      </c>
      <c r="B70" s="9">
        <f>LSUE!B68+SUSLA!B68+LCTCS!B69-LCTCSBOS!B68</f>
        <v>0</v>
      </c>
      <c r="C70" s="52">
        <f t="shared" si="51"/>
        <v>0</v>
      </c>
      <c r="D70" s="53">
        <f>LSUE!D68+SUSLA!D68+LCTCS!D69-LCTCSBOS!D68</f>
        <v>65547176.099999994</v>
      </c>
      <c r="E70" s="52">
        <f t="shared" si="52"/>
        <v>1</v>
      </c>
      <c r="F70" s="55">
        <f t="shared" si="53"/>
        <v>65547176.099999994</v>
      </c>
      <c r="G70" s="52">
        <f t="shared" si="54"/>
        <v>0.12325433197989567</v>
      </c>
      <c r="H70" s="220">
        <f>LSUE!H68+SUSLA!H68+LCTCS!H69-LCTCSBOS!H68</f>
        <v>0</v>
      </c>
      <c r="I70" s="52">
        <f t="shared" si="55"/>
        <v>0</v>
      </c>
      <c r="J70" s="53">
        <f>LSUE!J68+SUSLA!J68+LCTCS!J69-LCTCSBOS!J68</f>
        <v>61068331</v>
      </c>
      <c r="K70" s="52">
        <f t="shared" si="56"/>
        <v>1</v>
      </c>
      <c r="L70" s="55">
        <f t="shared" si="57"/>
        <v>61068331</v>
      </c>
      <c r="M70" s="229">
        <f t="shared" si="58"/>
        <v>0.11483235114582084</v>
      </c>
    </row>
    <row r="71" spans="1:13" s="82" customFormat="1" ht="45">
      <c r="A71" s="83" t="s">
        <v>69</v>
      </c>
      <c r="B71" s="114">
        <f>SUM(B65:B67,B69:B70)</f>
        <v>0</v>
      </c>
      <c r="C71" s="213">
        <f t="shared" si="51"/>
        <v>0</v>
      </c>
      <c r="D71" s="115">
        <f>SUM(D65:D67,D69:D70)</f>
        <v>193228654.97</v>
      </c>
      <c r="E71" s="213">
        <f t="shared" si="52"/>
        <v>1</v>
      </c>
      <c r="F71" s="214">
        <f>SUM(F65:F67,F69:F70)</f>
        <v>193228654.97</v>
      </c>
      <c r="G71" s="213">
        <f t="shared" si="54"/>
        <v>0.36334545902277399</v>
      </c>
      <c r="H71" s="227">
        <f>SUM(H65:H67,H69:H70)</f>
        <v>9202724</v>
      </c>
      <c r="I71" s="213">
        <f t="shared" si="55"/>
        <v>4.8024500266331059E-2</v>
      </c>
      <c r="J71" s="115">
        <f>SUM(J65:J67,J69:J70)</f>
        <v>182422882.69999999</v>
      </c>
      <c r="K71" s="213">
        <f t="shared" si="56"/>
        <v>0.95197549973366891</v>
      </c>
      <c r="L71" s="214">
        <f>SUM(L65:L67,L69:L70)</f>
        <v>191625606.69999999</v>
      </c>
      <c r="M71" s="231">
        <f t="shared" si="58"/>
        <v>0.36033110119065409</v>
      </c>
    </row>
    <row r="72" spans="1:13" s="82" customFormat="1" ht="45">
      <c r="A72" s="83" t="s">
        <v>70</v>
      </c>
      <c r="B72" s="9">
        <f>LSUE!B70+SUSLA!B70+LCTCS!B71-LCTCSBOS!B70</f>
        <v>0</v>
      </c>
      <c r="C72" s="213">
        <f t="shared" si="51"/>
        <v>0</v>
      </c>
      <c r="D72" s="53">
        <f>LSUE!D70+SUSLA!D70+LCTCS!D71-LCTCSBOS!D71</f>
        <v>0</v>
      </c>
      <c r="E72" s="213">
        <f t="shared" si="52"/>
        <v>0</v>
      </c>
      <c r="F72" s="119">
        <v>0</v>
      </c>
      <c r="G72" s="213">
        <f t="shared" si="54"/>
        <v>0</v>
      </c>
      <c r="H72" s="220">
        <v>0</v>
      </c>
      <c r="I72" s="213">
        <f t="shared" si="55"/>
        <v>0</v>
      </c>
      <c r="J72" s="53">
        <f>LSUE!J70+SUSLA!J70+LCTCS!J71-LCTCSBOS!J71</f>
        <v>0</v>
      </c>
      <c r="K72" s="213">
        <f t="shared" si="56"/>
        <v>0</v>
      </c>
      <c r="L72" s="119">
        <v>0</v>
      </c>
      <c r="M72" s="231">
        <f t="shared" si="58"/>
        <v>0</v>
      </c>
    </row>
    <row r="73" spans="1:13" s="82" customFormat="1" ht="45.75" thickBot="1">
      <c r="A73" s="121" t="s">
        <v>71</v>
      </c>
      <c r="B73" s="122">
        <f>B71+B63+B44+B45+B37+B72</f>
        <v>277757441.23000002</v>
      </c>
      <c r="C73" s="235">
        <f t="shared" si="51"/>
        <v>0.5222926433782521</v>
      </c>
      <c r="D73" s="122">
        <f>D71+D63+D44+D45+D37+D72</f>
        <v>254046796.77999997</v>
      </c>
      <c r="E73" s="215">
        <f t="shared" si="52"/>
        <v>0.4777073566217479</v>
      </c>
      <c r="F73" s="122">
        <f>F71+F63+F44+F45+F37+F72</f>
        <v>531804238.00999999</v>
      </c>
      <c r="G73" s="235">
        <f t="shared" si="54"/>
        <v>1</v>
      </c>
      <c r="H73" s="228">
        <f>H71+H63+H44+H45+H37+H72</f>
        <v>310333283</v>
      </c>
      <c r="I73" s="235">
        <f t="shared" si="55"/>
        <v>0.56467523421948429</v>
      </c>
      <c r="J73" s="122">
        <f>J71+J63+J44+J45+J37+J72</f>
        <v>239245066.09999999</v>
      </c>
      <c r="K73" s="215">
        <f t="shared" si="56"/>
        <v>0.43532476578051571</v>
      </c>
      <c r="L73" s="122">
        <f>L71+L63+L44+L45+L37+L72</f>
        <v>549578349.10000002</v>
      </c>
      <c r="M73" s="233">
        <f t="shared" si="58"/>
        <v>1.0334222817714096</v>
      </c>
    </row>
    <row r="74" spans="1:13" ht="45" thickTop="1">
      <c r="A74" s="126"/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>
      <c r="A75" s="4" t="s">
        <v>4</v>
      </c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6" spans="1:13">
      <c r="A76" s="127" t="s">
        <v>72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8" spans="1:13">
      <c r="A78" s="129" t="s">
        <v>73</v>
      </c>
    </row>
  </sheetData>
  <pageMargins left="0.7" right="0.7" top="0.75" bottom="0.75" header="0.3" footer="0.3"/>
  <pageSetup scale="1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88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138272196</v>
      </c>
      <c r="C13" s="52">
        <v>1</v>
      </c>
      <c r="D13" s="53">
        <v>0</v>
      </c>
      <c r="E13" s="54">
        <v>0</v>
      </c>
      <c r="F13" s="55">
        <v>138272196</v>
      </c>
      <c r="G13" s="56">
        <v>0.16751958652010498</v>
      </c>
      <c r="H13" s="9">
        <v>137750466</v>
      </c>
      <c r="I13" s="52">
        <v>1</v>
      </c>
      <c r="J13" s="53">
        <v>0</v>
      </c>
      <c r="K13" s="54">
        <v>0</v>
      </c>
      <c r="L13" s="55">
        <v>137750466</v>
      </c>
      <c r="M13" s="56">
        <v>0.16247414742816993</v>
      </c>
      <c r="N13" s="57"/>
    </row>
    <row r="14" spans="1:17">
      <c r="A14" s="21" t="s">
        <v>15</v>
      </c>
      <c r="B14" s="5">
        <v>13501995</v>
      </c>
      <c r="C14" s="58">
        <v>1</v>
      </c>
      <c r="D14" s="59">
        <v>0</v>
      </c>
      <c r="E14" s="60">
        <v>0</v>
      </c>
      <c r="F14" s="48">
        <v>13501995</v>
      </c>
      <c r="G14" s="61">
        <v>1.6357942413791744E-2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1142206</v>
      </c>
      <c r="C16" s="52">
        <v>1</v>
      </c>
      <c r="D16" s="59">
        <v>0</v>
      </c>
      <c r="E16" s="54">
        <v>0</v>
      </c>
      <c r="F16" s="68">
        <v>1142206</v>
      </c>
      <c r="G16" s="56">
        <v>1.3838058725904885E-3</v>
      </c>
      <c r="H16" s="5">
        <v>123007</v>
      </c>
      <c r="I16" s="52">
        <v>1</v>
      </c>
      <c r="J16" s="59">
        <v>0</v>
      </c>
      <c r="K16" s="54">
        <v>0</v>
      </c>
      <c r="L16" s="68">
        <v>123007</v>
      </c>
      <c r="M16" s="56">
        <v>1.4508449977001817E-4</v>
      </c>
      <c r="N16" s="35"/>
    </row>
    <row r="17" spans="1:14">
      <c r="A17" s="69" t="s">
        <v>18</v>
      </c>
      <c r="B17" s="42">
        <v>8200677</v>
      </c>
      <c r="C17" s="58">
        <v>1</v>
      </c>
      <c r="D17" s="64">
        <v>0</v>
      </c>
      <c r="E17" s="60">
        <v>0</v>
      </c>
      <c r="F17" s="44">
        <v>8200677</v>
      </c>
      <c r="G17" s="61">
        <v>9.9352874978924539E-3</v>
      </c>
      <c r="H17" s="42">
        <v>8263593</v>
      </c>
      <c r="I17" s="58">
        <v>1</v>
      </c>
      <c r="J17" s="64">
        <v>0</v>
      </c>
      <c r="K17" s="60">
        <v>0</v>
      </c>
      <c r="L17" s="44">
        <v>8263593</v>
      </c>
      <c r="M17" s="61">
        <v>9.7467563366964802E-3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750000</v>
      </c>
      <c r="C23" s="58">
        <v>1</v>
      </c>
      <c r="D23" s="64">
        <v>0</v>
      </c>
      <c r="E23" s="60">
        <v>0</v>
      </c>
      <c r="F23" s="44">
        <v>750000</v>
      </c>
      <c r="G23" s="61">
        <v>9.0864030169940119E-4</v>
      </c>
      <c r="H23" s="42">
        <v>750000</v>
      </c>
      <c r="I23" s="58">
        <v>1</v>
      </c>
      <c r="J23" s="64">
        <v>0</v>
      </c>
      <c r="K23" s="60">
        <v>0</v>
      </c>
      <c r="L23" s="44">
        <v>750000</v>
      </c>
      <c r="M23" s="61">
        <v>8.8461124023440647E-4</v>
      </c>
      <c r="N23" s="35"/>
    </row>
    <row r="24" spans="1:14">
      <c r="A24" s="69" t="s">
        <v>25</v>
      </c>
      <c r="B24" s="42">
        <v>2500000</v>
      </c>
      <c r="C24" s="58">
        <v>1</v>
      </c>
      <c r="D24" s="64">
        <v>0</v>
      </c>
      <c r="E24" s="60">
        <v>0</v>
      </c>
      <c r="F24" s="44">
        <v>2500000</v>
      </c>
      <c r="G24" s="61">
        <v>3.0288010056646708E-3</v>
      </c>
      <c r="H24" s="42">
        <v>3523950</v>
      </c>
      <c r="I24" s="58">
        <v>1</v>
      </c>
      <c r="J24" s="64">
        <v>0</v>
      </c>
      <c r="K24" s="60">
        <v>0</v>
      </c>
      <c r="L24" s="44">
        <v>3523950</v>
      </c>
      <c r="M24" s="61">
        <v>4.1564343733653825E-3</v>
      </c>
      <c r="N24" s="35"/>
    </row>
    <row r="25" spans="1:14">
      <c r="A25" s="69" t="s">
        <v>26</v>
      </c>
      <c r="B25" s="42">
        <v>210000</v>
      </c>
      <c r="C25" s="58">
        <v>1</v>
      </c>
      <c r="D25" s="64">
        <v>0</v>
      </c>
      <c r="E25" s="60">
        <v>0</v>
      </c>
      <c r="F25" s="44">
        <v>210000</v>
      </c>
      <c r="G25" s="61">
        <v>2.5441928447583235E-4</v>
      </c>
      <c r="H25" s="42">
        <v>210000</v>
      </c>
      <c r="I25" s="58">
        <v>1</v>
      </c>
      <c r="J25" s="64">
        <v>0</v>
      </c>
      <c r="K25" s="60">
        <v>0</v>
      </c>
      <c r="L25" s="44">
        <v>210000</v>
      </c>
      <c r="M25" s="61">
        <v>2.4769114726563379E-4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1383000</v>
      </c>
      <c r="I30" s="58">
        <v>1</v>
      </c>
      <c r="J30" s="64">
        <v>0</v>
      </c>
      <c r="K30" s="60">
        <v>0</v>
      </c>
      <c r="L30" s="44">
        <v>1383000</v>
      </c>
      <c r="M30" s="61">
        <v>1.6312231269922455E-3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164577074</v>
      </c>
      <c r="C36" s="77">
        <v>1</v>
      </c>
      <c r="D36" s="78">
        <v>0</v>
      </c>
      <c r="E36" s="79">
        <v>0</v>
      </c>
      <c r="F36" s="76">
        <v>164577074</v>
      </c>
      <c r="G36" s="80">
        <v>0.19938848289621958</v>
      </c>
      <c r="H36" s="76">
        <v>152004016</v>
      </c>
      <c r="I36" s="77">
        <v>1</v>
      </c>
      <c r="J36" s="78">
        <v>0</v>
      </c>
      <c r="K36" s="79">
        <v>0</v>
      </c>
      <c r="L36" s="76">
        <v>152004016</v>
      </c>
      <c r="M36" s="80">
        <v>0.17928594815249407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6828717</v>
      </c>
      <c r="C41" s="58">
        <v>1</v>
      </c>
      <c r="D41" s="64">
        <v>0</v>
      </c>
      <c r="E41" s="60">
        <v>0</v>
      </c>
      <c r="F41" s="75">
        <v>6828717</v>
      </c>
      <c r="G41" s="61">
        <v>1.6512992223905818E-2</v>
      </c>
      <c r="H41" s="42">
        <v>6649986</v>
      </c>
      <c r="I41" s="58">
        <v>1</v>
      </c>
      <c r="J41" s="64">
        <v>0</v>
      </c>
      <c r="K41" s="60">
        <v>0</v>
      </c>
      <c r="L41" s="75">
        <v>6649986</v>
      </c>
      <c r="M41" s="61">
        <v>1.6431734538834467E-2</v>
      </c>
      <c r="N41" s="35"/>
    </row>
    <row r="42" spans="1:14">
      <c r="A42" s="85" t="s">
        <v>42</v>
      </c>
      <c r="B42" s="42">
        <v>744469</v>
      </c>
      <c r="C42" s="58">
        <v>1</v>
      </c>
      <c r="D42" s="64">
        <v>0</v>
      </c>
      <c r="E42" s="60">
        <v>0</v>
      </c>
      <c r="F42" s="75">
        <v>744469</v>
      </c>
      <c r="G42" s="61">
        <v>9.0193938235446876E-4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7573186</v>
      </c>
      <c r="C43" s="77">
        <v>1</v>
      </c>
      <c r="D43" s="88">
        <v>0</v>
      </c>
      <c r="E43" s="79">
        <v>0</v>
      </c>
      <c r="F43" s="89">
        <v>7573186</v>
      </c>
      <c r="G43" s="80">
        <v>9.175069349154243E-3</v>
      </c>
      <c r="H43" s="87">
        <v>6649986</v>
      </c>
      <c r="I43" s="77">
        <v>1</v>
      </c>
      <c r="J43" s="88">
        <v>0</v>
      </c>
      <c r="K43" s="79">
        <v>0</v>
      </c>
      <c r="L43" s="89">
        <v>6649986</v>
      </c>
      <c r="M43" s="80">
        <v>7.8435364840019201E-3</v>
      </c>
      <c r="N43" s="81"/>
    </row>
    <row r="44" spans="1:14" s="82" customFormat="1" ht="45">
      <c r="A44" s="90" t="s">
        <v>44</v>
      </c>
      <c r="B44" s="91">
        <v>38653041</v>
      </c>
      <c r="C44" s="77">
        <v>1</v>
      </c>
      <c r="D44" s="91">
        <v>0</v>
      </c>
      <c r="E44" s="79">
        <v>0</v>
      </c>
      <c r="F44" s="92">
        <v>38653041</v>
      </c>
      <c r="G44" s="80">
        <v>4.6828947781119103E-2</v>
      </c>
      <c r="H44" s="91">
        <v>56507987</v>
      </c>
      <c r="I44" s="77">
        <v>1</v>
      </c>
      <c r="J44" s="91">
        <v>0</v>
      </c>
      <c r="K44" s="79">
        <v>0</v>
      </c>
      <c r="L44" s="92">
        <v>56507987</v>
      </c>
      <c r="M44" s="80">
        <v>6.6650133950959617E-2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106363726</v>
      </c>
      <c r="C46" s="52">
        <v>1</v>
      </c>
      <c r="D46" s="59">
        <v>0</v>
      </c>
      <c r="E46" s="54">
        <v>0</v>
      </c>
      <c r="F46" s="97">
        <v>106363726</v>
      </c>
      <c r="G46" s="56">
        <v>0.12886182411001659</v>
      </c>
      <c r="H46" s="93">
        <v>121095922</v>
      </c>
      <c r="I46" s="52">
        <v>1</v>
      </c>
      <c r="J46" s="59">
        <v>0</v>
      </c>
      <c r="K46" s="54">
        <v>0</v>
      </c>
      <c r="L46" s="97">
        <v>121095922</v>
      </c>
      <c r="M46" s="56">
        <v>0.14283041833033192</v>
      </c>
      <c r="N46" s="35"/>
    </row>
    <row r="47" spans="1:14">
      <c r="A47" s="41" t="s">
        <v>47</v>
      </c>
      <c r="B47" s="62">
        <v>41894534</v>
      </c>
      <c r="C47" s="58">
        <v>1</v>
      </c>
      <c r="D47" s="64">
        <v>0</v>
      </c>
      <c r="E47" s="60">
        <v>0</v>
      </c>
      <c r="F47" s="98">
        <v>41894534</v>
      </c>
      <c r="G47" s="61">
        <v>5.0756082684421097E-2</v>
      </c>
      <c r="H47" s="62">
        <v>48222738</v>
      </c>
      <c r="I47" s="58">
        <v>1</v>
      </c>
      <c r="J47" s="64">
        <v>0</v>
      </c>
      <c r="K47" s="60">
        <v>0</v>
      </c>
      <c r="L47" s="98">
        <v>48222738</v>
      </c>
      <c r="M47" s="61">
        <v>5.687783475957179E-2</v>
      </c>
      <c r="N47" s="35"/>
    </row>
    <row r="48" spans="1:14">
      <c r="A48" s="99" t="s">
        <v>48</v>
      </c>
      <c r="B48" s="100">
        <v>13741050</v>
      </c>
      <c r="C48" s="58">
        <v>1</v>
      </c>
      <c r="D48" s="101">
        <v>0</v>
      </c>
      <c r="E48" s="60">
        <v>0</v>
      </c>
      <c r="F48" s="102">
        <v>13741050</v>
      </c>
      <c r="G48" s="61">
        <v>1.6647562423555411E-2</v>
      </c>
      <c r="H48" s="100">
        <v>13791845</v>
      </c>
      <c r="I48" s="58">
        <v>1</v>
      </c>
      <c r="J48" s="101">
        <v>0</v>
      </c>
      <c r="K48" s="60">
        <v>0</v>
      </c>
      <c r="L48" s="102">
        <v>13791845</v>
      </c>
      <c r="M48" s="61">
        <v>1.6267228147427596E-2</v>
      </c>
      <c r="N48" s="35"/>
    </row>
    <row r="49" spans="1:14">
      <c r="A49" s="99" t="s">
        <v>49</v>
      </c>
      <c r="B49" s="100">
        <v>4494309</v>
      </c>
      <c r="C49" s="58">
        <v>1</v>
      </c>
      <c r="D49" s="101">
        <v>0</v>
      </c>
      <c r="E49" s="60">
        <v>0</v>
      </c>
      <c r="F49" s="102">
        <v>4494309</v>
      </c>
      <c r="G49" s="61">
        <v>5.4449470475871125E-3</v>
      </c>
      <c r="H49" s="100">
        <v>4527096</v>
      </c>
      <c r="I49" s="58">
        <v>1</v>
      </c>
      <c r="J49" s="101">
        <v>0</v>
      </c>
      <c r="K49" s="60">
        <v>0</v>
      </c>
      <c r="L49" s="102">
        <v>4527096</v>
      </c>
      <c r="M49" s="61">
        <v>5.3396266762936271E-3</v>
      </c>
      <c r="N49" s="35"/>
    </row>
    <row r="50" spans="1:14">
      <c r="A50" s="41" t="s">
        <v>50</v>
      </c>
      <c r="B50" s="62">
        <v>11939766</v>
      </c>
      <c r="C50" s="58">
        <v>0.4000829534983919</v>
      </c>
      <c r="D50" s="64">
        <v>17903460</v>
      </c>
      <c r="E50" s="60">
        <v>1.5076964820449104</v>
      </c>
      <c r="F50" s="98">
        <v>29843226</v>
      </c>
      <c r="G50" s="61">
        <v>3.6155677168431218E-2</v>
      </c>
      <c r="H50" s="62">
        <v>11874711</v>
      </c>
      <c r="I50" s="58">
        <v>0.41053862214906833</v>
      </c>
      <c r="J50" s="64">
        <v>17050000</v>
      </c>
      <c r="K50" s="60">
        <v>0.58946137785093167</v>
      </c>
      <c r="L50" s="98">
        <v>28924711</v>
      </c>
      <c r="M50" s="61">
        <v>3.4116165961509036E-2</v>
      </c>
      <c r="N50" s="35"/>
    </row>
    <row r="51" spans="1:14" s="82" customFormat="1" ht="45">
      <c r="A51" s="90" t="s">
        <v>51</v>
      </c>
      <c r="B51" s="103">
        <v>178433385</v>
      </c>
      <c r="C51" s="77">
        <v>0.90881253083189761</v>
      </c>
      <c r="D51" s="88">
        <v>17903460</v>
      </c>
      <c r="E51" s="79">
        <v>8.9736116135028299E-2</v>
      </c>
      <c r="F51" s="104">
        <v>196336845</v>
      </c>
      <c r="G51" s="80">
        <v>0.23786609343401144</v>
      </c>
      <c r="H51" s="103">
        <v>199512312</v>
      </c>
      <c r="I51" s="77">
        <v>0.92126977292336998</v>
      </c>
      <c r="J51" s="88">
        <v>17050000</v>
      </c>
      <c r="K51" s="79">
        <v>7.8730227076630022E-2</v>
      </c>
      <c r="L51" s="104">
        <v>216562312</v>
      </c>
      <c r="M51" s="80">
        <v>0.25543127387513398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10308405</v>
      </c>
      <c r="C54" s="58">
        <v>0.74668611296624399</v>
      </c>
      <c r="D54" s="64">
        <v>3497135</v>
      </c>
      <c r="E54" s="60">
        <v>0.33768208975141106</v>
      </c>
      <c r="F54" s="44">
        <v>13805540</v>
      </c>
      <c r="G54" s="61">
        <v>1.6725693374297537E-2</v>
      </c>
      <c r="H54" s="42">
        <v>10356294</v>
      </c>
      <c r="I54" s="58">
        <v>0.72137656138833606</v>
      </c>
      <c r="J54" s="64">
        <v>4000000</v>
      </c>
      <c r="K54" s="60">
        <v>0.278623438611664</v>
      </c>
      <c r="L54" s="44">
        <v>14356294</v>
      </c>
      <c r="M54" s="61">
        <v>1.6932985387346357E-2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38464684</v>
      </c>
      <c r="E55" s="60">
        <v>1</v>
      </c>
      <c r="F55" s="75">
        <v>38464684</v>
      </c>
      <c r="G55" s="61">
        <v>4.6600749432709511E-2</v>
      </c>
      <c r="H55" s="73">
        <v>0</v>
      </c>
      <c r="I55" s="58">
        <v>0</v>
      </c>
      <c r="J55" s="74">
        <v>38500000</v>
      </c>
      <c r="K55" s="60">
        <v>1</v>
      </c>
      <c r="L55" s="75">
        <v>38500000</v>
      </c>
      <c r="M55" s="61">
        <v>4.5410043665366197E-2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92745755</v>
      </c>
      <c r="E57" s="60">
        <v>1</v>
      </c>
      <c r="F57" s="44">
        <v>92745755</v>
      </c>
      <c r="G57" s="61">
        <v>0.11236337440605167</v>
      </c>
      <c r="H57" s="42">
        <v>0</v>
      </c>
      <c r="I57" s="58">
        <v>0</v>
      </c>
      <c r="J57" s="64">
        <v>88250000</v>
      </c>
      <c r="K57" s="60">
        <v>1</v>
      </c>
      <c r="L57" s="44">
        <v>88250000</v>
      </c>
      <c r="M57" s="61">
        <v>0.10408925593424849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82183851</v>
      </c>
      <c r="E58" s="60">
        <v>1</v>
      </c>
      <c r="F58" s="44">
        <v>82183851</v>
      </c>
      <c r="G58" s="61">
        <v>9.9567412223278182E-2</v>
      </c>
      <c r="H58" s="42">
        <v>0</v>
      </c>
      <c r="I58" s="58">
        <v>0</v>
      </c>
      <c r="J58" s="64">
        <v>80153836</v>
      </c>
      <c r="K58" s="60">
        <v>1</v>
      </c>
      <c r="L58" s="44">
        <v>80153836</v>
      </c>
      <c r="M58" s="61">
        <v>9.4539979031340288E-2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2392464</v>
      </c>
      <c r="E59" s="60">
        <v>1</v>
      </c>
      <c r="F59" s="44">
        <v>2392464</v>
      </c>
      <c r="G59" s="61">
        <v>2.8985189476866085E-3</v>
      </c>
      <c r="H59" s="42">
        <v>0</v>
      </c>
      <c r="I59" s="58">
        <v>0</v>
      </c>
      <c r="J59" s="64">
        <v>1800000</v>
      </c>
      <c r="K59" s="60">
        <v>1</v>
      </c>
      <c r="L59" s="44">
        <v>1800000</v>
      </c>
      <c r="M59" s="61">
        <v>2.1230669765625754E-3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28668118</v>
      </c>
      <c r="E60" s="60">
        <v>1</v>
      </c>
      <c r="F60" s="44">
        <v>28668118</v>
      </c>
      <c r="G60" s="61">
        <v>3.4732009851565382E-2</v>
      </c>
      <c r="H60" s="42">
        <v>0</v>
      </c>
      <c r="I60" s="58">
        <v>0</v>
      </c>
      <c r="J60" s="42">
        <v>27708000</v>
      </c>
      <c r="K60" s="60">
        <v>1</v>
      </c>
      <c r="L60" s="44">
        <v>27708000</v>
      </c>
      <c r="M60" s="61">
        <v>3.2681077659219911E-2</v>
      </c>
      <c r="N60" s="35"/>
    </row>
    <row r="61" spans="1:14">
      <c r="A61" s="85" t="s">
        <v>61</v>
      </c>
      <c r="B61" s="42">
        <v>12328023</v>
      </c>
      <c r="C61" s="58">
        <v>0.30241827705897695</v>
      </c>
      <c r="D61" s="64">
        <v>28436785</v>
      </c>
      <c r="E61" s="60">
        <v>1.5714726783729196</v>
      </c>
      <c r="F61" s="44">
        <v>40764808</v>
      </c>
      <c r="G61" s="61">
        <v>4.9387396586450888E-2</v>
      </c>
      <c r="H61" s="42">
        <v>18095628</v>
      </c>
      <c r="I61" s="58">
        <v>0.39306169292649046</v>
      </c>
      <c r="J61" s="64">
        <v>27942000</v>
      </c>
      <c r="K61" s="60">
        <v>0.60693830707350949</v>
      </c>
      <c r="L61" s="44">
        <v>46037628</v>
      </c>
      <c r="M61" s="61">
        <v>5.4300537603373653E-2</v>
      </c>
      <c r="N61" s="35"/>
    </row>
    <row r="62" spans="1:14" s="82" customFormat="1" ht="45">
      <c r="A62" s="111" t="s">
        <v>62</v>
      </c>
      <c r="B62" s="87">
        <v>201069813</v>
      </c>
      <c r="C62" s="77">
        <v>0.40590474565306084</v>
      </c>
      <c r="D62" s="88">
        <v>294292252</v>
      </c>
      <c r="E62" s="79">
        <v>1.2909580017714533</v>
      </c>
      <c r="F62" s="87">
        <v>495362065</v>
      </c>
      <c r="G62" s="80">
        <v>0.6001412482560512</v>
      </c>
      <c r="H62" s="87">
        <v>227964234</v>
      </c>
      <c r="I62" s="77">
        <v>0.44405612137116357</v>
      </c>
      <c r="J62" s="88">
        <v>285403836</v>
      </c>
      <c r="K62" s="79">
        <v>0.55594387862883643</v>
      </c>
      <c r="L62" s="87">
        <v>513368070</v>
      </c>
      <c r="M62" s="80">
        <v>0.60550822013259142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17846820</v>
      </c>
      <c r="E67" s="54">
        <v>1</v>
      </c>
      <c r="F67" s="68">
        <v>17846820</v>
      </c>
      <c r="G67" s="56">
        <v>2.1621786545566544E-2</v>
      </c>
      <c r="H67" s="5">
        <v>0</v>
      </c>
      <c r="I67" s="52">
        <v>0</v>
      </c>
      <c r="J67" s="59">
        <v>19000000</v>
      </c>
      <c r="K67" s="54">
        <v>1</v>
      </c>
      <c r="L67" s="68">
        <v>19000000</v>
      </c>
      <c r="M67" s="56">
        <v>2.2410151419271631E-2</v>
      </c>
    </row>
    <row r="68" spans="1:13">
      <c r="A68" s="41" t="s">
        <v>68</v>
      </c>
      <c r="B68" s="42">
        <v>0</v>
      </c>
      <c r="C68" s="58">
        <v>0</v>
      </c>
      <c r="D68" s="64">
        <v>101396943</v>
      </c>
      <c r="E68" s="60">
        <v>1</v>
      </c>
      <c r="F68" s="44">
        <v>101396943</v>
      </c>
      <c r="G68" s="61">
        <v>0.12284446517188932</v>
      </c>
      <c r="H68" s="42">
        <v>0</v>
      </c>
      <c r="I68" s="58">
        <v>0</v>
      </c>
      <c r="J68" s="64">
        <v>100300000</v>
      </c>
      <c r="K68" s="60">
        <v>1</v>
      </c>
      <c r="L68" s="44">
        <v>100300000</v>
      </c>
      <c r="M68" s="61">
        <v>0.11830200986068129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119243763</v>
      </c>
      <c r="E69" s="79">
        <v>1</v>
      </c>
      <c r="F69" s="104">
        <v>119243763</v>
      </c>
      <c r="G69" s="116">
        <v>0.14446625171745586</v>
      </c>
      <c r="H69" s="103">
        <v>0</v>
      </c>
      <c r="I69" s="117">
        <v>0</v>
      </c>
      <c r="J69" s="88">
        <v>119300000</v>
      </c>
      <c r="K69" s="118">
        <v>1</v>
      </c>
      <c r="L69" s="104">
        <v>119300000</v>
      </c>
      <c r="M69" s="80">
        <v>0.14071216127995292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411873114</v>
      </c>
      <c r="C71" s="123">
        <v>0.49899268075577585</v>
      </c>
      <c r="D71" s="122">
        <v>413536015</v>
      </c>
      <c r="E71" s="124">
        <v>0.50100731924422415</v>
      </c>
      <c r="F71" s="122">
        <v>825409129</v>
      </c>
      <c r="G71" s="125">
        <v>1</v>
      </c>
      <c r="H71" s="122">
        <v>443126223</v>
      </c>
      <c r="I71" s="123">
        <v>0.52265925027789084</v>
      </c>
      <c r="J71" s="122">
        <v>404703836</v>
      </c>
      <c r="K71" s="124">
        <v>0.4773407497221091</v>
      </c>
      <c r="L71" s="122">
        <v>847830059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2"/>
  <sheetViews>
    <sheetView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87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7183098</v>
      </c>
      <c r="C13" s="52">
        <v>1</v>
      </c>
      <c r="D13" s="53">
        <v>0</v>
      </c>
      <c r="E13" s="54">
        <v>0</v>
      </c>
      <c r="F13" s="55">
        <v>7183098</v>
      </c>
      <c r="G13" s="56">
        <v>0.26498467525587971</v>
      </c>
      <c r="H13" s="9">
        <v>6895905</v>
      </c>
      <c r="I13" s="52">
        <v>1</v>
      </c>
      <c r="J13" s="53">
        <v>0</v>
      </c>
      <c r="K13" s="54">
        <v>0</v>
      </c>
      <c r="L13" s="55">
        <v>6895905</v>
      </c>
      <c r="M13" s="56">
        <v>0.24800939686599702</v>
      </c>
      <c r="N13" s="57"/>
    </row>
    <row r="14" spans="1:17">
      <c r="A14" s="21" t="s">
        <v>15</v>
      </c>
      <c r="B14" s="5">
        <v>659355</v>
      </c>
      <c r="C14" s="58">
        <v>1</v>
      </c>
      <c r="D14" s="59">
        <v>0</v>
      </c>
      <c r="E14" s="60">
        <v>0</v>
      </c>
      <c r="F14" s="48">
        <v>659355</v>
      </c>
      <c r="G14" s="61">
        <v>2.4323623393881104E-2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55778</v>
      </c>
      <c r="C16" s="52">
        <v>1</v>
      </c>
      <c r="D16" s="59">
        <v>0</v>
      </c>
      <c r="E16" s="54">
        <v>0</v>
      </c>
      <c r="F16" s="68">
        <v>55778</v>
      </c>
      <c r="G16" s="56">
        <v>2.0576518956615182E-3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266171.23</v>
      </c>
      <c r="C17" s="58">
        <v>1</v>
      </c>
      <c r="D17" s="64">
        <v>0</v>
      </c>
      <c r="E17" s="60">
        <v>0</v>
      </c>
      <c r="F17" s="44">
        <v>266171.23</v>
      </c>
      <c r="G17" s="61">
        <v>9.8190637165200961E-3</v>
      </c>
      <c r="H17" s="42">
        <v>274220</v>
      </c>
      <c r="I17" s="58">
        <v>1</v>
      </c>
      <c r="J17" s="64">
        <v>0</v>
      </c>
      <c r="K17" s="60">
        <v>0</v>
      </c>
      <c r="L17" s="44">
        <v>274220</v>
      </c>
      <c r="M17" s="61">
        <v>9.862249669708863E-3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8164402.2300000004</v>
      </c>
      <c r="C36" s="77">
        <v>1</v>
      </c>
      <c r="D36" s="78">
        <v>0</v>
      </c>
      <c r="E36" s="79">
        <v>0</v>
      </c>
      <c r="F36" s="76">
        <v>8164402.2300000004</v>
      </c>
      <c r="G36" s="80">
        <v>0.30118501426194244</v>
      </c>
      <c r="H36" s="76">
        <v>7170125</v>
      </c>
      <c r="I36" s="77">
        <v>1</v>
      </c>
      <c r="J36" s="78">
        <v>0</v>
      </c>
      <c r="K36" s="79">
        <v>0</v>
      </c>
      <c r="L36" s="76">
        <v>7170125</v>
      </c>
      <c r="M36" s="80">
        <v>0.25787164653570588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2469134</v>
      </c>
      <c r="C44" s="77">
        <v>1</v>
      </c>
      <c r="D44" s="91">
        <v>0</v>
      </c>
      <c r="E44" s="79">
        <v>0</v>
      </c>
      <c r="F44" s="92">
        <v>2469134</v>
      </c>
      <c r="G44" s="80">
        <v>9.108641858335377E-2</v>
      </c>
      <c r="H44" s="91">
        <v>3400985</v>
      </c>
      <c r="I44" s="77">
        <v>1</v>
      </c>
      <c r="J44" s="91">
        <v>0</v>
      </c>
      <c r="K44" s="79">
        <v>0</v>
      </c>
      <c r="L44" s="92">
        <v>3400985</v>
      </c>
      <c r="M44" s="80">
        <v>0.12231552473537598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5468660.2400000002</v>
      </c>
      <c r="C46" s="52">
        <v>1</v>
      </c>
      <c r="D46" s="59">
        <v>0</v>
      </c>
      <c r="E46" s="54">
        <v>0</v>
      </c>
      <c r="F46" s="97">
        <v>5468660.2400000002</v>
      </c>
      <c r="G46" s="56">
        <v>0.20173902093235277</v>
      </c>
      <c r="H46" s="93">
        <v>7796254</v>
      </c>
      <c r="I46" s="52">
        <v>1</v>
      </c>
      <c r="J46" s="59">
        <v>0</v>
      </c>
      <c r="K46" s="54">
        <v>0</v>
      </c>
      <c r="L46" s="97">
        <v>7796254</v>
      </c>
      <c r="M46" s="56">
        <v>0.28039021018330684</v>
      </c>
      <c r="N46" s="35"/>
    </row>
    <row r="47" spans="1:14">
      <c r="A47" s="41" t="s">
        <v>47</v>
      </c>
      <c r="B47" s="62">
        <v>103135.5</v>
      </c>
      <c r="C47" s="58">
        <v>1</v>
      </c>
      <c r="D47" s="64">
        <v>0</v>
      </c>
      <c r="E47" s="60">
        <v>0</v>
      </c>
      <c r="F47" s="98">
        <v>103135.5</v>
      </c>
      <c r="G47" s="61">
        <v>3.8046713235504771E-3</v>
      </c>
      <c r="H47" s="62">
        <v>103135</v>
      </c>
      <c r="I47" s="58">
        <v>1</v>
      </c>
      <c r="J47" s="64">
        <v>0</v>
      </c>
      <c r="K47" s="60">
        <v>0</v>
      </c>
      <c r="L47" s="98">
        <v>103135</v>
      </c>
      <c r="M47" s="61">
        <v>3.7092229585202526E-3</v>
      </c>
      <c r="N47" s="35"/>
    </row>
    <row r="48" spans="1:14">
      <c r="A48" s="99" t="s">
        <v>48</v>
      </c>
      <c r="B48" s="100">
        <v>490646.25</v>
      </c>
      <c r="C48" s="58">
        <v>1</v>
      </c>
      <c r="D48" s="101">
        <v>0</v>
      </c>
      <c r="E48" s="60">
        <v>0</v>
      </c>
      <c r="F48" s="102">
        <v>490646.25</v>
      </c>
      <c r="G48" s="61">
        <v>1.8099953143026197E-2</v>
      </c>
      <c r="H48" s="100">
        <v>491000</v>
      </c>
      <c r="I48" s="58">
        <v>1</v>
      </c>
      <c r="J48" s="101">
        <v>0</v>
      </c>
      <c r="K48" s="60">
        <v>0</v>
      </c>
      <c r="L48" s="102">
        <v>491000</v>
      </c>
      <c r="M48" s="61">
        <v>1.7658684953056131E-2</v>
      </c>
      <c r="N48" s="35"/>
    </row>
    <row r="49" spans="1:14">
      <c r="A49" s="99" t="s">
        <v>49</v>
      </c>
      <c r="B49" s="100">
        <v>220739.62</v>
      </c>
      <c r="C49" s="58">
        <v>1</v>
      </c>
      <c r="D49" s="101">
        <v>0</v>
      </c>
      <c r="E49" s="60">
        <v>0</v>
      </c>
      <c r="F49" s="102">
        <v>220739.62</v>
      </c>
      <c r="G49" s="61">
        <v>8.1430904216824411E-3</v>
      </c>
      <c r="H49" s="100">
        <v>221000</v>
      </c>
      <c r="I49" s="58">
        <v>1</v>
      </c>
      <c r="J49" s="101">
        <v>0</v>
      </c>
      <c r="K49" s="60">
        <v>0</v>
      </c>
      <c r="L49" s="102">
        <v>221000</v>
      </c>
      <c r="M49" s="61">
        <v>7.9482064656321884E-3</v>
      </c>
      <c r="N49" s="35"/>
    </row>
    <row r="50" spans="1:14">
      <c r="A50" s="41" t="s">
        <v>50</v>
      </c>
      <c r="B50" s="62">
        <v>921341.05</v>
      </c>
      <c r="C50" s="58">
        <v>0.52467887672265456</v>
      </c>
      <c r="D50" s="64">
        <v>834668.37</v>
      </c>
      <c r="E50" s="60">
        <v>1.9173233409137895</v>
      </c>
      <c r="F50" s="98">
        <v>1756009.42</v>
      </c>
      <c r="G50" s="61">
        <v>6.4779233960745863E-2</v>
      </c>
      <c r="H50" s="62">
        <v>435330</v>
      </c>
      <c r="I50" s="58">
        <v>0.34890458882508285</v>
      </c>
      <c r="J50" s="64">
        <v>812375</v>
      </c>
      <c r="K50" s="60">
        <v>0.65109541117491709</v>
      </c>
      <c r="L50" s="98">
        <v>1247705</v>
      </c>
      <c r="M50" s="61">
        <v>4.4873379856115884E-2</v>
      </c>
      <c r="N50" s="35"/>
    </row>
    <row r="51" spans="1:14" s="82" customFormat="1" ht="45">
      <c r="A51" s="90" t="s">
        <v>51</v>
      </c>
      <c r="B51" s="103">
        <v>7204522.6600000001</v>
      </c>
      <c r="C51" s="77">
        <v>0.89617507944701746</v>
      </c>
      <c r="D51" s="88">
        <v>834668.37</v>
      </c>
      <c r="E51" s="79">
        <v>9.2261997968545284E-2</v>
      </c>
      <c r="F51" s="104">
        <v>8039191.0300000003</v>
      </c>
      <c r="G51" s="80">
        <v>0.29656596978135774</v>
      </c>
      <c r="H51" s="103">
        <v>9046719</v>
      </c>
      <c r="I51" s="77">
        <v>0.91760145506270663</v>
      </c>
      <c r="J51" s="88">
        <v>812375</v>
      </c>
      <c r="K51" s="79">
        <v>8.2398544937293428E-2</v>
      </c>
      <c r="L51" s="104">
        <v>9859094</v>
      </c>
      <c r="M51" s="80">
        <v>0.35457970441663134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32696</v>
      </c>
      <c r="E54" s="60">
        <v>1</v>
      </c>
      <c r="F54" s="44">
        <v>32696</v>
      </c>
      <c r="G54" s="61">
        <v>1.2061563050046434E-3</v>
      </c>
      <c r="H54" s="42">
        <v>0</v>
      </c>
      <c r="I54" s="58">
        <v>0</v>
      </c>
      <c r="J54" s="64">
        <v>25500</v>
      </c>
      <c r="K54" s="60">
        <v>1</v>
      </c>
      <c r="L54" s="44">
        <v>25500</v>
      </c>
      <c r="M54" s="61">
        <v>9.1710074603448333E-4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703300.2</v>
      </c>
      <c r="E55" s="60">
        <v>1</v>
      </c>
      <c r="F55" s="75">
        <v>703300.2</v>
      </c>
      <c r="G55" s="61">
        <v>2.5944762984494329E-2</v>
      </c>
      <c r="H55" s="73">
        <v>0</v>
      </c>
      <c r="I55" s="58">
        <v>0</v>
      </c>
      <c r="J55" s="74">
        <v>575983</v>
      </c>
      <c r="K55" s="60">
        <v>1</v>
      </c>
      <c r="L55" s="75">
        <v>575983</v>
      </c>
      <c r="M55" s="61">
        <v>2.0715076039340384E-2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10000</v>
      </c>
      <c r="K57" s="60">
        <v>1</v>
      </c>
      <c r="L57" s="44">
        <v>10000</v>
      </c>
      <c r="M57" s="61">
        <v>3.5964735138607193E-4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1908341.17</v>
      </c>
      <c r="E58" s="60">
        <v>1</v>
      </c>
      <c r="F58" s="44">
        <v>1908341.17</v>
      </c>
      <c r="G58" s="61">
        <v>7.0398756248331223E-2</v>
      </c>
      <c r="H58" s="42">
        <v>0</v>
      </c>
      <c r="I58" s="58">
        <v>0</v>
      </c>
      <c r="J58" s="64">
        <v>1913909</v>
      </c>
      <c r="K58" s="60">
        <v>1</v>
      </c>
      <c r="L58" s="44">
        <v>1913909</v>
      </c>
      <c r="M58" s="61">
        <v>6.8833230264396555E-2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20722.87</v>
      </c>
      <c r="E59" s="60">
        <v>1</v>
      </c>
      <c r="F59" s="44">
        <v>20722.87</v>
      </c>
      <c r="G59" s="61">
        <v>7.644672225437843E-4</v>
      </c>
      <c r="H59" s="42">
        <v>0</v>
      </c>
      <c r="I59" s="58">
        <v>0</v>
      </c>
      <c r="J59" s="64">
        <v>67000</v>
      </c>
      <c r="K59" s="60">
        <v>1</v>
      </c>
      <c r="L59" s="44">
        <v>67000</v>
      </c>
      <c r="M59" s="61">
        <v>2.4096372542866816E-3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292271.3</v>
      </c>
      <c r="E60" s="60">
        <v>1</v>
      </c>
      <c r="F60" s="44">
        <v>292271.3</v>
      </c>
      <c r="G60" s="61">
        <v>1.0781895989322964E-2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27703</v>
      </c>
      <c r="C61" s="58">
        <v>0.59462534074566953</v>
      </c>
      <c r="D61" s="64">
        <v>18886</v>
      </c>
      <c r="E61" s="60">
        <v>0.69948148148148148</v>
      </c>
      <c r="F61" s="44">
        <v>46589</v>
      </c>
      <c r="G61" s="61">
        <v>1.71866944255754E-3</v>
      </c>
      <c r="H61" s="42">
        <v>27000</v>
      </c>
      <c r="I61" s="58">
        <v>0.2125984251968504</v>
      </c>
      <c r="J61" s="64">
        <v>100000</v>
      </c>
      <c r="K61" s="60">
        <v>0.78740157480314965</v>
      </c>
      <c r="L61" s="44">
        <v>127000</v>
      </c>
      <c r="M61" s="61">
        <v>4.5675213626031131E-3</v>
      </c>
      <c r="N61" s="35"/>
    </row>
    <row r="62" spans="1:14" s="82" customFormat="1" ht="45">
      <c r="A62" s="111" t="s">
        <v>62</v>
      </c>
      <c r="B62" s="87">
        <v>7232225.6600000001</v>
      </c>
      <c r="C62" s="77">
        <v>0.65490832127851084</v>
      </c>
      <c r="D62" s="88">
        <v>3810885.91</v>
      </c>
      <c r="E62" s="79">
        <v>0.41999161644745669</v>
      </c>
      <c r="F62" s="87">
        <v>11043111.57</v>
      </c>
      <c r="G62" s="80">
        <v>0.40738067797361227</v>
      </c>
      <c r="H62" s="87">
        <v>9073719</v>
      </c>
      <c r="I62" s="77">
        <v>0.72136813603799377</v>
      </c>
      <c r="J62" s="88">
        <v>3504767</v>
      </c>
      <c r="K62" s="79">
        <v>0.27863186396200623</v>
      </c>
      <c r="L62" s="87">
        <v>12578486</v>
      </c>
      <c r="M62" s="80">
        <v>0.45238191743467859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4326327</v>
      </c>
      <c r="E67" s="54">
        <v>1</v>
      </c>
      <c r="F67" s="68">
        <v>4326327</v>
      </c>
      <c r="G67" s="56">
        <v>0.15959831748721018</v>
      </c>
      <c r="H67" s="5">
        <v>0</v>
      </c>
      <c r="I67" s="52">
        <v>0</v>
      </c>
      <c r="J67" s="59">
        <v>4326327</v>
      </c>
      <c r="K67" s="54">
        <v>1</v>
      </c>
      <c r="L67" s="68">
        <v>4326327</v>
      </c>
      <c r="M67" s="56">
        <v>0.15559520467800503</v>
      </c>
    </row>
    <row r="68" spans="1:13">
      <c r="A68" s="41" t="s">
        <v>68</v>
      </c>
      <c r="B68" s="42">
        <v>0</v>
      </c>
      <c r="C68" s="58">
        <v>0</v>
      </c>
      <c r="D68" s="64">
        <v>1104623</v>
      </c>
      <c r="E68" s="60">
        <v>1</v>
      </c>
      <c r="F68" s="44">
        <v>1104623</v>
      </c>
      <c r="G68" s="61">
        <v>4.0749571693881333E-2</v>
      </c>
      <c r="H68" s="42">
        <v>0</v>
      </c>
      <c r="I68" s="58">
        <v>0</v>
      </c>
      <c r="J68" s="64">
        <v>329092</v>
      </c>
      <c r="K68" s="60">
        <v>1</v>
      </c>
      <c r="L68" s="44">
        <v>329092</v>
      </c>
      <c r="M68" s="61">
        <v>1.1835706616234518E-2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5430950</v>
      </c>
      <c r="E69" s="79">
        <v>1</v>
      </c>
      <c r="F69" s="104">
        <v>5430950</v>
      </c>
      <c r="G69" s="116">
        <v>0.2003478891810915</v>
      </c>
      <c r="H69" s="103">
        <v>0</v>
      </c>
      <c r="I69" s="117">
        <v>0</v>
      </c>
      <c r="J69" s="88">
        <v>4655419</v>
      </c>
      <c r="K69" s="118">
        <v>1</v>
      </c>
      <c r="L69" s="104">
        <v>4655419</v>
      </c>
      <c r="M69" s="80">
        <v>0.16743091129423954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17865761.890000001</v>
      </c>
      <c r="C71" s="123">
        <v>0.6590684287782963</v>
      </c>
      <c r="D71" s="122">
        <v>9241835.9100000001</v>
      </c>
      <c r="E71" s="124">
        <v>0.34093157122170376</v>
      </c>
      <c r="F71" s="122">
        <v>27107597.800000001</v>
      </c>
      <c r="G71" s="125">
        <v>1</v>
      </c>
      <c r="H71" s="122">
        <v>19644829</v>
      </c>
      <c r="I71" s="123">
        <v>0.70652107182822954</v>
      </c>
      <c r="J71" s="122">
        <v>8160186</v>
      </c>
      <c r="K71" s="124">
        <v>0.29347892817177046</v>
      </c>
      <c r="L71" s="122">
        <v>27805015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2"/>
  <sheetViews>
    <sheetView topLeftCell="C55" zoomScale="30" zoomScaleNormal="30" workbookViewId="0">
      <selection activeCell="D70" sqref="D70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86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5495457</v>
      </c>
      <c r="C13" s="52">
        <v>1</v>
      </c>
      <c r="D13" s="53">
        <v>0</v>
      </c>
      <c r="E13" s="54">
        <v>0</v>
      </c>
      <c r="F13" s="55">
        <v>5495457</v>
      </c>
      <c r="G13" s="56">
        <v>0.23156081214580621</v>
      </c>
      <c r="H13" s="9">
        <v>5481984</v>
      </c>
      <c r="I13" s="52">
        <v>1</v>
      </c>
      <c r="J13" s="53">
        <v>0</v>
      </c>
      <c r="K13" s="54">
        <v>0</v>
      </c>
      <c r="L13" s="55">
        <v>5481984</v>
      </c>
      <c r="M13" s="56">
        <v>0.22711277014670567</v>
      </c>
      <c r="N13" s="57"/>
    </row>
    <row r="14" spans="1:17">
      <c r="A14" s="21" t="s">
        <v>15</v>
      </c>
      <c r="B14" s="5">
        <v>418485</v>
      </c>
      <c r="C14" s="58">
        <v>1</v>
      </c>
      <c r="D14" s="59">
        <v>0</v>
      </c>
      <c r="E14" s="60">
        <v>0</v>
      </c>
      <c r="F14" s="48">
        <v>418485</v>
      </c>
      <c r="G14" s="61">
        <v>1.7633606535514282E-2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33710</v>
      </c>
      <c r="C16" s="52">
        <v>1</v>
      </c>
      <c r="D16" s="59">
        <v>0</v>
      </c>
      <c r="E16" s="54">
        <v>0</v>
      </c>
      <c r="F16" s="68">
        <v>33710</v>
      </c>
      <c r="G16" s="56">
        <v>1.4204305442541225E-3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257438</v>
      </c>
      <c r="C17" s="58">
        <v>1</v>
      </c>
      <c r="D17" s="64">
        <v>0</v>
      </c>
      <c r="E17" s="60">
        <v>0</v>
      </c>
      <c r="F17" s="44">
        <v>257438</v>
      </c>
      <c r="G17" s="61">
        <v>1.0847606005686525E-2</v>
      </c>
      <c r="H17" s="42">
        <v>253270</v>
      </c>
      <c r="I17" s="58">
        <v>1</v>
      </c>
      <c r="J17" s="64">
        <v>0</v>
      </c>
      <c r="K17" s="60">
        <v>0</v>
      </c>
      <c r="L17" s="44">
        <v>253270</v>
      </c>
      <c r="M17" s="61">
        <v>1.0492706891347393E-2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6205090</v>
      </c>
      <c r="C36" s="77">
        <v>1</v>
      </c>
      <c r="D36" s="78">
        <v>0</v>
      </c>
      <c r="E36" s="79">
        <v>0</v>
      </c>
      <c r="F36" s="76">
        <v>6205090</v>
      </c>
      <c r="G36" s="80">
        <v>0.26146245523126116</v>
      </c>
      <c r="H36" s="76">
        <v>5735254</v>
      </c>
      <c r="I36" s="77">
        <v>1</v>
      </c>
      <c r="J36" s="78">
        <v>0</v>
      </c>
      <c r="K36" s="79">
        <v>0</v>
      </c>
      <c r="L36" s="76">
        <v>5735254</v>
      </c>
      <c r="M36" s="80">
        <v>0.23760547703805307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1251551</v>
      </c>
      <c r="C44" s="77">
        <v>1</v>
      </c>
      <c r="D44" s="91">
        <v>0</v>
      </c>
      <c r="E44" s="79">
        <v>0</v>
      </c>
      <c r="F44" s="92">
        <v>1251551</v>
      </c>
      <c r="G44" s="80">
        <v>5.2736317653271768E-2</v>
      </c>
      <c r="H44" s="91">
        <v>1948366</v>
      </c>
      <c r="I44" s="77">
        <v>1</v>
      </c>
      <c r="J44" s="91">
        <v>0</v>
      </c>
      <c r="K44" s="79">
        <v>0</v>
      </c>
      <c r="L44" s="92">
        <v>1948366</v>
      </c>
      <c r="M44" s="80">
        <v>8.0718732400469673E-2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4191908</v>
      </c>
      <c r="C46" s="52">
        <v>0.99482782598294806</v>
      </c>
      <c r="D46" s="59">
        <v>21794</v>
      </c>
      <c r="E46" s="54">
        <v>4.8801645739999684E-3</v>
      </c>
      <c r="F46" s="97">
        <v>4213702</v>
      </c>
      <c r="G46" s="56">
        <v>0.17755179546676608</v>
      </c>
      <c r="H46" s="93">
        <v>4465833</v>
      </c>
      <c r="I46" s="52">
        <v>0.99443310405886831</v>
      </c>
      <c r="J46" s="59">
        <v>25000</v>
      </c>
      <c r="K46" s="54">
        <v>5.5668959411316341E-3</v>
      </c>
      <c r="L46" s="97">
        <v>4490833</v>
      </c>
      <c r="M46" s="56">
        <v>0.18605043774229196</v>
      </c>
      <c r="N46" s="35"/>
    </row>
    <row r="47" spans="1:14">
      <c r="A47" s="41" t="s">
        <v>47</v>
      </c>
      <c r="B47" s="62">
        <v>49835</v>
      </c>
      <c r="C47" s="58">
        <v>1</v>
      </c>
      <c r="D47" s="64">
        <v>0</v>
      </c>
      <c r="E47" s="60">
        <v>0</v>
      </c>
      <c r="F47" s="98">
        <v>49835</v>
      </c>
      <c r="G47" s="61">
        <v>2.0998859736844912E-3</v>
      </c>
      <c r="H47" s="62">
        <v>50000</v>
      </c>
      <c r="I47" s="58">
        <v>1</v>
      </c>
      <c r="J47" s="64">
        <v>0</v>
      </c>
      <c r="K47" s="60">
        <v>0</v>
      </c>
      <c r="L47" s="98">
        <v>50000</v>
      </c>
      <c r="M47" s="61">
        <v>2.0714468534266577E-3</v>
      </c>
      <c r="N47" s="35"/>
    </row>
    <row r="48" spans="1:14">
      <c r="A48" s="99" t="s">
        <v>48</v>
      </c>
      <c r="B48" s="100">
        <v>641608</v>
      </c>
      <c r="C48" s="58">
        <v>1</v>
      </c>
      <c r="D48" s="101">
        <v>0</v>
      </c>
      <c r="E48" s="60">
        <v>0</v>
      </c>
      <c r="F48" s="102">
        <v>641608</v>
      </c>
      <c r="G48" s="61">
        <v>2.7035289250602165E-2</v>
      </c>
      <c r="H48" s="100">
        <v>650000</v>
      </c>
      <c r="I48" s="58">
        <v>1</v>
      </c>
      <c r="J48" s="101">
        <v>0</v>
      </c>
      <c r="K48" s="60">
        <v>0</v>
      </c>
      <c r="L48" s="102">
        <v>650000</v>
      </c>
      <c r="M48" s="61">
        <v>2.6928809094546553E-2</v>
      </c>
      <c r="N48" s="35"/>
    </row>
    <row r="49" spans="1:14">
      <c r="A49" s="99" t="s">
        <v>49</v>
      </c>
      <c r="B49" s="100">
        <v>204596</v>
      </c>
      <c r="C49" s="58">
        <v>1</v>
      </c>
      <c r="D49" s="101">
        <v>0</v>
      </c>
      <c r="E49" s="60">
        <v>0</v>
      </c>
      <c r="F49" s="102">
        <v>204596</v>
      </c>
      <c r="G49" s="61">
        <v>8.6210147621541521E-3</v>
      </c>
      <c r="H49" s="100">
        <v>205000</v>
      </c>
      <c r="I49" s="58">
        <v>1</v>
      </c>
      <c r="J49" s="101">
        <v>0</v>
      </c>
      <c r="K49" s="60">
        <v>0</v>
      </c>
      <c r="L49" s="102">
        <v>205000</v>
      </c>
      <c r="M49" s="61">
        <v>8.4929320990492965E-3</v>
      </c>
      <c r="N49" s="35"/>
    </row>
    <row r="50" spans="1:14">
      <c r="A50" s="41" t="s">
        <v>50</v>
      </c>
      <c r="B50" s="62">
        <v>246190</v>
      </c>
      <c r="C50" s="58">
        <v>0.21951811053390899</v>
      </c>
      <c r="D50" s="64">
        <v>875312</v>
      </c>
      <c r="E50" s="60">
        <v>3.3986099786449233</v>
      </c>
      <c r="F50" s="98">
        <v>1121502</v>
      </c>
      <c r="G50" s="61">
        <v>4.7256472745241376E-2</v>
      </c>
      <c r="H50" s="62">
        <v>257550</v>
      </c>
      <c r="I50" s="58">
        <v>0.22244793785449807</v>
      </c>
      <c r="J50" s="64">
        <v>900249</v>
      </c>
      <c r="K50" s="60">
        <v>0.77755206214550199</v>
      </c>
      <c r="L50" s="98">
        <v>1157799</v>
      </c>
      <c r="M50" s="61">
        <v>4.7966381909010619E-2</v>
      </c>
      <c r="N50" s="35"/>
    </row>
    <row r="51" spans="1:14" s="82" customFormat="1" ht="45">
      <c r="A51" s="90" t="s">
        <v>51</v>
      </c>
      <c r="B51" s="103">
        <v>5334137</v>
      </c>
      <c r="C51" s="77">
        <v>0.85603097166969733</v>
      </c>
      <c r="D51" s="88">
        <v>897106</v>
      </c>
      <c r="E51" s="79">
        <v>0.15938965063322805</v>
      </c>
      <c r="F51" s="104">
        <v>6231243</v>
      </c>
      <c r="G51" s="80">
        <v>0.26256445819844826</v>
      </c>
      <c r="H51" s="103">
        <v>5628383</v>
      </c>
      <c r="I51" s="77">
        <v>0.85881889614796803</v>
      </c>
      <c r="J51" s="88">
        <v>925249</v>
      </c>
      <c r="K51" s="79">
        <v>0.14118110385203197</v>
      </c>
      <c r="L51" s="104">
        <v>6553632</v>
      </c>
      <c r="M51" s="80">
        <v>0.27151000769832506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36217</v>
      </c>
      <c r="C54" s="58">
        <v>0.97854691848369402</v>
      </c>
      <c r="D54" s="64">
        <v>794</v>
      </c>
      <c r="E54" s="60">
        <v>1</v>
      </c>
      <c r="F54" s="44">
        <v>37011</v>
      </c>
      <c r="G54" s="61">
        <v>1.5595240247223176E-3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620678</v>
      </c>
      <c r="E55" s="60">
        <v>1</v>
      </c>
      <c r="F55" s="75">
        <v>620678</v>
      </c>
      <c r="G55" s="61">
        <v>2.6153366637394253E-2</v>
      </c>
      <c r="H55" s="73">
        <v>0</v>
      </c>
      <c r="I55" s="58">
        <v>0</v>
      </c>
      <c r="J55" s="74">
        <v>950000</v>
      </c>
      <c r="K55" s="60">
        <v>1</v>
      </c>
      <c r="L55" s="75">
        <v>950000</v>
      </c>
      <c r="M55" s="61">
        <v>3.9357490215106497E-2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26261</v>
      </c>
      <c r="E57" s="60">
        <v>1</v>
      </c>
      <c r="F57" s="44">
        <v>26261</v>
      </c>
      <c r="G57" s="61">
        <v>1.1065537384354052E-3</v>
      </c>
      <c r="H57" s="42">
        <v>0</v>
      </c>
      <c r="I57" s="58">
        <v>0</v>
      </c>
      <c r="J57" s="64">
        <v>27000</v>
      </c>
      <c r="K57" s="60">
        <v>1</v>
      </c>
      <c r="L57" s="44">
        <v>27000</v>
      </c>
      <c r="M57" s="61">
        <v>1.1185813008503952E-3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2370004</v>
      </c>
      <c r="E58" s="60">
        <v>1</v>
      </c>
      <c r="F58" s="44">
        <v>2370004</v>
      </c>
      <c r="G58" s="61">
        <v>9.9864315384290928E-2</v>
      </c>
      <c r="H58" s="42">
        <v>0</v>
      </c>
      <c r="I58" s="58">
        <v>0</v>
      </c>
      <c r="J58" s="64">
        <v>1971466</v>
      </c>
      <c r="K58" s="60">
        <v>1</v>
      </c>
      <c r="L58" s="44">
        <v>1971466</v>
      </c>
      <c r="M58" s="61">
        <v>8.167574084675279E-2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14941</v>
      </c>
      <c r="E59" s="60">
        <v>1</v>
      </c>
      <c r="F59" s="44">
        <v>14941</v>
      </c>
      <c r="G59" s="61">
        <v>6.2956549278258211E-4</v>
      </c>
      <c r="H59" s="42">
        <v>0</v>
      </c>
      <c r="I59" s="58">
        <v>0</v>
      </c>
      <c r="J59" s="64">
        <v>10000</v>
      </c>
      <c r="K59" s="60">
        <v>1</v>
      </c>
      <c r="L59" s="44">
        <v>10000</v>
      </c>
      <c r="M59" s="61">
        <v>4.1428937068533158E-4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254106</v>
      </c>
      <c r="E60" s="60">
        <v>1</v>
      </c>
      <c r="F60" s="44">
        <v>254106</v>
      </c>
      <c r="G60" s="61">
        <v>1.0707206285322991E-2</v>
      </c>
      <c r="H60" s="42">
        <v>0</v>
      </c>
      <c r="I60" s="58">
        <v>0</v>
      </c>
      <c r="J60" s="64">
        <v>100000</v>
      </c>
      <c r="K60" s="60">
        <v>1</v>
      </c>
      <c r="L60" s="44">
        <v>100000</v>
      </c>
      <c r="M60" s="61">
        <v>4.1428937068533154E-3</v>
      </c>
      <c r="N60" s="35"/>
    </row>
    <row r="61" spans="1:14">
      <c r="A61" s="85" t="s">
        <v>61</v>
      </c>
      <c r="B61" s="42">
        <v>119926</v>
      </c>
      <c r="C61" s="58">
        <v>0.62499869711593581</v>
      </c>
      <c r="D61" s="64">
        <v>71956</v>
      </c>
      <c r="E61" s="60">
        <v>0.53300740740740737</v>
      </c>
      <c r="F61" s="44">
        <v>191882</v>
      </c>
      <c r="G61" s="61">
        <v>8.0852878579818904E-3</v>
      </c>
      <c r="H61" s="42">
        <v>135000</v>
      </c>
      <c r="I61" s="58">
        <v>0.54</v>
      </c>
      <c r="J61" s="64">
        <v>115000</v>
      </c>
      <c r="K61" s="60">
        <v>0.46</v>
      </c>
      <c r="L61" s="44">
        <v>250000</v>
      </c>
      <c r="M61" s="61">
        <v>1.0357234267133289E-2</v>
      </c>
      <c r="N61" s="35"/>
    </row>
    <row r="62" spans="1:14" s="82" customFormat="1" ht="45">
      <c r="A62" s="111" t="s">
        <v>62</v>
      </c>
      <c r="B62" s="87">
        <v>5490280</v>
      </c>
      <c r="C62" s="77">
        <v>0.56332947060196026</v>
      </c>
      <c r="D62" s="88">
        <v>4255846</v>
      </c>
      <c r="E62" s="79">
        <v>0.73842845426028425</v>
      </c>
      <c r="F62" s="87">
        <v>9746126</v>
      </c>
      <c r="G62" s="80">
        <v>0.41067027761937863</v>
      </c>
      <c r="H62" s="87">
        <v>5763383</v>
      </c>
      <c r="I62" s="77">
        <v>0.58439725502626316</v>
      </c>
      <c r="J62" s="88">
        <v>4098715</v>
      </c>
      <c r="K62" s="79">
        <v>0.41560274497373684</v>
      </c>
      <c r="L62" s="87">
        <v>9862098</v>
      </c>
      <c r="M62" s="80">
        <v>0.4085762374057067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5373949</v>
      </c>
      <c r="E67" s="54">
        <v>1</v>
      </c>
      <c r="F67" s="68">
        <v>5373949</v>
      </c>
      <c r="G67" s="56">
        <v>0.22644085739732711</v>
      </c>
      <c r="H67" s="5">
        <v>0</v>
      </c>
      <c r="I67" s="52">
        <v>0</v>
      </c>
      <c r="J67" s="59">
        <v>5300000</v>
      </c>
      <c r="K67" s="54">
        <v>1</v>
      </c>
      <c r="L67" s="68">
        <v>5300000</v>
      </c>
      <c r="M67" s="56">
        <v>0.21957336646322573</v>
      </c>
    </row>
    <row r="68" spans="1:13">
      <c r="A68" s="41" t="s">
        <v>68</v>
      </c>
      <c r="B68" s="42">
        <v>0</v>
      </c>
      <c r="C68" s="58">
        <v>0</v>
      </c>
      <c r="D68" s="64">
        <v>1155525</v>
      </c>
      <c r="E68" s="60">
        <v>1</v>
      </c>
      <c r="F68" s="44">
        <v>1155525</v>
      </c>
      <c r="G68" s="61">
        <v>4.8690092098761344E-2</v>
      </c>
      <c r="H68" s="42">
        <v>0</v>
      </c>
      <c r="I68" s="58">
        <v>0</v>
      </c>
      <c r="J68" s="64">
        <v>1292000</v>
      </c>
      <c r="K68" s="60">
        <v>1</v>
      </c>
      <c r="L68" s="44">
        <v>1292000</v>
      </c>
      <c r="M68" s="61">
        <v>5.3526186692544837E-2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6529474</v>
      </c>
      <c r="E69" s="79">
        <v>1</v>
      </c>
      <c r="F69" s="104">
        <v>6529474</v>
      </c>
      <c r="G69" s="116">
        <v>0.27513094949608846</v>
      </c>
      <c r="H69" s="103">
        <v>0</v>
      </c>
      <c r="I69" s="117">
        <v>0</v>
      </c>
      <c r="J69" s="88">
        <v>6592000</v>
      </c>
      <c r="K69" s="118">
        <v>1</v>
      </c>
      <c r="L69" s="104">
        <v>6592000</v>
      </c>
      <c r="M69" s="80">
        <v>0.27309955315577056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12946921</v>
      </c>
      <c r="C71" s="123">
        <v>0.54554144296781748</v>
      </c>
      <c r="D71" s="122">
        <v>10785320</v>
      </c>
      <c r="E71" s="124">
        <v>0.45445855703218252</v>
      </c>
      <c r="F71" s="122">
        <v>23732241</v>
      </c>
      <c r="G71" s="125">
        <v>1</v>
      </c>
      <c r="H71" s="122">
        <v>13447003</v>
      </c>
      <c r="I71" s="123">
        <v>0.5570950410473765</v>
      </c>
      <c r="J71" s="122">
        <v>10690715</v>
      </c>
      <c r="K71" s="124">
        <v>0.44290495895262344</v>
      </c>
      <c r="L71" s="122">
        <v>24137718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2"/>
  <sheetViews>
    <sheetView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85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f>[1]Revenue!F31</f>
        <v>10006509</v>
      </c>
      <c r="C13" s="52">
        <f t="shared" ref="C13:E71" si="0">IF(ISBLANK(B13),"  ",IF(F13&gt;0,B13/F13,IF(B13&gt;0,1,0)))</f>
        <v>1</v>
      </c>
      <c r="D13" s="53">
        <f>[1]Revenue!G31</f>
        <v>0</v>
      </c>
      <c r="E13" s="54">
        <f>IF(ISBLANK(D13),"  ",IF(F13&gt;0,D13/F13,IF(D13&gt;0,1,0)))</f>
        <v>0</v>
      </c>
      <c r="F13" s="55">
        <f>D13+B13</f>
        <v>10006509</v>
      </c>
      <c r="G13" s="56">
        <f>IF(ISBLANK(F13),"  ",IF(F71&gt;0,F13/F71,IF(F13&gt;0,1,0)))</f>
        <v>0.20981518604319821</v>
      </c>
      <c r="H13" s="9">
        <v>10156205</v>
      </c>
      <c r="I13" s="52">
        <v>1</v>
      </c>
      <c r="J13" s="53">
        <v>0</v>
      </c>
      <c r="K13" s="54">
        <v>0</v>
      </c>
      <c r="L13" s="55">
        <v>10156205</v>
      </c>
      <c r="M13" s="56">
        <v>0.19776757319082933</v>
      </c>
      <c r="N13" s="57"/>
    </row>
    <row r="14" spans="1:17">
      <c r="A14" s="21" t="s">
        <v>15</v>
      </c>
      <c r="B14" s="5">
        <f>[1]Revenue!F33</f>
        <v>1081928</v>
      </c>
      <c r="C14" s="58">
        <f t="shared" si="0"/>
        <v>1</v>
      </c>
      <c r="D14" s="59">
        <f>[1]Revenue!G33</f>
        <v>0</v>
      </c>
      <c r="E14" s="60">
        <f t="shared" si="0"/>
        <v>0</v>
      </c>
      <c r="F14" s="48">
        <f>D14+B14</f>
        <v>1081928</v>
      </c>
      <c r="G14" s="61">
        <f>IF(ISBLANK(F14),"  ",IF(F71&gt;0,F14/F71,IF(F14&gt;0,1,0)))</f>
        <v>2.2685726321272019E-2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f>[1]Revenue!F36</f>
        <v>91526</v>
      </c>
      <c r="C16" s="52">
        <f t="shared" si="0"/>
        <v>1</v>
      </c>
      <c r="D16" s="59">
        <f>[1]Revenue!G36</f>
        <v>0</v>
      </c>
      <c r="E16" s="54">
        <f t="shared" si="0"/>
        <v>0</v>
      </c>
      <c r="F16" s="68">
        <f t="shared" ref="F16:F35" si="1">D16+B16</f>
        <v>91526</v>
      </c>
      <c r="G16" s="56">
        <f>IF(ISBLANK(F16),"  ",IF(F71&gt;0,F16/F71,IF(F16&gt;0,1,0)))</f>
        <v>1.919105326122203E-3</v>
      </c>
      <c r="H16" s="5">
        <v>9857</v>
      </c>
      <c r="I16" s="52">
        <v>1</v>
      </c>
      <c r="J16" s="59">
        <v>0</v>
      </c>
      <c r="K16" s="54">
        <v>0</v>
      </c>
      <c r="L16" s="68">
        <v>9857</v>
      </c>
      <c r="M16" s="56">
        <v>1.9194127815872213E-4</v>
      </c>
      <c r="N16" s="35"/>
    </row>
    <row r="17" spans="1:14">
      <c r="A17" s="69" t="s">
        <v>18</v>
      </c>
      <c r="B17" s="42">
        <f>[1]Revenue!F37</f>
        <v>626484</v>
      </c>
      <c r="C17" s="58">
        <f t="shared" si="0"/>
        <v>1</v>
      </c>
      <c r="D17" s="64">
        <f>[1]Revenue!G37</f>
        <v>0</v>
      </c>
      <c r="E17" s="60">
        <f t="shared" si="0"/>
        <v>0</v>
      </c>
      <c r="F17" s="44">
        <f t="shared" si="1"/>
        <v>626484</v>
      </c>
      <c r="G17" s="61">
        <f>IF(ISBLANK(F17),"  ",IF(F71&gt;0,F17/F71,IF(F17&gt;0,1,0)))</f>
        <v>1.3136035455830499E-2</v>
      </c>
      <c r="H17" s="42">
        <v>631290</v>
      </c>
      <c r="I17" s="58">
        <v>1</v>
      </c>
      <c r="J17" s="64">
        <v>0</v>
      </c>
      <c r="K17" s="60">
        <v>0</v>
      </c>
      <c r="L17" s="44">
        <v>631290</v>
      </c>
      <c r="M17" s="61">
        <v>1.2292848685078593E-2</v>
      </c>
      <c r="N17" s="35"/>
    </row>
    <row r="18" spans="1:14">
      <c r="A18" s="69" t="s">
        <v>19</v>
      </c>
      <c r="B18" s="42">
        <f>[1]Revenue!F38</f>
        <v>0</v>
      </c>
      <c r="C18" s="58">
        <f t="shared" si="0"/>
        <v>0</v>
      </c>
      <c r="D18" s="64">
        <f>[1]Revenue!G38</f>
        <v>0</v>
      </c>
      <c r="E18" s="60">
        <f t="shared" si="0"/>
        <v>0</v>
      </c>
      <c r="F18" s="44">
        <f t="shared" si="1"/>
        <v>0</v>
      </c>
      <c r="G18" s="61">
        <f>IF(ISBLANK(F18),"  ",IF(F71&gt;0,F18/F71,IF(F18&gt;0,1,0)))</f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f>[1]Revenue!F39</f>
        <v>0</v>
      </c>
      <c r="C19" s="58">
        <f t="shared" si="0"/>
        <v>0</v>
      </c>
      <c r="D19" s="64">
        <f>[1]Revenue!G39</f>
        <v>0</v>
      </c>
      <c r="E19" s="60">
        <f t="shared" si="0"/>
        <v>0</v>
      </c>
      <c r="F19" s="44">
        <f t="shared" si="1"/>
        <v>0</v>
      </c>
      <c r="G19" s="61">
        <f>IF(ISBLANK(F19),"  ",IF(F71&gt;0,F19/F71,IF(F19&gt;0,1,0)))</f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f>[1]Revenue!F40</f>
        <v>0</v>
      </c>
      <c r="C20" s="58">
        <f t="shared" si="0"/>
        <v>0</v>
      </c>
      <c r="D20" s="64">
        <f>[1]Revenue!G40</f>
        <v>0</v>
      </c>
      <c r="E20" s="60">
        <f t="shared" si="0"/>
        <v>0</v>
      </c>
      <c r="F20" s="44"/>
      <c r="G20" s="61" t="str">
        <f>IF(ISBLANK(F20),"  ",IF(F71&gt;0,F20/F71,IF(F20&gt;0,1,0)))</f>
        <v xml:space="preserve">  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f>[1]Revenue!F41</f>
        <v>0</v>
      </c>
      <c r="C21" s="58">
        <f t="shared" si="0"/>
        <v>0</v>
      </c>
      <c r="D21" s="64">
        <f>[1]Revenue!G41</f>
        <v>0</v>
      </c>
      <c r="E21" s="60">
        <f t="shared" si="0"/>
        <v>0</v>
      </c>
      <c r="F21" s="44">
        <f t="shared" si="1"/>
        <v>0</v>
      </c>
      <c r="G21" s="61">
        <f>IF(ISBLANK(F21),"  ",IF(F71&gt;0,F21/F71,IF(F21&gt;0,1,0)))</f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f>[1]Revenue!F50</f>
        <v>0</v>
      </c>
      <c r="C22" s="58">
        <f t="shared" si="0"/>
        <v>0</v>
      </c>
      <c r="D22" s="64">
        <f>[1]Revenue!G5121</f>
        <v>0</v>
      </c>
      <c r="E22" s="60">
        <f t="shared" si="0"/>
        <v>0</v>
      </c>
      <c r="F22" s="44">
        <f t="shared" si="1"/>
        <v>0</v>
      </c>
      <c r="G22" s="61">
        <f>IF(ISBLANK(F22),"  ",IF(F71&gt;0,F22/F71,IF(F22&gt;0,1,0)))</f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f>[1]Revenue!F42</f>
        <v>0</v>
      </c>
      <c r="C23" s="58">
        <f t="shared" si="0"/>
        <v>0</v>
      </c>
      <c r="D23" s="64">
        <f>[1]Revenue!G42</f>
        <v>0</v>
      </c>
      <c r="E23" s="60">
        <f t="shared" si="0"/>
        <v>0</v>
      </c>
      <c r="F23" s="44">
        <f t="shared" si="1"/>
        <v>0</v>
      </c>
      <c r="G23" s="61">
        <f>IF(ISBLANK(F23),"  ",IF(F71&gt;0,F23/F71,IF(F23&gt;0,1,0)))</f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f>[1]Revenue!F43</f>
        <v>0</v>
      </c>
      <c r="C24" s="58">
        <f t="shared" si="0"/>
        <v>0</v>
      </c>
      <c r="D24" s="64">
        <f>[1]Revenue!G43</f>
        <v>0</v>
      </c>
      <c r="E24" s="60">
        <f t="shared" si="0"/>
        <v>0</v>
      </c>
      <c r="F24" s="44">
        <f t="shared" si="1"/>
        <v>0</v>
      </c>
      <c r="G24" s="61">
        <f>IF(ISBLANK(F24),"  ",IF(F71&gt;0,F24/F71,IF(F24&gt;0,1,0)))</f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f>[1]Revenue!F44</f>
        <v>0</v>
      </c>
      <c r="C25" s="58">
        <f t="shared" si="0"/>
        <v>0</v>
      </c>
      <c r="D25" s="64">
        <f>[1]Revenue!G44</f>
        <v>0</v>
      </c>
      <c r="E25" s="60">
        <f t="shared" si="0"/>
        <v>0</v>
      </c>
      <c r="F25" s="44">
        <f t="shared" si="1"/>
        <v>0</v>
      </c>
      <c r="G25" s="61">
        <f>IF(ISBLANK(F25),"  ",IF(F71&gt;0,F25/F71,IF(F25&gt;0,1,0)))</f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f>[1]Revenue!F45</f>
        <v>0</v>
      </c>
      <c r="C26" s="58">
        <f t="shared" si="0"/>
        <v>0</v>
      </c>
      <c r="D26" s="64">
        <f>[1]Revenue!G45</f>
        <v>0</v>
      </c>
      <c r="E26" s="60">
        <f t="shared" si="0"/>
        <v>0</v>
      </c>
      <c r="F26" s="44">
        <f t="shared" si="1"/>
        <v>0</v>
      </c>
      <c r="G26" s="61">
        <f>IF(ISBLANK(F26),"  ",IF(F71&gt;0,F26/F71,IF(F26&gt;0,1,0)))</f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f>[1]Revenue!F46</f>
        <v>0</v>
      </c>
      <c r="C27" s="58">
        <f t="shared" si="0"/>
        <v>0</v>
      </c>
      <c r="D27" s="64">
        <f>[1]Revenue!G46</f>
        <v>0</v>
      </c>
      <c r="E27" s="60">
        <f t="shared" si="0"/>
        <v>0</v>
      </c>
      <c r="F27" s="44">
        <f t="shared" si="1"/>
        <v>0</v>
      </c>
      <c r="G27" s="61">
        <f>IF(ISBLANK(F27),"  ",IF(F71&gt;0,F27/F71,IF(F27&gt;0,1,0)))</f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f>[1]Revenue!F47</f>
        <v>0</v>
      </c>
      <c r="C28" s="58">
        <f t="shared" si="0"/>
        <v>0</v>
      </c>
      <c r="D28" s="64">
        <f>[1]Revenue!G47</f>
        <v>0</v>
      </c>
      <c r="E28" s="60">
        <f t="shared" si="0"/>
        <v>0</v>
      </c>
      <c r="F28" s="44">
        <f>D28+B28</f>
        <v>0</v>
      </c>
      <c r="G28" s="61">
        <f>IF(ISBLANK(F28),"  ",IF(F71&gt;0,F28/F71,IF(F28&gt;0,1,0)))</f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f>[1]Revenue!F49</f>
        <v>0</v>
      </c>
      <c r="C29" s="58">
        <f t="shared" si="0"/>
        <v>0</v>
      </c>
      <c r="D29" s="64">
        <f>[1]Revenue!G49</f>
        <v>0</v>
      </c>
      <c r="E29" s="60">
        <f t="shared" si="0"/>
        <v>0</v>
      </c>
      <c r="F29" s="44">
        <f>D29+B29</f>
        <v>0</v>
      </c>
      <c r="G29" s="61">
        <f>IF(ISBLANK(F29),"  ",IF(F71&gt;0,F29/F71,IF(F29&gt;0,1,0)))</f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f>[1]Revenue!F48</f>
        <v>0</v>
      </c>
      <c r="C30" s="58">
        <f t="shared" si="0"/>
        <v>0</v>
      </c>
      <c r="D30" s="64">
        <f>[1]Revenue!G48</f>
        <v>0</v>
      </c>
      <c r="E30" s="60">
        <f t="shared" si="0"/>
        <v>0</v>
      </c>
      <c r="F30" s="44">
        <f>D30+B30</f>
        <v>0</v>
      </c>
      <c r="G30" s="61">
        <f>IF(ISBLANK(F30),"  ",IF(F71&gt;0,F30/F71,IF(F30&gt;0,1,0)))</f>
        <v>0</v>
      </c>
      <c r="H30" s="42">
        <v>500000</v>
      </c>
      <c r="I30" s="58">
        <v>1</v>
      </c>
      <c r="J30" s="64">
        <v>0</v>
      </c>
      <c r="K30" s="60">
        <v>0</v>
      </c>
      <c r="L30" s="44">
        <v>500000</v>
      </c>
      <c r="M30" s="61">
        <v>9.736292896353969E-3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f>[1]Revenue!F82</f>
        <v>0</v>
      </c>
      <c r="C32" s="58">
        <f t="shared" si="0"/>
        <v>0</v>
      </c>
      <c r="D32" s="64">
        <f>[1]Revenue!G82</f>
        <v>0</v>
      </c>
      <c r="E32" s="60">
        <f t="shared" si="0"/>
        <v>0</v>
      </c>
      <c r="F32" s="44">
        <f t="shared" si="1"/>
        <v>0</v>
      </c>
      <c r="G32" s="61">
        <f>IF(ISBLANK(F32),"  ",IF(F71&gt;0,F32/F71,IF(F32&gt;0,1,0)))</f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f>[1]Revenue!F83</f>
        <v>0</v>
      </c>
      <c r="C34" s="58">
        <f t="shared" si="0"/>
        <v>0</v>
      </c>
      <c r="D34" s="74">
        <f>[1]Revenue!G83</f>
        <v>0</v>
      </c>
      <c r="E34" s="60">
        <f t="shared" si="0"/>
        <v>0</v>
      </c>
      <c r="F34" s="75">
        <f t="shared" si="1"/>
        <v>0</v>
      </c>
      <c r="G34" s="61">
        <f>IF(ISBLANK(F34),"  ",IF(F71&gt;0,F34/F71,IF(F34&gt;0,1,0)))</f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f>[1]Revenue!F84</f>
        <v>0</v>
      </c>
      <c r="C35" s="58">
        <f t="shared" si="0"/>
        <v>0</v>
      </c>
      <c r="D35" s="74">
        <f>[1]Revenue!G84</f>
        <v>0</v>
      </c>
      <c r="E35" s="60">
        <f t="shared" si="0"/>
        <v>0</v>
      </c>
      <c r="F35" s="44">
        <f t="shared" si="1"/>
        <v>0</v>
      </c>
      <c r="G35" s="61">
        <f>IF(ISBLANK(F35),"  ",IF(F71&gt;0,F35/F71,IF(F35&gt;0,1,0)))</f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f>B35+B34+B32+B30+B29+B28+B26+B27+B25+B24+B23+B22+B21+B19+B18+B17+B16+B14+B13</f>
        <v>11806447</v>
      </c>
      <c r="C36" s="77">
        <f t="shared" si="0"/>
        <v>1</v>
      </c>
      <c r="D36" s="78">
        <f>D35+D34+D32+D30+D29+D28+D26+D27+D25+D24+D23+D22+D21+D19+D18+D17+D16+D14+D13</f>
        <v>0</v>
      </c>
      <c r="E36" s="79">
        <f t="shared" si="0"/>
        <v>0</v>
      </c>
      <c r="F36" s="76">
        <f>F35+F34+F32+F30+F29+F28+F26+F27+F25+F24+F23+F22+F21+F19+F18+F17+F16+F14+F13</f>
        <v>11806447</v>
      </c>
      <c r="G36" s="80">
        <f>IF(ISBLANK(F36),"  ",IF(F71&gt;0,F36/F71,IF(F36&gt;0,1,0)))</f>
        <v>0.24755605314642293</v>
      </c>
      <c r="H36" s="76">
        <v>11297352</v>
      </c>
      <c r="I36" s="77">
        <v>1</v>
      </c>
      <c r="J36" s="78">
        <v>0</v>
      </c>
      <c r="K36" s="79">
        <v>0</v>
      </c>
      <c r="L36" s="76">
        <v>11297352</v>
      </c>
      <c r="M36" s="80">
        <v>0.21998865605042059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f>[1]Revenue!F74</f>
        <v>0</v>
      </c>
      <c r="C38" s="52">
        <f t="shared" si="0"/>
        <v>0</v>
      </c>
      <c r="D38" s="84">
        <f>[1]Revenue!G74</f>
        <v>0</v>
      </c>
      <c r="E38" s="54">
        <f t="shared" si="0"/>
        <v>0</v>
      </c>
      <c r="F38" s="48">
        <f>D38+B38</f>
        <v>0</v>
      </c>
      <c r="G38" s="56">
        <f>IF(ISBLANK(F38),"  ",IF(F71&gt;0,F38/D71,IF(F38&gt;0,1,0)))</f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f>[1]Revenue!F75</f>
        <v>0</v>
      </c>
      <c r="C39" s="58">
        <f t="shared" si="0"/>
        <v>0</v>
      </c>
      <c r="D39" s="64">
        <f>[1]Revenue!G75</f>
        <v>0</v>
      </c>
      <c r="E39" s="60">
        <f t="shared" si="0"/>
        <v>0</v>
      </c>
      <c r="F39" s="44">
        <f>D39+B39</f>
        <v>0</v>
      </c>
      <c r="G39" s="61">
        <f>IF(ISBLANK(F39),"  ",IF(D71&gt;0,F39/D71,IF(F39&gt;0,1,0)))</f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f>[1]Revenue!F76</f>
        <v>0</v>
      </c>
      <c r="C40" s="58">
        <f t="shared" si="0"/>
        <v>0</v>
      </c>
      <c r="D40" s="64">
        <f>[1]Revenue!G76</f>
        <v>0</v>
      </c>
      <c r="E40" s="60">
        <f t="shared" si="0"/>
        <v>0</v>
      </c>
      <c r="F40" s="75">
        <f>D40+B40</f>
        <v>0</v>
      </c>
      <c r="G40" s="61">
        <f>IF(ISBLANK(F40),"  ",IF(D71&gt;0,F40/D71,IF(F40&gt;0,1,0)))</f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f>[1]Revenue!F77</f>
        <v>0</v>
      </c>
      <c r="C41" s="58">
        <f t="shared" si="0"/>
        <v>0</v>
      </c>
      <c r="D41" s="64">
        <f>[1]Revenue!G77</f>
        <v>0</v>
      </c>
      <c r="E41" s="60">
        <f t="shared" si="0"/>
        <v>0</v>
      </c>
      <c r="F41" s="75">
        <f>D41+B41</f>
        <v>0</v>
      </c>
      <c r="G41" s="61">
        <f>IF(ISBLANK(F41),"  ",IF(D71&gt;0,F41/D71,IF(F41&gt;0,1,0)))</f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f>[1]Revenue!F79</f>
        <v>0</v>
      </c>
      <c r="C42" s="58">
        <f t="shared" si="0"/>
        <v>0</v>
      </c>
      <c r="D42" s="64">
        <f>[1]Revenue!G79</f>
        <v>0</v>
      </c>
      <c r="E42" s="60">
        <f t="shared" si="0"/>
        <v>0</v>
      </c>
      <c r="F42" s="75">
        <f>D42+B42</f>
        <v>0</v>
      </c>
      <c r="G42" s="61">
        <f>IF(ISBLANK(F42),"  ",IF(F71&gt;0,F42/F71,IF(F42&gt;0,1,0)))</f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f>B42+B41+B40+B39+B38</f>
        <v>0</v>
      </c>
      <c r="C43" s="77">
        <f t="shared" si="0"/>
        <v>0</v>
      </c>
      <c r="D43" s="88">
        <f>D42+D41+D40+D39+D38</f>
        <v>0</v>
      </c>
      <c r="E43" s="79">
        <f t="shared" si="0"/>
        <v>0</v>
      </c>
      <c r="F43" s="89">
        <f>F42+F41+F40+F39+F38</f>
        <v>0</v>
      </c>
      <c r="G43" s="80">
        <f>IF(ISBLANK(F43),"  ",IF(F71&gt;0,F43/F71,IF(F43&gt;0,1,0)))</f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f>[1]Revenue!F78</f>
        <v>3043779</v>
      </c>
      <c r="C44" s="77">
        <f t="shared" si="0"/>
        <v>1</v>
      </c>
      <c r="D44" s="91">
        <f>[1]Revenue!G78</f>
        <v>0</v>
      </c>
      <c r="E44" s="79">
        <f t="shared" si="0"/>
        <v>0</v>
      </c>
      <c r="F44" s="92">
        <f>D44+B44</f>
        <v>3043779</v>
      </c>
      <c r="G44" s="80">
        <f>IF(ISBLANK(F44),"  ",IF(F71&gt;0,F44/F71,IF(F44&gt;0,1,0)))</f>
        <v>6.3821564259761307E-2</v>
      </c>
      <c r="H44" s="91">
        <v>4409204</v>
      </c>
      <c r="I44" s="77">
        <v>1</v>
      </c>
      <c r="J44" s="91">
        <v>0</v>
      </c>
      <c r="K44" s="79">
        <v>0</v>
      </c>
      <c r="L44" s="92">
        <v>4409204</v>
      </c>
      <c r="M44" s="80">
        <v>8.5858603167551006E-2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f>[1]Revenue!F7</f>
        <v>10393665</v>
      </c>
      <c r="C46" s="52">
        <f t="shared" si="0"/>
        <v>1</v>
      </c>
      <c r="D46" s="59">
        <f>[1]Revenue!G7</f>
        <v>0</v>
      </c>
      <c r="E46" s="54">
        <f t="shared" si="0"/>
        <v>0</v>
      </c>
      <c r="F46" s="97">
        <f>D46+B46</f>
        <v>10393665</v>
      </c>
      <c r="G46" s="56">
        <f>IF(ISBLANK(F46),"  ",IF(F71&gt;0,F46/F71,IF(F46&gt;0,1,0)))</f>
        <v>0.21793302295992317</v>
      </c>
      <c r="H46" s="93">
        <v>11798320</v>
      </c>
      <c r="I46" s="52">
        <v>1</v>
      </c>
      <c r="J46" s="59">
        <v>0</v>
      </c>
      <c r="K46" s="54">
        <v>0</v>
      </c>
      <c r="L46" s="97">
        <v>11798320</v>
      </c>
      <c r="M46" s="56">
        <v>0.2297437984098219</v>
      </c>
      <c r="N46" s="35"/>
    </row>
    <row r="47" spans="1:14">
      <c r="A47" s="41" t="s">
        <v>47</v>
      </c>
      <c r="B47" s="62">
        <f>[1]Revenue!F17</f>
        <v>1261434</v>
      </c>
      <c r="C47" s="58">
        <f t="shared" si="0"/>
        <v>1</v>
      </c>
      <c r="D47" s="64">
        <f>[1]Revenue!G17</f>
        <v>0</v>
      </c>
      <c r="E47" s="60">
        <f t="shared" si="0"/>
        <v>0</v>
      </c>
      <c r="F47" s="98">
        <f>D47+B47</f>
        <v>1261434</v>
      </c>
      <c r="G47" s="61">
        <f>IF(ISBLANK(F47),"  ",IF(F71&gt;0,F47/F71,IF(F47&gt;0,1,0)))</f>
        <v>2.6449584904307356E-2</v>
      </c>
      <c r="H47" s="62">
        <v>1449500</v>
      </c>
      <c r="I47" s="58">
        <v>1</v>
      </c>
      <c r="J47" s="64">
        <v>0</v>
      </c>
      <c r="K47" s="60">
        <v>0</v>
      </c>
      <c r="L47" s="98">
        <v>1449500</v>
      </c>
      <c r="M47" s="61">
        <v>2.8225513106530153E-2</v>
      </c>
      <c r="N47" s="35"/>
    </row>
    <row r="48" spans="1:14">
      <c r="A48" s="99" t="s">
        <v>48</v>
      </c>
      <c r="B48" s="100">
        <f>[1]Revenue!F9</f>
        <v>0</v>
      </c>
      <c r="C48" s="58">
        <f t="shared" si="0"/>
        <v>0</v>
      </c>
      <c r="D48" s="101">
        <f>[1]Revenue!G9</f>
        <v>0</v>
      </c>
      <c r="E48" s="60">
        <f t="shared" si="0"/>
        <v>0</v>
      </c>
      <c r="F48" s="102">
        <f>D48+B48</f>
        <v>0</v>
      </c>
      <c r="G48" s="61">
        <f>IF(ISBLANK(F48),"  ",IF(F71&gt;0,F48/F71,IF(F48&gt;0,1,0)))</f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f>[1]Revenue!F10</f>
        <v>343396</v>
      </c>
      <c r="C49" s="58">
        <f t="shared" si="0"/>
        <v>1</v>
      </c>
      <c r="D49" s="101">
        <f>[1]Revenue!G10</f>
        <v>0</v>
      </c>
      <c r="E49" s="60">
        <f t="shared" si="0"/>
        <v>0</v>
      </c>
      <c r="F49" s="102">
        <f>D49+B49</f>
        <v>343396</v>
      </c>
      <c r="G49" s="61">
        <f>IF(ISBLANK(F49),"  ",IF(F71&gt;0,F49/F71,IF(F49&gt;0,1,0)))</f>
        <v>7.2002828985103691E-3</v>
      </c>
      <c r="H49" s="100">
        <v>500000</v>
      </c>
      <c r="I49" s="58">
        <v>1</v>
      </c>
      <c r="J49" s="101">
        <v>0</v>
      </c>
      <c r="K49" s="60">
        <v>0</v>
      </c>
      <c r="L49" s="102">
        <v>500000</v>
      </c>
      <c r="M49" s="61">
        <v>9.736292896353969E-3</v>
      </c>
      <c r="N49" s="35"/>
    </row>
    <row r="50" spans="1:14">
      <c r="A50" s="41" t="s">
        <v>50</v>
      </c>
      <c r="B50" s="62">
        <f>[1]Revenue!F11+[1]Revenue!F12+[1]Revenue!F13+[1]Revenue!F14+[1]Revenue!F15+[1]Revenue!F16+[1]Revenue!F20+[1]Revenue!F21</f>
        <v>1030001</v>
      </c>
      <c r="C50" s="58">
        <f t="shared" si="0"/>
        <v>0.4338934485101672</v>
      </c>
      <c r="D50" s="64">
        <f>[1]Revenue!G11+[1]Revenue!G12+[1]Revenue!G13+[1]Revenue!G14+[1]Revenue!G15+[1]Revenue!G16+[1]Revenue!G20+[1]Revenue!G21</f>
        <v>1343856</v>
      </c>
      <c r="E50" s="60">
        <f t="shared" si="0"/>
        <v>0.81507566338134951</v>
      </c>
      <c r="F50" s="98">
        <f>D50+B50</f>
        <v>2373857</v>
      </c>
      <c r="G50" s="61">
        <f>IF(ISBLANK(F50),"  ",IF(F71&gt;0,F50/F71,IF(F50&gt;0,1,0)))</f>
        <v>4.9774726440055005E-2</v>
      </c>
      <c r="H50" s="62">
        <v>1648750</v>
      </c>
      <c r="I50" s="58">
        <v>0.4360037699285787</v>
      </c>
      <c r="J50" s="64">
        <v>2132754</v>
      </c>
      <c r="K50" s="60">
        <v>0.5639962300714213</v>
      </c>
      <c r="L50" s="98">
        <v>3781504</v>
      </c>
      <c r="M50" s="61">
        <v>7.3635661065468233E-2</v>
      </c>
      <c r="N50" s="35"/>
    </row>
    <row r="51" spans="1:14" s="82" customFormat="1" ht="45">
      <c r="A51" s="90" t="s">
        <v>51</v>
      </c>
      <c r="B51" s="103">
        <f>B50+B49+B48+B47+B46</f>
        <v>13028496</v>
      </c>
      <c r="C51" s="77">
        <f t="shared" si="0"/>
        <v>0.90649714117772795</v>
      </c>
      <c r="D51" s="88">
        <f>D50+D49+D48+D47+D46</f>
        <v>1343856</v>
      </c>
      <c r="E51" s="79">
        <f t="shared" si="0"/>
        <v>8.7282816887137848E-2</v>
      </c>
      <c r="F51" s="104">
        <f>F50+F49+F48+F47+F46</f>
        <v>14372352</v>
      </c>
      <c r="G51" s="80">
        <f>IF(ISBLANK(F51),"  ",IF(F71&gt;0,F51/F71,IF(F51&gt;0,1,0)))</f>
        <v>0.30135761720279591</v>
      </c>
      <c r="H51" s="103">
        <v>15396570</v>
      </c>
      <c r="I51" s="77">
        <v>0.87833221634787517</v>
      </c>
      <c r="J51" s="88">
        <v>2132754</v>
      </c>
      <c r="K51" s="79">
        <v>0.12166778365212486</v>
      </c>
      <c r="L51" s="104">
        <v>17529324</v>
      </c>
      <c r="M51" s="80">
        <v>0.34134126547817428</v>
      </c>
      <c r="N51" s="81"/>
    </row>
    <row r="52" spans="1:14">
      <c r="A52" s="51" t="s">
        <v>52</v>
      </c>
      <c r="B52" s="105">
        <f>[1]Revenue!F24</f>
        <v>0</v>
      </c>
      <c r="C52" s="58">
        <f t="shared" si="0"/>
        <v>0</v>
      </c>
      <c r="D52" s="106">
        <f>[1]Revenue!G24</f>
        <v>0</v>
      </c>
      <c r="E52" s="60">
        <f t="shared" si="0"/>
        <v>0</v>
      </c>
      <c r="F52" s="107">
        <f t="shared" ref="F52:F61" si="2">D52+B52</f>
        <v>0</v>
      </c>
      <c r="G52" s="61">
        <f>IF(ISBLANK(F52),"  ",IF(F71&gt;0,F52/F71,IF(F52&gt;0,1,0)))</f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f>[1]Revenue!F25</f>
        <v>0</v>
      </c>
      <c r="C53" s="58">
        <f t="shared" si="0"/>
        <v>0</v>
      </c>
      <c r="D53" s="64">
        <f>[1]Revenue!G25</f>
        <v>0</v>
      </c>
      <c r="E53" s="60">
        <f t="shared" si="0"/>
        <v>0</v>
      </c>
      <c r="F53" s="44">
        <f t="shared" si="2"/>
        <v>0</v>
      </c>
      <c r="G53" s="61">
        <f>IF(ISBLANK(F53),"  ",IF(F71&gt;0,F53/F71,IF(F53&gt;0,1,0)))</f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f>[1]Revenue!F26</f>
        <v>19874</v>
      </c>
      <c r="C54" s="58">
        <f t="shared" si="0"/>
        <v>0.63246666454507849</v>
      </c>
      <c r="D54" s="64">
        <f>[1]Revenue!G26</f>
        <v>11549</v>
      </c>
      <c r="E54" s="60">
        <f t="shared" si="0"/>
        <v>0.59225641025641029</v>
      </c>
      <c r="F54" s="44">
        <f t="shared" si="2"/>
        <v>31423</v>
      </c>
      <c r="G54" s="61">
        <f>IF(ISBLANK(F54),"  ",IF(F71&gt;0,F54/F71,IF(F54&gt;0,1,0)))</f>
        <v>6.5887339840851769E-4</v>
      </c>
      <c r="H54" s="42">
        <v>19500</v>
      </c>
      <c r="I54" s="58">
        <v>1</v>
      </c>
      <c r="J54" s="64">
        <v>0</v>
      </c>
      <c r="K54" s="60">
        <v>0</v>
      </c>
      <c r="L54" s="44">
        <v>19500</v>
      </c>
      <c r="M54" s="61">
        <v>3.7971542295780477E-4</v>
      </c>
      <c r="N54" s="35"/>
    </row>
    <row r="55" spans="1:14">
      <c r="A55" s="85" t="s">
        <v>55</v>
      </c>
      <c r="B55" s="73">
        <f>[1]Revenue!F61</f>
        <v>0</v>
      </c>
      <c r="C55" s="58">
        <f t="shared" si="0"/>
        <v>0</v>
      </c>
      <c r="D55" s="74">
        <f>[1]Revenue!G61</f>
        <v>3861807</v>
      </c>
      <c r="E55" s="60">
        <f t="shared" si="0"/>
        <v>1</v>
      </c>
      <c r="F55" s="75">
        <f t="shared" si="2"/>
        <v>3861807</v>
      </c>
      <c r="G55" s="61">
        <f>IF(ISBLANK(F55),"  ",IF(F71&gt;0,F55/F71,IF(F55&gt;0,1,0)))</f>
        <v>8.0973869525118619E-2</v>
      </c>
      <c r="H55" s="73">
        <v>0</v>
      </c>
      <c r="I55" s="58">
        <v>0</v>
      </c>
      <c r="J55" s="74">
        <v>3700000</v>
      </c>
      <c r="K55" s="60">
        <v>1</v>
      </c>
      <c r="L55" s="75">
        <v>3700000</v>
      </c>
      <c r="M55" s="61">
        <v>7.2048567433019364E-2</v>
      </c>
      <c r="N55" s="35"/>
    </row>
    <row r="56" spans="1:14">
      <c r="A56" s="109" t="s">
        <v>56</v>
      </c>
      <c r="B56" s="42">
        <f>[1]Revenue!F27</f>
        <v>0</v>
      </c>
      <c r="C56" s="58">
        <f t="shared" si="0"/>
        <v>0</v>
      </c>
      <c r="D56" s="64">
        <f>[1]Revenue!G27</f>
        <v>0</v>
      </c>
      <c r="E56" s="60">
        <f t="shared" si="0"/>
        <v>0</v>
      </c>
      <c r="F56" s="44">
        <f t="shared" si="2"/>
        <v>0</v>
      </c>
      <c r="G56" s="61">
        <f>IF(ISBLANK(F56),"  ",IF(F71&gt;0,F56/F71,IF(F56&gt;0,1,0)))</f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f t="shared" si="0"/>
        <v>0</v>
      </c>
      <c r="D57" s="64">
        <f>[1]Athletics!U24</f>
        <v>968166</v>
      </c>
      <c r="E57" s="60">
        <f t="shared" si="0"/>
        <v>1</v>
      </c>
      <c r="F57" s="44">
        <f t="shared" si="2"/>
        <v>968166</v>
      </c>
      <c r="G57" s="61">
        <f>IF(ISBLANK(F57),"  ",IF(F71&gt;0,F57/F71,IF(F57&gt;0,1,0)))</f>
        <v>2.0300379424102757E-2</v>
      </c>
      <c r="H57" s="42">
        <v>0</v>
      </c>
      <c r="I57" s="58">
        <v>0</v>
      </c>
      <c r="J57" s="64">
        <v>131636</v>
      </c>
      <c r="K57" s="60">
        <v>1</v>
      </c>
      <c r="L57" s="44">
        <v>131636</v>
      </c>
      <c r="M57" s="61">
        <v>2.5632933034089021E-3</v>
      </c>
      <c r="N57" s="35"/>
    </row>
    <row r="58" spans="1:14">
      <c r="A58" s="110" t="s">
        <v>58</v>
      </c>
      <c r="B58" s="42">
        <f>[1]Revenue!F72</f>
        <v>0</v>
      </c>
      <c r="C58" s="58">
        <f t="shared" si="0"/>
        <v>0</v>
      </c>
      <c r="D58" s="64">
        <f>[1]Revenue!G72-D57</f>
        <v>2280047</v>
      </c>
      <c r="E58" s="60">
        <f t="shared" si="0"/>
        <v>1</v>
      </c>
      <c r="F58" s="44">
        <f t="shared" si="2"/>
        <v>2280047</v>
      </c>
      <c r="G58" s="61">
        <f>IF(ISBLANK(F58),"  ",IF(F71&gt;0,F58/F71,IF(F58&gt;0,1,0)))</f>
        <v>4.7807730497442809E-2</v>
      </c>
      <c r="H58" s="42">
        <v>0</v>
      </c>
      <c r="I58" s="58">
        <v>0</v>
      </c>
      <c r="J58" s="64">
        <v>3557032</v>
      </c>
      <c r="K58" s="60">
        <v>1</v>
      </c>
      <c r="L58" s="44">
        <v>3557032</v>
      </c>
      <c r="M58" s="61">
        <v>6.9264610787407505E-2</v>
      </c>
      <c r="N58" s="35"/>
    </row>
    <row r="59" spans="1:14">
      <c r="A59" s="110" t="s">
        <v>59</v>
      </c>
      <c r="B59" s="42">
        <f>[1]Revenue!F66</f>
        <v>0</v>
      </c>
      <c r="C59" s="58">
        <f t="shared" si="0"/>
        <v>0</v>
      </c>
      <c r="D59" s="64">
        <f>[1]Revenue!G66</f>
        <v>0</v>
      </c>
      <c r="E59" s="60">
        <f t="shared" si="0"/>
        <v>0</v>
      </c>
      <c r="F59" s="44">
        <f t="shared" si="2"/>
        <v>0</v>
      </c>
      <c r="G59" s="61">
        <f>IF(ISBLANK(F59),"  ",IF(F71&gt;0,F59/F71,IF(F59&gt;0,1,0)))</f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f>SUM([1]Revenue!F60,[1]Revenue!F62:F63)</f>
        <v>0</v>
      </c>
      <c r="C60" s="58">
        <f t="shared" si="0"/>
        <v>0</v>
      </c>
      <c r="D60" s="64">
        <f>SUM([1]Revenue!G62:G63)</f>
        <v>2256289</v>
      </c>
      <c r="E60" s="60">
        <f t="shared" si="0"/>
        <v>1</v>
      </c>
      <c r="F60" s="44">
        <f t="shared" si="2"/>
        <v>2256289</v>
      </c>
      <c r="G60" s="61">
        <f>IF(ISBLANK(F60),"  ",IF(F71&gt;0,F60/F71,IF(F60&gt;0,1,0)))</f>
        <v>4.7309575827316167E-2</v>
      </c>
      <c r="H60" s="42">
        <v>0</v>
      </c>
      <c r="I60" s="58">
        <v>0</v>
      </c>
      <c r="J60" s="64">
        <v>3400000</v>
      </c>
      <c r="K60" s="60">
        <v>1</v>
      </c>
      <c r="L60" s="44">
        <v>3400000</v>
      </c>
      <c r="M60" s="61">
        <v>6.620679169520699E-2</v>
      </c>
      <c r="N60" s="35"/>
    </row>
    <row r="61" spans="1:14">
      <c r="A61" s="85" t="s">
        <v>61</v>
      </c>
      <c r="B61" s="42">
        <f>[1]Revenue!F28</f>
        <v>633802</v>
      </c>
      <c r="C61" s="58">
        <f t="shared" si="0"/>
        <v>0.85757738535790684</v>
      </c>
      <c r="D61" s="64">
        <f>[1]Revenue!G28</f>
        <v>105259</v>
      </c>
      <c r="E61" s="60">
        <f t="shared" si="0"/>
        <v>1.061078629032258</v>
      </c>
      <c r="F61" s="44">
        <f t="shared" si="2"/>
        <v>739061</v>
      </c>
      <c r="G61" s="61">
        <f>IF(ISBLANK(F61),"  ",IF(F71&gt;0,F61/F71,IF(F61&gt;0,1,0)))</f>
        <v>1.5496535426318221E-2</v>
      </c>
      <c r="H61" s="42">
        <v>99200</v>
      </c>
      <c r="I61" s="58">
        <v>0.24542305789213262</v>
      </c>
      <c r="J61" s="64">
        <v>305000</v>
      </c>
      <c r="K61" s="60">
        <v>0.75457694210786741</v>
      </c>
      <c r="L61" s="44">
        <v>404200</v>
      </c>
      <c r="M61" s="61">
        <v>7.8708191774125476E-3</v>
      </c>
      <c r="N61" s="35"/>
    </row>
    <row r="62" spans="1:14" s="82" customFormat="1" ht="45">
      <c r="A62" s="111" t="s">
        <v>62</v>
      </c>
      <c r="B62" s="87">
        <f>B61+B60+B59+B58+B57+B56+B55+B54+B53+B52+B51</f>
        <v>13682172</v>
      </c>
      <c r="C62" s="77">
        <f t="shared" si="0"/>
        <v>0.55824762552916474</v>
      </c>
      <c r="D62" s="88">
        <f>D61+D60+D59+D58+D57+D56+D55+D54+D53+D52+D51</f>
        <v>10826973</v>
      </c>
      <c r="E62" s="79">
        <f t="shared" si="0"/>
        <v>0.69782691503273875</v>
      </c>
      <c r="F62" s="87">
        <f>F61+F60+F59+F58+F57+F56+F55+F54+F53+F52+F51</f>
        <v>24509145</v>
      </c>
      <c r="G62" s="80">
        <f>IF(ISBLANK(F62),"  ",IF(F71&gt;0,F62/F71,IF(F62&gt;0,1,0)))</f>
        <v>0.51390458130150296</v>
      </c>
      <c r="H62" s="87">
        <v>15515270</v>
      </c>
      <c r="I62" s="77">
        <v>0.53981755840957446</v>
      </c>
      <c r="J62" s="88">
        <v>13226422</v>
      </c>
      <c r="K62" s="79">
        <v>0.46018244159042548</v>
      </c>
      <c r="L62" s="87">
        <v>28741692</v>
      </c>
      <c r="M62" s="80">
        <v>0.55967506329758743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f>[1]Revenue!F53</f>
        <v>0</v>
      </c>
      <c r="C64" s="52">
        <f t="shared" si="0"/>
        <v>0</v>
      </c>
      <c r="D64" s="59">
        <f>[1]Revenue!G53</f>
        <v>0</v>
      </c>
      <c r="E64" s="54">
        <f t="shared" si="0"/>
        <v>0</v>
      </c>
      <c r="F64" s="68">
        <f>D64+B64</f>
        <v>0</v>
      </c>
      <c r="G64" s="56">
        <f>IF(ISBLANK(F64),"  ",IF(F71&gt;0,F64/F71,IF(F64&gt;0,1,0)))</f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f>[1]Revenue!F54</f>
        <v>0</v>
      </c>
      <c r="C65" s="58">
        <f t="shared" si="0"/>
        <v>0</v>
      </c>
      <c r="D65" s="64">
        <f>[1]Revenue!G54</f>
        <v>0</v>
      </c>
      <c r="E65" s="60">
        <f t="shared" si="0"/>
        <v>0</v>
      </c>
      <c r="F65" s="44">
        <f>D65+B65</f>
        <v>0</v>
      </c>
      <c r="G65" s="61">
        <f>IF(ISBLANK(F65),"  ",IF(F71&gt;0,F65/F71,IF(F65&gt;0,1,0)))</f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f>[1]Revenue!F55</f>
        <v>0</v>
      </c>
      <c r="C67" s="52">
        <f t="shared" si="0"/>
        <v>0</v>
      </c>
      <c r="D67" s="59">
        <f>[1]Revenue!G55</f>
        <v>6304967</v>
      </c>
      <c r="E67" s="54">
        <f t="shared" si="0"/>
        <v>1</v>
      </c>
      <c r="F67" s="68">
        <f>D67+B67</f>
        <v>6304967</v>
      </c>
      <c r="G67" s="56">
        <f>IF(ISBLANK(F67),"  ",IF(F71&gt;0,F67/F71,IF(F67&gt;0,1,0)))</f>
        <v>0.13220173230256679</v>
      </c>
      <c r="H67" s="5">
        <v>0</v>
      </c>
      <c r="I67" s="52">
        <v>0</v>
      </c>
      <c r="J67" s="59">
        <v>6300000</v>
      </c>
      <c r="K67" s="54">
        <v>1</v>
      </c>
      <c r="L67" s="68">
        <v>6300000</v>
      </c>
      <c r="M67" s="56">
        <v>0.12267729049406001</v>
      </c>
    </row>
    <row r="68" spans="1:13">
      <c r="A68" s="41" t="s">
        <v>68</v>
      </c>
      <c r="B68" s="42">
        <f>[1]Revenue!F56+[1]Revenue!F57</f>
        <v>0</v>
      </c>
      <c r="C68" s="58">
        <f t="shared" si="0"/>
        <v>0</v>
      </c>
      <c r="D68" s="64">
        <f>[1]Revenue!G56+[1]Revenue!G57+[1]Revenue!G60</f>
        <v>2027677</v>
      </c>
      <c r="E68" s="60">
        <f t="shared" si="0"/>
        <v>1</v>
      </c>
      <c r="F68" s="44">
        <f>D68+B68</f>
        <v>2027677</v>
      </c>
      <c r="G68" s="61">
        <f>IF(ISBLANK(F68),"  ",IF(F71&gt;0,F68/F71,IF(F68&gt;0,1,0)))</f>
        <v>4.2516068989745977E-2</v>
      </c>
      <c r="H68" s="42">
        <v>0</v>
      </c>
      <c r="I68" s="58">
        <v>0</v>
      </c>
      <c r="J68" s="64">
        <v>606000</v>
      </c>
      <c r="K68" s="60">
        <v>1</v>
      </c>
      <c r="L68" s="44">
        <v>606000</v>
      </c>
      <c r="M68" s="61">
        <v>1.1800386990381009E-2</v>
      </c>
    </row>
    <row r="69" spans="1:13" s="82" customFormat="1" ht="45">
      <c r="A69" s="83" t="s">
        <v>69</v>
      </c>
      <c r="B69" s="114">
        <f>B68+B67+B65+B64</f>
        <v>0</v>
      </c>
      <c r="C69" s="77">
        <f t="shared" si="0"/>
        <v>0</v>
      </c>
      <c r="D69" s="115">
        <f>D68+D67+D65+D64</f>
        <v>8332644</v>
      </c>
      <c r="E69" s="79">
        <f t="shared" si="0"/>
        <v>1</v>
      </c>
      <c r="F69" s="104">
        <f>F68+F67+F66+F65+F64</f>
        <v>8332644</v>
      </c>
      <c r="G69" s="116">
        <f>IF(ISBLANK(F69),"  ",IF(F71&gt;0,F69/F71,IF(F69&gt;0,1,0)))</f>
        <v>0.17471780129231276</v>
      </c>
      <c r="H69" s="103">
        <v>0</v>
      </c>
      <c r="I69" s="117">
        <v>0</v>
      </c>
      <c r="J69" s="88">
        <v>6906000</v>
      </c>
      <c r="K69" s="118">
        <v>1</v>
      </c>
      <c r="L69" s="104">
        <v>6906000</v>
      </c>
      <c r="M69" s="80">
        <v>0.134477677484441</v>
      </c>
    </row>
    <row r="70" spans="1:13" s="82" customFormat="1" ht="45">
      <c r="A70" s="83" t="s">
        <v>70</v>
      </c>
      <c r="B70" s="114">
        <f>[1]Revenue!F32</f>
        <v>0</v>
      </c>
      <c r="C70" s="79">
        <f t="shared" si="0"/>
        <v>0</v>
      </c>
      <c r="D70" s="91">
        <f>[1]Revenue!G32</f>
        <v>0</v>
      </c>
      <c r="E70" s="79">
        <f t="shared" si="0"/>
        <v>0</v>
      </c>
      <c r="F70" s="119">
        <f>D70+B70</f>
        <v>0</v>
      </c>
      <c r="G70" s="80">
        <f>IF(ISBLANK(F70),"  ",IF(F72&gt;0,F70/F72,IF(F70&gt;0,1,0)))</f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f>B69+B62+B43+B36+B44+B70</f>
        <v>28532398</v>
      </c>
      <c r="C71" s="123">
        <f t="shared" si="0"/>
        <v>0.59826362966630786</v>
      </c>
      <c r="D71" s="122">
        <f>D69+D62+D43+D36+D44+D70</f>
        <v>19159617</v>
      </c>
      <c r="E71" s="124">
        <f>IF(ISBLANK(D71),"  ",IF(F71&gt;0,D71/F71,IF(D71&gt;0,1,0)))</f>
        <v>0.40173637033369214</v>
      </c>
      <c r="F71" s="122">
        <f>F69+F62+F43+F36+F44+F70</f>
        <v>47692015</v>
      </c>
      <c r="G71" s="125">
        <f>IF(ISBLANK(F71),"  ",IF(F71&gt;0,F71/F71,IF(F71&gt;0,1,0)))</f>
        <v>1</v>
      </c>
      <c r="H71" s="122">
        <v>31221826</v>
      </c>
      <c r="I71" s="123">
        <v>0.60796968538999929</v>
      </c>
      <c r="J71" s="122">
        <v>20132422</v>
      </c>
      <c r="K71" s="124">
        <v>0.39203031461000071</v>
      </c>
      <c r="L71" s="122">
        <v>51354248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2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8.42578125" style="128" customWidth="1"/>
    <col min="11" max="11" width="45.5703125" style="11" customWidth="1"/>
    <col min="12" max="12" width="48.42578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5" width="45.5703125" style="11" customWidth="1"/>
    <col min="266" max="266" width="48.42578125" style="11" customWidth="1"/>
    <col min="267" max="267" width="45.5703125" style="11" customWidth="1"/>
    <col min="268" max="268" width="48.42578125" style="11" customWidth="1"/>
    <col min="269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1" width="45.5703125" style="11" customWidth="1"/>
    <col min="522" max="522" width="48.42578125" style="11" customWidth="1"/>
    <col min="523" max="523" width="45.5703125" style="11" customWidth="1"/>
    <col min="524" max="524" width="48.42578125" style="11" customWidth="1"/>
    <col min="525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77" width="45.5703125" style="11" customWidth="1"/>
    <col min="778" max="778" width="48.42578125" style="11" customWidth="1"/>
    <col min="779" max="779" width="45.5703125" style="11" customWidth="1"/>
    <col min="780" max="780" width="48.42578125" style="11" customWidth="1"/>
    <col min="781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3" width="45.5703125" style="11" customWidth="1"/>
    <col min="1034" max="1034" width="48.42578125" style="11" customWidth="1"/>
    <col min="1035" max="1035" width="45.5703125" style="11" customWidth="1"/>
    <col min="1036" max="1036" width="48.42578125" style="11" customWidth="1"/>
    <col min="1037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89" width="45.5703125" style="11" customWidth="1"/>
    <col min="1290" max="1290" width="48.42578125" style="11" customWidth="1"/>
    <col min="1291" max="1291" width="45.5703125" style="11" customWidth="1"/>
    <col min="1292" max="1292" width="48.42578125" style="11" customWidth="1"/>
    <col min="1293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5" width="45.5703125" style="11" customWidth="1"/>
    <col min="1546" max="1546" width="48.42578125" style="11" customWidth="1"/>
    <col min="1547" max="1547" width="45.5703125" style="11" customWidth="1"/>
    <col min="1548" max="1548" width="48.42578125" style="11" customWidth="1"/>
    <col min="1549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1" width="45.5703125" style="11" customWidth="1"/>
    <col min="1802" max="1802" width="48.42578125" style="11" customWidth="1"/>
    <col min="1803" max="1803" width="45.5703125" style="11" customWidth="1"/>
    <col min="1804" max="1804" width="48.42578125" style="11" customWidth="1"/>
    <col min="1805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57" width="45.5703125" style="11" customWidth="1"/>
    <col min="2058" max="2058" width="48.42578125" style="11" customWidth="1"/>
    <col min="2059" max="2059" width="45.5703125" style="11" customWidth="1"/>
    <col min="2060" max="2060" width="48.42578125" style="11" customWidth="1"/>
    <col min="2061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3" width="45.5703125" style="11" customWidth="1"/>
    <col min="2314" max="2314" width="48.42578125" style="11" customWidth="1"/>
    <col min="2315" max="2315" width="45.5703125" style="11" customWidth="1"/>
    <col min="2316" max="2316" width="48.42578125" style="11" customWidth="1"/>
    <col min="2317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69" width="45.5703125" style="11" customWidth="1"/>
    <col min="2570" max="2570" width="48.42578125" style="11" customWidth="1"/>
    <col min="2571" max="2571" width="45.5703125" style="11" customWidth="1"/>
    <col min="2572" max="2572" width="48.42578125" style="11" customWidth="1"/>
    <col min="2573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5" width="45.5703125" style="11" customWidth="1"/>
    <col min="2826" max="2826" width="48.42578125" style="11" customWidth="1"/>
    <col min="2827" max="2827" width="45.5703125" style="11" customWidth="1"/>
    <col min="2828" max="2828" width="48.42578125" style="11" customWidth="1"/>
    <col min="2829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1" width="45.5703125" style="11" customWidth="1"/>
    <col min="3082" max="3082" width="48.42578125" style="11" customWidth="1"/>
    <col min="3083" max="3083" width="45.5703125" style="11" customWidth="1"/>
    <col min="3084" max="3084" width="48.42578125" style="11" customWidth="1"/>
    <col min="3085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37" width="45.5703125" style="11" customWidth="1"/>
    <col min="3338" max="3338" width="48.42578125" style="11" customWidth="1"/>
    <col min="3339" max="3339" width="45.5703125" style="11" customWidth="1"/>
    <col min="3340" max="3340" width="48.42578125" style="11" customWidth="1"/>
    <col min="3341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3" width="45.5703125" style="11" customWidth="1"/>
    <col min="3594" max="3594" width="48.42578125" style="11" customWidth="1"/>
    <col min="3595" max="3595" width="45.5703125" style="11" customWidth="1"/>
    <col min="3596" max="3596" width="48.42578125" style="11" customWidth="1"/>
    <col min="3597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49" width="45.5703125" style="11" customWidth="1"/>
    <col min="3850" max="3850" width="48.42578125" style="11" customWidth="1"/>
    <col min="3851" max="3851" width="45.5703125" style="11" customWidth="1"/>
    <col min="3852" max="3852" width="48.42578125" style="11" customWidth="1"/>
    <col min="3853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5" width="45.5703125" style="11" customWidth="1"/>
    <col min="4106" max="4106" width="48.42578125" style="11" customWidth="1"/>
    <col min="4107" max="4107" width="45.5703125" style="11" customWidth="1"/>
    <col min="4108" max="4108" width="48.42578125" style="11" customWidth="1"/>
    <col min="4109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1" width="45.5703125" style="11" customWidth="1"/>
    <col min="4362" max="4362" width="48.42578125" style="11" customWidth="1"/>
    <col min="4363" max="4363" width="45.5703125" style="11" customWidth="1"/>
    <col min="4364" max="4364" width="48.42578125" style="11" customWidth="1"/>
    <col min="4365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17" width="45.5703125" style="11" customWidth="1"/>
    <col min="4618" max="4618" width="48.42578125" style="11" customWidth="1"/>
    <col min="4619" max="4619" width="45.5703125" style="11" customWidth="1"/>
    <col min="4620" max="4620" width="48.42578125" style="11" customWidth="1"/>
    <col min="4621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3" width="45.5703125" style="11" customWidth="1"/>
    <col min="4874" max="4874" width="48.42578125" style="11" customWidth="1"/>
    <col min="4875" max="4875" width="45.5703125" style="11" customWidth="1"/>
    <col min="4876" max="4876" width="48.42578125" style="11" customWidth="1"/>
    <col min="4877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29" width="45.5703125" style="11" customWidth="1"/>
    <col min="5130" max="5130" width="48.42578125" style="11" customWidth="1"/>
    <col min="5131" max="5131" width="45.5703125" style="11" customWidth="1"/>
    <col min="5132" max="5132" width="48.42578125" style="11" customWidth="1"/>
    <col min="5133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5" width="45.5703125" style="11" customWidth="1"/>
    <col min="5386" max="5386" width="48.42578125" style="11" customWidth="1"/>
    <col min="5387" max="5387" width="45.5703125" style="11" customWidth="1"/>
    <col min="5388" max="5388" width="48.42578125" style="11" customWidth="1"/>
    <col min="5389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1" width="45.5703125" style="11" customWidth="1"/>
    <col min="5642" max="5642" width="48.42578125" style="11" customWidth="1"/>
    <col min="5643" max="5643" width="45.5703125" style="11" customWidth="1"/>
    <col min="5644" max="5644" width="48.42578125" style="11" customWidth="1"/>
    <col min="5645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897" width="45.5703125" style="11" customWidth="1"/>
    <col min="5898" max="5898" width="48.42578125" style="11" customWidth="1"/>
    <col min="5899" max="5899" width="45.5703125" style="11" customWidth="1"/>
    <col min="5900" max="5900" width="48.42578125" style="11" customWidth="1"/>
    <col min="5901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3" width="45.5703125" style="11" customWidth="1"/>
    <col min="6154" max="6154" width="48.42578125" style="11" customWidth="1"/>
    <col min="6155" max="6155" width="45.5703125" style="11" customWidth="1"/>
    <col min="6156" max="6156" width="48.42578125" style="11" customWidth="1"/>
    <col min="6157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09" width="45.5703125" style="11" customWidth="1"/>
    <col min="6410" max="6410" width="48.42578125" style="11" customWidth="1"/>
    <col min="6411" max="6411" width="45.5703125" style="11" customWidth="1"/>
    <col min="6412" max="6412" width="48.42578125" style="11" customWidth="1"/>
    <col min="6413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5" width="45.5703125" style="11" customWidth="1"/>
    <col min="6666" max="6666" width="48.42578125" style="11" customWidth="1"/>
    <col min="6667" max="6667" width="45.5703125" style="11" customWidth="1"/>
    <col min="6668" max="6668" width="48.42578125" style="11" customWidth="1"/>
    <col min="6669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1" width="45.5703125" style="11" customWidth="1"/>
    <col min="6922" max="6922" width="48.42578125" style="11" customWidth="1"/>
    <col min="6923" max="6923" width="45.5703125" style="11" customWidth="1"/>
    <col min="6924" max="6924" width="48.42578125" style="11" customWidth="1"/>
    <col min="6925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77" width="45.5703125" style="11" customWidth="1"/>
    <col min="7178" max="7178" width="48.42578125" style="11" customWidth="1"/>
    <col min="7179" max="7179" width="45.5703125" style="11" customWidth="1"/>
    <col min="7180" max="7180" width="48.42578125" style="11" customWidth="1"/>
    <col min="7181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3" width="45.5703125" style="11" customWidth="1"/>
    <col min="7434" max="7434" width="48.42578125" style="11" customWidth="1"/>
    <col min="7435" max="7435" width="45.5703125" style="11" customWidth="1"/>
    <col min="7436" max="7436" width="48.42578125" style="11" customWidth="1"/>
    <col min="7437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89" width="45.5703125" style="11" customWidth="1"/>
    <col min="7690" max="7690" width="48.42578125" style="11" customWidth="1"/>
    <col min="7691" max="7691" width="45.5703125" style="11" customWidth="1"/>
    <col min="7692" max="7692" width="48.42578125" style="11" customWidth="1"/>
    <col min="7693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5" width="45.5703125" style="11" customWidth="1"/>
    <col min="7946" max="7946" width="48.42578125" style="11" customWidth="1"/>
    <col min="7947" max="7947" width="45.5703125" style="11" customWidth="1"/>
    <col min="7948" max="7948" width="48.42578125" style="11" customWidth="1"/>
    <col min="7949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1" width="45.5703125" style="11" customWidth="1"/>
    <col min="8202" max="8202" width="48.42578125" style="11" customWidth="1"/>
    <col min="8203" max="8203" width="45.5703125" style="11" customWidth="1"/>
    <col min="8204" max="8204" width="48.42578125" style="11" customWidth="1"/>
    <col min="8205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57" width="45.5703125" style="11" customWidth="1"/>
    <col min="8458" max="8458" width="48.42578125" style="11" customWidth="1"/>
    <col min="8459" max="8459" width="45.5703125" style="11" customWidth="1"/>
    <col min="8460" max="8460" width="48.42578125" style="11" customWidth="1"/>
    <col min="8461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3" width="45.5703125" style="11" customWidth="1"/>
    <col min="8714" max="8714" width="48.42578125" style="11" customWidth="1"/>
    <col min="8715" max="8715" width="45.5703125" style="11" customWidth="1"/>
    <col min="8716" max="8716" width="48.42578125" style="11" customWidth="1"/>
    <col min="8717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69" width="45.5703125" style="11" customWidth="1"/>
    <col min="8970" max="8970" width="48.42578125" style="11" customWidth="1"/>
    <col min="8971" max="8971" width="45.5703125" style="11" customWidth="1"/>
    <col min="8972" max="8972" width="48.42578125" style="11" customWidth="1"/>
    <col min="8973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5" width="45.5703125" style="11" customWidth="1"/>
    <col min="9226" max="9226" width="48.42578125" style="11" customWidth="1"/>
    <col min="9227" max="9227" width="45.5703125" style="11" customWidth="1"/>
    <col min="9228" max="9228" width="48.42578125" style="11" customWidth="1"/>
    <col min="9229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1" width="45.5703125" style="11" customWidth="1"/>
    <col min="9482" max="9482" width="48.42578125" style="11" customWidth="1"/>
    <col min="9483" max="9483" width="45.5703125" style="11" customWidth="1"/>
    <col min="9484" max="9484" width="48.42578125" style="11" customWidth="1"/>
    <col min="9485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37" width="45.5703125" style="11" customWidth="1"/>
    <col min="9738" max="9738" width="48.42578125" style="11" customWidth="1"/>
    <col min="9739" max="9739" width="45.5703125" style="11" customWidth="1"/>
    <col min="9740" max="9740" width="48.42578125" style="11" customWidth="1"/>
    <col min="9741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3" width="45.5703125" style="11" customWidth="1"/>
    <col min="9994" max="9994" width="48.42578125" style="11" customWidth="1"/>
    <col min="9995" max="9995" width="45.5703125" style="11" customWidth="1"/>
    <col min="9996" max="9996" width="48.42578125" style="11" customWidth="1"/>
    <col min="9997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49" width="45.5703125" style="11" customWidth="1"/>
    <col min="10250" max="10250" width="48.42578125" style="11" customWidth="1"/>
    <col min="10251" max="10251" width="45.5703125" style="11" customWidth="1"/>
    <col min="10252" max="10252" width="48.42578125" style="11" customWidth="1"/>
    <col min="10253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5" width="45.5703125" style="11" customWidth="1"/>
    <col min="10506" max="10506" width="48.42578125" style="11" customWidth="1"/>
    <col min="10507" max="10507" width="45.5703125" style="11" customWidth="1"/>
    <col min="10508" max="10508" width="48.42578125" style="11" customWidth="1"/>
    <col min="10509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1" width="45.5703125" style="11" customWidth="1"/>
    <col min="10762" max="10762" width="48.42578125" style="11" customWidth="1"/>
    <col min="10763" max="10763" width="45.5703125" style="11" customWidth="1"/>
    <col min="10764" max="10764" width="48.42578125" style="11" customWidth="1"/>
    <col min="10765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17" width="45.5703125" style="11" customWidth="1"/>
    <col min="11018" max="11018" width="48.42578125" style="11" customWidth="1"/>
    <col min="11019" max="11019" width="45.5703125" style="11" customWidth="1"/>
    <col min="11020" max="11020" width="48.42578125" style="11" customWidth="1"/>
    <col min="11021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3" width="45.5703125" style="11" customWidth="1"/>
    <col min="11274" max="11274" width="48.42578125" style="11" customWidth="1"/>
    <col min="11275" max="11275" width="45.5703125" style="11" customWidth="1"/>
    <col min="11276" max="11276" width="48.42578125" style="11" customWidth="1"/>
    <col min="11277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29" width="45.5703125" style="11" customWidth="1"/>
    <col min="11530" max="11530" width="48.42578125" style="11" customWidth="1"/>
    <col min="11531" max="11531" width="45.5703125" style="11" customWidth="1"/>
    <col min="11532" max="11532" width="48.42578125" style="11" customWidth="1"/>
    <col min="11533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5" width="45.5703125" style="11" customWidth="1"/>
    <col min="11786" max="11786" width="48.42578125" style="11" customWidth="1"/>
    <col min="11787" max="11787" width="45.5703125" style="11" customWidth="1"/>
    <col min="11788" max="11788" width="48.42578125" style="11" customWidth="1"/>
    <col min="11789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1" width="45.5703125" style="11" customWidth="1"/>
    <col min="12042" max="12042" width="48.42578125" style="11" customWidth="1"/>
    <col min="12043" max="12043" width="45.5703125" style="11" customWidth="1"/>
    <col min="12044" max="12044" width="48.42578125" style="11" customWidth="1"/>
    <col min="12045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297" width="45.5703125" style="11" customWidth="1"/>
    <col min="12298" max="12298" width="48.42578125" style="11" customWidth="1"/>
    <col min="12299" max="12299" width="45.5703125" style="11" customWidth="1"/>
    <col min="12300" max="12300" width="48.42578125" style="11" customWidth="1"/>
    <col min="12301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3" width="45.5703125" style="11" customWidth="1"/>
    <col min="12554" max="12554" width="48.42578125" style="11" customWidth="1"/>
    <col min="12555" max="12555" width="45.5703125" style="11" customWidth="1"/>
    <col min="12556" max="12556" width="48.42578125" style="11" customWidth="1"/>
    <col min="12557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09" width="45.5703125" style="11" customWidth="1"/>
    <col min="12810" max="12810" width="48.42578125" style="11" customWidth="1"/>
    <col min="12811" max="12811" width="45.5703125" style="11" customWidth="1"/>
    <col min="12812" max="12812" width="48.42578125" style="11" customWidth="1"/>
    <col min="12813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5" width="45.5703125" style="11" customWidth="1"/>
    <col min="13066" max="13066" width="48.42578125" style="11" customWidth="1"/>
    <col min="13067" max="13067" width="45.5703125" style="11" customWidth="1"/>
    <col min="13068" max="13068" width="48.42578125" style="11" customWidth="1"/>
    <col min="13069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1" width="45.5703125" style="11" customWidth="1"/>
    <col min="13322" max="13322" width="48.42578125" style="11" customWidth="1"/>
    <col min="13323" max="13323" width="45.5703125" style="11" customWidth="1"/>
    <col min="13324" max="13324" width="48.42578125" style="11" customWidth="1"/>
    <col min="13325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77" width="45.5703125" style="11" customWidth="1"/>
    <col min="13578" max="13578" width="48.42578125" style="11" customWidth="1"/>
    <col min="13579" max="13579" width="45.5703125" style="11" customWidth="1"/>
    <col min="13580" max="13580" width="48.42578125" style="11" customWidth="1"/>
    <col min="13581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3" width="45.5703125" style="11" customWidth="1"/>
    <col min="13834" max="13834" width="48.42578125" style="11" customWidth="1"/>
    <col min="13835" max="13835" width="45.5703125" style="11" customWidth="1"/>
    <col min="13836" max="13836" width="48.42578125" style="11" customWidth="1"/>
    <col min="13837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89" width="45.5703125" style="11" customWidth="1"/>
    <col min="14090" max="14090" width="48.42578125" style="11" customWidth="1"/>
    <col min="14091" max="14091" width="45.5703125" style="11" customWidth="1"/>
    <col min="14092" max="14092" width="48.42578125" style="11" customWidth="1"/>
    <col min="14093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5" width="45.5703125" style="11" customWidth="1"/>
    <col min="14346" max="14346" width="48.42578125" style="11" customWidth="1"/>
    <col min="14347" max="14347" width="45.5703125" style="11" customWidth="1"/>
    <col min="14348" max="14348" width="48.42578125" style="11" customWidth="1"/>
    <col min="14349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1" width="45.5703125" style="11" customWidth="1"/>
    <col min="14602" max="14602" width="48.42578125" style="11" customWidth="1"/>
    <col min="14603" max="14603" width="45.5703125" style="11" customWidth="1"/>
    <col min="14604" max="14604" width="48.42578125" style="11" customWidth="1"/>
    <col min="14605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57" width="45.5703125" style="11" customWidth="1"/>
    <col min="14858" max="14858" width="48.42578125" style="11" customWidth="1"/>
    <col min="14859" max="14859" width="45.5703125" style="11" customWidth="1"/>
    <col min="14860" max="14860" width="48.42578125" style="11" customWidth="1"/>
    <col min="14861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3" width="45.5703125" style="11" customWidth="1"/>
    <col min="15114" max="15114" width="48.42578125" style="11" customWidth="1"/>
    <col min="15115" max="15115" width="45.5703125" style="11" customWidth="1"/>
    <col min="15116" max="15116" width="48.42578125" style="11" customWidth="1"/>
    <col min="15117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69" width="45.5703125" style="11" customWidth="1"/>
    <col min="15370" max="15370" width="48.42578125" style="11" customWidth="1"/>
    <col min="15371" max="15371" width="45.5703125" style="11" customWidth="1"/>
    <col min="15372" max="15372" width="48.42578125" style="11" customWidth="1"/>
    <col min="15373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5" width="45.5703125" style="11" customWidth="1"/>
    <col min="15626" max="15626" width="48.42578125" style="11" customWidth="1"/>
    <col min="15627" max="15627" width="45.5703125" style="11" customWidth="1"/>
    <col min="15628" max="15628" width="48.42578125" style="11" customWidth="1"/>
    <col min="15629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1" width="45.5703125" style="11" customWidth="1"/>
    <col min="15882" max="15882" width="48.42578125" style="11" customWidth="1"/>
    <col min="15883" max="15883" width="45.5703125" style="11" customWidth="1"/>
    <col min="15884" max="15884" width="48.42578125" style="11" customWidth="1"/>
    <col min="15885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37" width="45.5703125" style="11" customWidth="1"/>
    <col min="16138" max="16138" width="48.42578125" style="11" customWidth="1"/>
    <col min="16139" max="16139" width="45.5703125" style="11" customWidth="1"/>
    <col min="16140" max="16140" width="48.42578125" style="11" customWidth="1"/>
    <col min="16141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84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67276163</v>
      </c>
      <c r="C13" s="52">
        <v>1</v>
      </c>
      <c r="D13" s="53">
        <v>0</v>
      </c>
      <c r="E13" s="54">
        <v>0</v>
      </c>
      <c r="F13" s="55">
        <v>67276163</v>
      </c>
      <c r="G13" s="56">
        <v>0.14569542091027876</v>
      </c>
      <c r="H13" s="9">
        <v>68319983</v>
      </c>
      <c r="I13" s="52">
        <v>1</v>
      </c>
      <c r="J13" s="53">
        <v>0</v>
      </c>
      <c r="K13" s="54">
        <v>0</v>
      </c>
      <c r="L13" s="55">
        <v>68319983</v>
      </c>
      <c r="M13" s="56">
        <v>0.14540472022704423</v>
      </c>
      <c r="N13" s="57"/>
    </row>
    <row r="14" spans="1:17">
      <c r="A14" s="21" t="s">
        <v>15</v>
      </c>
      <c r="B14" s="5">
        <v>6927443</v>
      </c>
      <c r="C14" s="58">
        <v>1</v>
      </c>
      <c r="D14" s="59">
        <v>0</v>
      </c>
      <c r="E14" s="60">
        <v>0</v>
      </c>
      <c r="F14" s="48">
        <v>6927443</v>
      </c>
      <c r="G14" s="61">
        <v>1.5002293215160979E-2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586030</v>
      </c>
      <c r="C16" s="52">
        <v>1</v>
      </c>
      <c r="D16" s="59">
        <v>0</v>
      </c>
      <c r="E16" s="54">
        <v>0</v>
      </c>
      <c r="F16" s="68">
        <v>586030</v>
      </c>
      <c r="G16" s="56">
        <v>1.2691254035407853E-3</v>
      </c>
      <c r="H16" s="5">
        <v>63111</v>
      </c>
      <c r="I16" s="52">
        <v>1</v>
      </c>
      <c r="J16" s="59">
        <v>0</v>
      </c>
      <c r="K16" s="54">
        <v>0</v>
      </c>
      <c r="L16" s="68">
        <v>63111</v>
      </c>
      <c r="M16" s="56">
        <v>1.3431849504776648E-4</v>
      </c>
      <c r="N16" s="35"/>
    </row>
    <row r="17" spans="1:14">
      <c r="A17" s="69" t="s">
        <v>18</v>
      </c>
      <c r="B17" s="42">
        <v>4097327</v>
      </c>
      <c r="C17" s="58">
        <v>1</v>
      </c>
      <c r="D17" s="64">
        <v>0</v>
      </c>
      <c r="E17" s="60">
        <v>0</v>
      </c>
      <c r="F17" s="44">
        <v>4097327</v>
      </c>
      <c r="G17" s="61">
        <v>8.8733030430414063E-3</v>
      </c>
      <c r="H17" s="42">
        <v>4128762</v>
      </c>
      <c r="I17" s="58">
        <v>1</v>
      </c>
      <c r="J17" s="64">
        <v>0</v>
      </c>
      <c r="K17" s="60">
        <v>0</v>
      </c>
      <c r="L17" s="44">
        <v>4128762</v>
      </c>
      <c r="M17" s="61">
        <v>8.787201886365394E-3</v>
      </c>
      <c r="N17" s="35"/>
    </row>
    <row r="18" spans="1:14">
      <c r="A18" s="69" t="s">
        <v>19</v>
      </c>
      <c r="B18" s="42">
        <v>16397052</v>
      </c>
      <c r="C18" s="58">
        <v>1</v>
      </c>
      <c r="D18" s="64">
        <v>0</v>
      </c>
      <c r="E18" s="60">
        <v>0</v>
      </c>
      <c r="F18" s="44">
        <v>16397052</v>
      </c>
      <c r="G18" s="61">
        <v>3.5509982827464877E-2</v>
      </c>
      <c r="H18" s="42">
        <v>16258357</v>
      </c>
      <c r="I18" s="58">
        <v>1</v>
      </c>
      <c r="J18" s="64">
        <v>0</v>
      </c>
      <c r="K18" s="60">
        <v>0</v>
      </c>
      <c r="L18" s="44">
        <v>16258357</v>
      </c>
      <c r="M18" s="61">
        <v>3.4602494718659491E-2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75000</v>
      </c>
      <c r="I30" s="58">
        <v>1</v>
      </c>
      <c r="J30" s="64">
        <v>0</v>
      </c>
      <c r="K30" s="60">
        <v>0</v>
      </c>
      <c r="L30" s="44">
        <v>75000</v>
      </c>
      <c r="M30" s="61">
        <v>1.5962173200523657E-4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95284015</v>
      </c>
      <c r="C36" s="77">
        <v>1</v>
      </c>
      <c r="D36" s="78">
        <v>0</v>
      </c>
      <c r="E36" s="79">
        <v>0</v>
      </c>
      <c r="F36" s="76">
        <v>95284015</v>
      </c>
      <c r="G36" s="80">
        <v>0.2063501253994868</v>
      </c>
      <c r="H36" s="76">
        <v>88845213</v>
      </c>
      <c r="I36" s="77">
        <v>1</v>
      </c>
      <c r="J36" s="78">
        <v>0</v>
      </c>
      <c r="K36" s="79">
        <v>0</v>
      </c>
      <c r="L36" s="76">
        <v>88845213</v>
      </c>
      <c r="M36" s="80">
        <v>0.18908835705912214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35859555</v>
      </c>
      <c r="C40" s="58">
        <v>1</v>
      </c>
      <c r="D40" s="64">
        <v>0</v>
      </c>
      <c r="E40" s="60">
        <v>0</v>
      </c>
      <c r="F40" s="75">
        <v>35859555</v>
      </c>
      <c r="G40" s="61">
        <v>0.12475643925340506</v>
      </c>
      <c r="H40" s="42">
        <v>38169464</v>
      </c>
      <c r="I40" s="58">
        <v>1</v>
      </c>
      <c r="J40" s="64">
        <v>0</v>
      </c>
      <c r="K40" s="60">
        <v>0</v>
      </c>
      <c r="L40" s="75">
        <v>38169464</v>
      </c>
      <c r="M40" s="61">
        <v>0.13159102838122885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35859555</v>
      </c>
      <c r="C43" s="77">
        <v>1</v>
      </c>
      <c r="D43" s="88">
        <v>0</v>
      </c>
      <c r="E43" s="79">
        <v>0</v>
      </c>
      <c r="F43" s="89">
        <v>35859555</v>
      </c>
      <c r="G43" s="80">
        <v>7.7658604866931713E-2</v>
      </c>
      <c r="H43" s="87">
        <v>38169464</v>
      </c>
      <c r="I43" s="77">
        <v>1</v>
      </c>
      <c r="J43" s="88">
        <v>0</v>
      </c>
      <c r="K43" s="79">
        <v>0</v>
      </c>
      <c r="L43" s="89">
        <v>38169464</v>
      </c>
      <c r="M43" s="80">
        <v>8.1235679378553666E-2</v>
      </c>
      <c r="N43" s="81"/>
    </row>
    <row r="44" spans="1:14" s="82" customFormat="1" ht="45">
      <c r="A44" s="90" t="s">
        <v>44</v>
      </c>
      <c r="B44" s="91">
        <v>19890110.16</v>
      </c>
      <c r="C44" s="77">
        <v>1</v>
      </c>
      <c r="D44" s="91">
        <v>0</v>
      </c>
      <c r="E44" s="79">
        <v>0</v>
      </c>
      <c r="F44" s="92">
        <v>19890110.16</v>
      </c>
      <c r="G44" s="80">
        <v>4.3074661848848485E-2</v>
      </c>
      <c r="H44" s="91">
        <v>28742733</v>
      </c>
      <c r="I44" s="77">
        <v>1</v>
      </c>
      <c r="J44" s="91">
        <v>0</v>
      </c>
      <c r="K44" s="79">
        <v>0</v>
      </c>
      <c r="L44" s="92">
        <v>28742733</v>
      </c>
      <c r="M44" s="80">
        <v>6.1172864320320923E-2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19322630</v>
      </c>
      <c r="C46" s="52">
        <v>1</v>
      </c>
      <c r="D46" s="59">
        <v>0</v>
      </c>
      <c r="E46" s="54">
        <v>0</v>
      </c>
      <c r="F46" s="97">
        <v>19322630</v>
      </c>
      <c r="G46" s="56">
        <v>4.184570857502054E-2</v>
      </c>
      <c r="H46" s="93">
        <v>19893829</v>
      </c>
      <c r="I46" s="52">
        <v>1</v>
      </c>
      <c r="J46" s="59">
        <v>0</v>
      </c>
      <c r="K46" s="54">
        <v>0</v>
      </c>
      <c r="L46" s="97">
        <v>19893829</v>
      </c>
      <c r="M46" s="56">
        <v>4.2339832549280046E-2</v>
      </c>
      <c r="N46" s="35"/>
    </row>
    <row r="47" spans="1:14">
      <c r="A47" s="41" t="s">
        <v>47</v>
      </c>
      <c r="B47" s="62">
        <v>964554</v>
      </c>
      <c r="C47" s="58">
        <v>1</v>
      </c>
      <c r="D47" s="64">
        <v>0</v>
      </c>
      <c r="E47" s="60">
        <v>0</v>
      </c>
      <c r="F47" s="98">
        <v>964554</v>
      </c>
      <c r="G47" s="61">
        <v>2.0888691440487323E-3</v>
      </c>
      <c r="H47" s="62">
        <v>966353</v>
      </c>
      <c r="I47" s="58">
        <v>1</v>
      </c>
      <c r="J47" s="64">
        <v>0</v>
      </c>
      <c r="K47" s="60">
        <v>0</v>
      </c>
      <c r="L47" s="98">
        <v>966353</v>
      </c>
      <c r="M47" s="61">
        <v>2.0566791945127515E-3</v>
      </c>
      <c r="N47" s="35"/>
    </row>
    <row r="48" spans="1:14">
      <c r="A48" s="99" t="s">
        <v>48</v>
      </c>
      <c r="B48" s="100">
        <v>707465</v>
      </c>
      <c r="C48" s="58">
        <v>1</v>
      </c>
      <c r="D48" s="101">
        <v>0</v>
      </c>
      <c r="E48" s="60">
        <v>0</v>
      </c>
      <c r="F48" s="102">
        <v>707465</v>
      </c>
      <c r="G48" s="61">
        <v>1.5321089425728747E-3</v>
      </c>
      <c r="H48" s="100">
        <v>706285</v>
      </c>
      <c r="I48" s="58">
        <v>1</v>
      </c>
      <c r="J48" s="101">
        <v>0</v>
      </c>
      <c r="K48" s="60">
        <v>0</v>
      </c>
      <c r="L48" s="102">
        <v>706285</v>
      </c>
      <c r="M48" s="61">
        <v>1.5031791331909135E-3</v>
      </c>
      <c r="N48" s="35"/>
    </row>
    <row r="49" spans="1:14">
      <c r="A49" s="99" t="s">
        <v>49</v>
      </c>
      <c r="B49" s="100">
        <v>696501</v>
      </c>
      <c r="C49" s="58">
        <v>1</v>
      </c>
      <c r="D49" s="101">
        <v>0</v>
      </c>
      <c r="E49" s="60">
        <v>0</v>
      </c>
      <c r="F49" s="102">
        <v>696501</v>
      </c>
      <c r="G49" s="61">
        <v>1.5083649517798757E-3</v>
      </c>
      <c r="H49" s="100">
        <v>697265</v>
      </c>
      <c r="I49" s="58">
        <v>1</v>
      </c>
      <c r="J49" s="101">
        <v>0</v>
      </c>
      <c r="K49" s="60">
        <v>0</v>
      </c>
      <c r="L49" s="102">
        <v>697265</v>
      </c>
      <c r="M49" s="61">
        <v>1.4839819595550837E-3</v>
      </c>
      <c r="N49" s="35"/>
    </row>
    <row r="50" spans="1:14">
      <c r="A50" s="41" t="s">
        <v>50</v>
      </c>
      <c r="B50" s="62">
        <v>180804</v>
      </c>
      <c r="C50" s="58">
        <v>0.12675644582228271</v>
      </c>
      <c r="D50" s="64">
        <v>1245585</v>
      </c>
      <c r="E50" s="60">
        <v>0.87324355417771726</v>
      </c>
      <c r="F50" s="98">
        <v>1426389</v>
      </c>
      <c r="G50" s="61">
        <v>3.0890338638485016E-3</v>
      </c>
      <c r="H50" s="62">
        <v>172377</v>
      </c>
      <c r="I50" s="58">
        <v>0.12156765167140235</v>
      </c>
      <c r="J50" s="64">
        <v>1245574.22</v>
      </c>
      <c r="K50" s="60">
        <v>0.87843234832859762</v>
      </c>
      <c r="L50" s="98">
        <v>1417951.22</v>
      </c>
      <c r="M50" s="61">
        <v>3.0178110618045099E-3</v>
      </c>
      <c r="N50" s="35"/>
    </row>
    <row r="51" spans="1:14" s="82" customFormat="1" ht="45">
      <c r="A51" s="90" t="s">
        <v>51</v>
      </c>
      <c r="B51" s="103">
        <v>21871954</v>
      </c>
      <c r="C51" s="77">
        <v>0.94611948097070364</v>
      </c>
      <c r="D51" s="88">
        <v>1245585</v>
      </c>
      <c r="E51" s="79">
        <v>5.3880519029296331E-2</v>
      </c>
      <c r="F51" s="104">
        <v>23117539</v>
      </c>
      <c r="G51" s="80">
        <v>5.0064085477270523E-2</v>
      </c>
      <c r="H51" s="103">
        <v>22436109</v>
      </c>
      <c r="I51" s="77">
        <v>0.94740347599329133</v>
      </c>
      <c r="J51" s="88">
        <v>1245574.22</v>
      </c>
      <c r="K51" s="79">
        <v>5.2596524006708674E-2</v>
      </c>
      <c r="L51" s="104">
        <v>23681683.219999999</v>
      </c>
      <c r="M51" s="80">
        <v>5.0401483898343299E-2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13592081</v>
      </c>
      <c r="E53" s="60">
        <v>1</v>
      </c>
      <c r="F53" s="44">
        <v>13592081</v>
      </c>
      <c r="G53" s="61">
        <v>2.9435447475528627E-2</v>
      </c>
      <c r="H53" s="42">
        <v>0</v>
      </c>
      <c r="I53" s="58">
        <v>0</v>
      </c>
      <c r="J53" s="64">
        <v>13595000</v>
      </c>
      <c r="K53" s="60">
        <v>1</v>
      </c>
      <c r="L53" s="44">
        <v>13595000</v>
      </c>
      <c r="M53" s="61">
        <v>2.8934099288149214E-2</v>
      </c>
      <c r="N53" s="35"/>
    </row>
    <row r="54" spans="1:14">
      <c r="A54" s="86" t="s">
        <v>54</v>
      </c>
      <c r="B54" s="42">
        <v>1225255</v>
      </c>
      <c r="C54" s="58">
        <v>0.2397013453739443</v>
      </c>
      <c r="D54" s="64">
        <v>3886335</v>
      </c>
      <c r="E54" s="60">
        <v>0.76029865462605573</v>
      </c>
      <c r="F54" s="44">
        <v>5111590</v>
      </c>
      <c r="G54" s="61">
        <v>1.1069823595182915E-2</v>
      </c>
      <c r="H54" s="42">
        <v>1406229</v>
      </c>
      <c r="I54" s="58">
        <v>0.26234494832217059</v>
      </c>
      <c r="J54" s="64">
        <v>3954000</v>
      </c>
      <c r="K54" s="60">
        <v>0.73765505167782941</v>
      </c>
      <c r="L54" s="44">
        <v>5360229</v>
      </c>
      <c r="M54" s="61">
        <v>1.1408120492329296E-2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85418875</v>
      </c>
      <c r="E55" s="60">
        <v>1</v>
      </c>
      <c r="F55" s="75">
        <v>85418875</v>
      </c>
      <c r="G55" s="61">
        <v>0.18498586114085441</v>
      </c>
      <c r="H55" s="73">
        <v>0</v>
      </c>
      <c r="I55" s="58">
        <v>0</v>
      </c>
      <c r="J55" s="74">
        <v>81765047</v>
      </c>
      <c r="K55" s="60">
        <v>1</v>
      </c>
      <c r="L55" s="75">
        <v>81765047</v>
      </c>
      <c r="M55" s="61">
        <v>0.17401971226172763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17464738</v>
      </c>
      <c r="E58" s="60">
        <v>1</v>
      </c>
      <c r="F58" s="44">
        <v>17464738</v>
      </c>
      <c r="G58" s="61">
        <v>3.7822197945470523E-2</v>
      </c>
      <c r="H58" s="42">
        <v>0</v>
      </c>
      <c r="I58" s="58">
        <v>0</v>
      </c>
      <c r="J58" s="64">
        <v>19308000</v>
      </c>
      <c r="K58" s="60">
        <v>1</v>
      </c>
      <c r="L58" s="44">
        <v>19308000</v>
      </c>
      <c r="M58" s="61">
        <v>4.1093018687428103E-2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475232</v>
      </c>
      <c r="E59" s="60">
        <v>1</v>
      </c>
      <c r="F59" s="44">
        <v>475232</v>
      </c>
      <c r="G59" s="61">
        <v>1.0291776935916156E-3</v>
      </c>
      <c r="H59" s="42">
        <v>0</v>
      </c>
      <c r="I59" s="58">
        <v>0</v>
      </c>
      <c r="J59" s="64">
        <v>372500</v>
      </c>
      <c r="K59" s="60">
        <v>1</v>
      </c>
      <c r="L59" s="44">
        <v>372500</v>
      </c>
      <c r="M59" s="61">
        <v>7.9278793562600829E-4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99783895</v>
      </c>
      <c r="E60" s="60">
        <v>1</v>
      </c>
      <c r="F60" s="44">
        <v>99783895</v>
      </c>
      <c r="G60" s="61">
        <v>0.21609521015775021</v>
      </c>
      <c r="H60" s="42">
        <v>0</v>
      </c>
      <c r="I60" s="58">
        <v>0</v>
      </c>
      <c r="J60" s="64">
        <v>99914406</v>
      </c>
      <c r="K60" s="60">
        <v>1</v>
      </c>
      <c r="L60" s="44">
        <v>99914406</v>
      </c>
      <c r="M60" s="61">
        <v>0.21264680717325868</v>
      </c>
      <c r="N60" s="35"/>
    </row>
    <row r="61" spans="1:14">
      <c r="A61" s="85" t="s">
        <v>61</v>
      </c>
      <c r="B61" s="42">
        <v>191544</v>
      </c>
      <c r="C61" s="58">
        <v>9.4551486859449137E-3</v>
      </c>
      <c r="D61" s="64">
        <v>20066625</v>
      </c>
      <c r="E61" s="60">
        <v>0.99054485131405512</v>
      </c>
      <c r="F61" s="44">
        <v>20258169</v>
      </c>
      <c r="G61" s="61">
        <v>4.3871741902500601E-2</v>
      </c>
      <c r="H61" s="42">
        <v>199791</v>
      </c>
      <c r="I61" s="58">
        <v>9.8332064425070368E-3</v>
      </c>
      <c r="J61" s="64">
        <v>20118200</v>
      </c>
      <c r="K61" s="60">
        <v>0.99016679355749293</v>
      </c>
      <c r="L61" s="44">
        <v>20317991</v>
      </c>
      <c r="M61" s="61">
        <v>4.3242572190490783E-2</v>
      </c>
      <c r="N61" s="35"/>
    </row>
    <row r="62" spans="1:14" s="82" customFormat="1" ht="45">
      <c r="A62" s="111" t="s">
        <v>62</v>
      </c>
      <c r="B62" s="87">
        <v>23288753</v>
      </c>
      <c r="C62" s="77">
        <v>8.780848704402365E-2</v>
      </c>
      <c r="D62" s="88">
        <v>241933366</v>
      </c>
      <c r="E62" s="79">
        <v>0.91219151295597634</v>
      </c>
      <c r="F62" s="87">
        <v>265222119</v>
      </c>
      <c r="G62" s="80">
        <v>0.57437354538814944</v>
      </c>
      <c r="H62" s="87">
        <v>24042129</v>
      </c>
      <c r="I62" s="77">
        <v>9.0960187950951801E-2</v>
      </c>
      <c r="J62" s="88">
        <v>240272727.22</v>
      </c>
      <c r="K62" s="79">
        <v>0.90903981204904816</v>
      </c>
      <c r="L62" s="87">
        <v>264314856.22</v>
      </c>
      <c r="M62" s="80">
        <v>0.56253860192735305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45503140</v>
      </c>
      <c r="E68" s="60">
        <v>1</v>
      </c>
      <c r="F68" s="44">
        <v>45503140</v>
      </c>
      <c r="G68" s="61">
        <v>9.8543062496583539E-2</v>
      </c>
      <c r="H68" s="42">
        <v>0</v>
      </c>
      <c r="I68" s="58">
        <v>0</v>
      </c>
      <c r="J68" s="64">
        <v>49788567</v>
      </c>
      <c r="K68" s="60">
        <v>1</v>
      </c>
      <c r="L68" s="44">
        <v>49788567</v>
      </c>
      <c r="M68" s="61">
        <v>0.1059644973146502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45503140</v>
      </c>
      <c r="E69" s="79">
        <v>1</v>
      </c>
      <c r="F69" s="104">
        <v>45503140</v>
      </c>
      <c r="G69" s="116">
        <v>9.8543062496583539E-2</v>
      </c>
      <c r="H69" s="103">
        <v>0</v>
      </c>
      <c r="I69" s="117">
        <v>0</v>
      </c>
      <c r="J69" s="88">
        <v>49788567</v>
      </c>
      <c r="K69" s="118">
        <v>1</v>
      </c>
      <c r="L69" s="104">
        <v>49788567</v>
      </c>
      <c r="M69" s="80">
        <v>0.1059644973146502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174322433.16</v>
      </c>
      <c r="C71" s="123">
        <v>0.37751826413391221</v>
      </c>
      <c r="D71" s="122">
        <v>287436506</v>
      </c>
      <c r="E71" s="124">
        <v>0.62248173586608768</v>
      </c>
      <c r="F71" s="122">
        <v>461758939.16000003</v>
      </c>
      <c r="G71" s="125">
        <v>1</v>
      </c>
      <c r="H71" s="122">
        <v>179799539</v>
      </c>
      <c r="I71" s="123">
        <v>0.38266551771897439</v>
      </c>
      <c r="J71" s="122">
        <v>290061294.22000003</v>
      </c>
      <c r="K71" s="124">
        <v>0.61733448228102561</v>
      </c>
      <c r="L71" s="122">
        <v>469860833.22000003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2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9.85546875" style="128" bestFit="1" customWidth="1"/>
    <col min="11" max="11" width="45.5703125" style="11" customWidth="1"/>
    <col min="12" max="12" width="49.28515625" style="128" bestFit="1" customWidth="1"/>
    <col min="13" max="13" width="45.5703125" style="11" customWidth="1"/>
    <col min="14" max="16384" width="12.42578125" style="172"/>
  </cols>
  <sheetData>
    <row r="1" spans="1:14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83</v>
      </c>
      <c r="L1" s="9"/>
      <c r="M1" s="8"/>
    </row>
    <row r="2" spans="1:14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4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</row>
    <row r="4" spans="1:14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4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4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4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4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4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4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4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4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4">
      <c r="A13" s="51" t="s">
        <v>14</v>
      </c>
      <c r="B13" s="9">
        <v>45718404</v>
      </c>
      <c r="C13" s="52">
        <v>1</v>
      </c>
      <c r="D13" s="53">
        <v>0</v>
      </c>
      <c r="E13" s="54">
        <v>0</v>
      </c>
      <c r="F13" s="55">
        <v>45718404</v>
      </c>
      <c r="G13" s="56">
        <v>7.5916136795638703E-2</v>
      </c>
      <c r="H13" s="9">
        <v>44334167</v>
      </c>
      <c r="I13" s="52">
        <v>1</v>
      </c>
      <c r="J13" s="53">
        <v>0</v>
      </c>
      <c r="K13" s="54">
        <v>0</v>
      </c>
      <c r="L13" s="55">
        <v>44334167</v>
      </c>
      <c r="M13" s="56">
        <v>7.7356480264860444E-2</v>
      </c>
      <c r="N13" s="35"/>
    </row>
    <row r="14" spans="1:14">
      <c r="A14" s="21" t="s">
        <v>15</v>
      </c>
      <c r="B14" s="5">
        <v>4371559</v>
      </c>
      <c r="C14" s="58">
        <v>1</v>
      </c>
      <c r="D14" s="59">
        <v>0</v>
      </c>
      <c r="E14" s="54">
        <v>0</v>
      </c>
      <c r="F14" s="48">
        <v>4371559</v>
      </c>
      <c r="G14" s="61">
        <v>7.2590432302537403E-3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4">
      <c r="A15" s="41" t="s">
        <v>16</v>
      </c>
      <c r="B15" s="62"/>
      <c r="C15" s="63" t="s">
        <v>4</v>
      </c>
      <c r="D15" s="64"/>
      <c r="E15" s="181" t="s">
        <v>12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4">
      <c r="A16" s="67" t="s">
        <v>17</v>
      </c>
      <c r="B16" s="5">
        <v>369814</v>
      </c>
      <c r="C16" s="52">
        <v>1</v>
      </c>
      <c r="D16" s="59">
        <v>0</v>
      </c>
      <c r="E16" s="54">
        <v>0</v>
      </c>
      <c r="F16" s="68">
        <v>369814</v>
      </c>
      <c r="G16" s="56">
        <v>6.140820272934796E-4</v>
      </c>
      <c r="H16" s="5">
        <v>39826</v>
      </c>
      <c r="I16" s="52">
        <v>1</v>
      </c>
      <c r="J16" s="59">
        <v>0</v>
      </c>
      <c r="K16" s="54">
        <v>0</v>
      </c>
      <c r="L16" s="68">
        <v>39826</v>
      </c>
      <c r="M16" s="56">
        <v>6.9490404162287121E-5</v>
      </c>
      <c r="N16" s="35"/>
    </row>
    <row r="17" spans="1:14">
      <c r="A17" s="69" t="s">
        <v>18</v>
      </c>
      <c r="B17" s="42">
        <v>2664636.91</v>
      </c>
      <c r="C17" s="58">
        <v>1</v>
      </c>
      <c r="D17" s="64">
        <v>0</v>
      </c>
      <c r="E17" s="54">
        <v>0</v>
      </c>
      <c r="F17" s="44">
        <v>2664636.91</v>
      </c>
      <c r="G17" s="61">
        <v>4.4246719585895435E-3</v>
      </c>
      <c r="H17" s="42">
        <v>2685081</v>
      </c>
      <c r="I17" s="58">
        <v>1</v>
      </c>
      <c r="J17" s="64">
        <v>0</v>
      </c>
      <c r="K17" s="60">
        <v>0</v>
      </c>
      <c r="L17" s="44">
        <v>2685081</v>
      </c>
      <c r="M17" s="61">
        <v>4.6850641264118429E-3</v>
      </c>
      <c r="N17" s="35"/>
    </row>
    <row r="18" spans="1:14">
      <c r="A18" s="69" t="s">
        <v>19</v>
      </c>
      <c r="B18" s="42">
        <v>6376631.29</v>
      </c>
      <c r="C18" s="58">
        <v>1</v>
      </c>
      <c r="D18" s="64">
        <v>0</v>
      </c>
      <c r="E18" s="54">
        <v>0</v>
      </c>
      <c r="F18" s="44">
        <v>6376631.29</v>
      </c>
      <c r="G18" s="61">
        <v>1.0588497649808381E-2</v>
      </c>
      <c r="H18" s="42">
        <v>6322695</v>
      </c>
      <c r="I18" s="58">
        <v>1</v>
      </c>
      <c r="J18" s="64">
        <v>0</v>
      </c>
      <c r="K18" s="60">
        <v>0</v>
      </c>
      <c r="L18" s="44">
        <v>6322695</v>
      </c>
      <c r="M18" s="61">
        <v>1.1032155650702353E-2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54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54">
        <v>0</v>
      </c>
      <c r="F20" s="44">
        <v>0</v>
      </c>
      <c r="G20" s="61">
        <v>0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54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54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54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54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54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54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54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54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54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54">
        <v>0</v>
      </c>
      <c r="F30" s="44">
        <v>0</v>
      </c>
      <c r="G30" s="61">
        <v>0</v>
      </c>
      <c r="H30" s="42">
        <v>300000</v>
      </c>
      <c r="I30" s="58">
        <v>1</v>
      </c>
      <c r="J30" s="64">
        <v>0</v>
      </c>
      <c r="K30" s="60">
        <v>0</v>
      </c>
      <c r="L30" s="44">
        <v>300000</v>
      </c>
      <c r="M30" s="61">
        <v>5.2345506073133471E-4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54" t="s">
        <v>12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54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54" t="s">
        <v>12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54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54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173" customFormat="1" ht="45">
      <c r="A36" s="71" t="s">
        <v>36</v>
      </c>
      <c r="B36" s="76">
        <v>59501045.200000003</v>
      </c>
      <c r="C36" s="77">
        <v>1</v>
      </c>
      <c r="D36" s="78">
        <v>0</v>
      </c>
      <c r="E36" s="183">
        <v>0</v>
      </c>
      <c r="F36" s="76">
        <v>59501045.200000003</v>
      </c>
      <c r="G36" s="80">
        <v>9.8802431661583839E-2</v>
      </c>
      <c r="H36" s="76">
        <v>53681769</v>
      </c>
      <c r="I36" s="77">
        <v>1</v>
      </c>
      <c r="J36" s="78">
        <v>0</v>
      </c>
      <c r="K36" s="79">
        <v>0</v>
      </c>
      <c r="L36" s="76">
        <v>53681769</v>
      </c>
      <c r="M36" s="80">
        <v>9.3666645506868262E-2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204" t="s">
        <v>4</v>
      </c>
      <c r="F37" s="44"/>
      <c r="G37" s="205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114544050.63</v>
      </c>
      <c r="C38" s="52">
        <v>1</v>
      </c>
      <c r="D38" s="84">
        <v>0</v>
      </c>
      <c r="E38" s="54">
        <v>0</v>
      </c>
      <c r="F38" s="48">
        <v>114544050.63</v>
      </c>
      <c r="G38" s="206">
        <v>0.19020221739922602</v>
      </c>
      <c r="H38" s="46">
        <v>123182490</v>
      </c>
      <c r="I38" s="52">
        <v>1</v>
      </c>
      <c r="J38" s="84">
        <v>0</v>
      </c>
      <c r="K38" s="54">
        <v>0</v>
      </c>
      <c r="L38" s="48">
        <v>123182490</v>
      </c>
      <c r="M38" s="56">
        <v>0.21493499261329008</v>
      </c>
      <c r="N38" s="35"/>
    </row>
    <row r="39" spans="1:14">
      <c r="A39" s="85" t="s">
        <v>39</v>
      </c>
      <c r="B39" s="42">
        <v>127796994.92</v>
      </c>
      <c r="C39" s="58">
        <v>1</v>
      </c>
      <c r="D39" s="64">
        <v>0</v>
      </c>
      <c r="E39" s="54">
        <v>0</v>
      </c>
      <c r="F39" s="44">
        <v>127796994.92</v>
      </c>
      <c r="G39" s="207">
        <v>0.21220894212357597</v>
      </c>
      <c r="H39" s="42">
        <v>119880810</v>
      </c>
      <c r="I39" s="58">
        <v>1</v>
      </c>
      <c r="J39" s="64">
        <v>0</v>
      </c>
      <c r="K39" s="60">
        <v>0</v>
      </c>
      <c r="L39" s="44">
        <v>119880810</v>
      </c>
      <c r="M39" s="61">
        <v>0.2091740555969053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54">
        <v>0</v>
      </c>
      <c r="F40" s="75">
        <v>0</v>
      </c>
      <c r="G40" s="207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54">
        <v>0</v>
      </c>
      <c r="F41" s="75">
        <v>0</v>
      </c>
      <c r="G41" s="207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2509398</v>
      </c>
      <c r="C42" s="58">
        <v>1</v>
      </c>
      <c r="D42" s="64">
        <v>0</v>
      </c>
      <c r="E42" s="54">
        <v>0</v>
      </c>
      <c r="F42" s="75">
        <v>2509398</v>
      </c>
      <c r="G42" s="61">
        <v>4.1668952801305606E-3</v>
      </c>
      <c r="H42" s="42">
        <v>2509398</v>
      </c>
      <c r="I42" s="58">
        <v>1</v>
      </c>
      <c r="J42" s="64">
        <v>0</v>
      </c>
      <c r="K42" s="60">
        <v>0</v>
      </c>
      <c r="L42" s="75">
        <v>2509398</v>
      </c>
      <c r="M42" s="61">
        <v>4.3785236082969662E-3</v>
      </c>
      <c r="N42" s="35"/>
    </row>
    <row r="43" spans="1:14" s="173" customFormat="1" ht="45">
      <c r="A43" s="83" t="s">
        <v>43</v>
      </c>
      <c r="B43" s="87">
        <v>244850443.55000001</v>
      </c>
      <c r="C43" s="77">
        <v>1</v>
      </c>
      <c r="D43" s="88">
        <v>0</v>
      </c>
      <c r="E43" s="183">
        <v>0</v>
      </c>
      <c r="F43" s="89">
        <v>244850443.55000001</v>
      </c>
      <c r="G43" s="80">
        <v>0.40657805480293258</v>
      </c>
      <c r="H43" s="87">
        <v>245572698</v>
      </c>
      <c r="I43" s="77">
        <v>1</v>
      </c>
      <c r="J43" s="88">
        <v>0</v>
      </c>
      <c r="K43" s="79">
        <v>0</v>
      </c>
      <c r="L43" s="89">
        <v>245572698</v>
      </c>
      <c r="M43" s="80">
        <v>0.42848757181849234</v>
      </c>
      <c r="N43" s="81"/>
    </row>
    <row r="44" spans="1:14" s="173" customFormat="1" ht="45">
      <c r="A44" s="90" t="s">
        <v>44</v>
      </c>
      <c r="B44" s="91">
        <v>12929386</v>
      </c>
      <c r="C44" s="77">
        <v>1</v>
      </c>
      <c r="D44" s="91">
        <v>0</v>
      </c>
      <c r="E44" s="183">
        <v>0</v>
      </c>
      <c r="F44" s="92">
        <v>12929386</v>
      </c>
      <c r="G44" s="80">
        <v>2.146945103900862E-2</v>
      </c>
      <c r="H44" s="91">
        <v>18675205</v>
      </c>
      <c r="I44" s="77">
        <v>1</v>
      </c>
      <c r="J44" s="91">
        <v>0</v>
      </c>
      <c r="K44" s="79">
        <v>0</v>
      </c>
      <c r="L44" s="92">
        <v>18675205</v>
      </c>
      <c r="M44" s="80">
        <v>3.2585435224817084E-2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208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7270106.3099999996</v>
      </c>
      <c r="C46" s="52">
        <v>0.97084956632056241</v>
      </c>
      <c r="D46" s="59">
        <v>218290</v>
      </c>
      <c r="E46" s="54">
        <v>2.9150433679437569E-2</v>
      </c>
      <c r="F46" s="97">
        <v>7488396.3099999996</v>
      </c>
      <c r="G46" s="56">
        <v>1.2434601143336412E-2</v>
      </c>
      <c r="H46" s="93">
        <v>7756891</v>
      </c>
      <c r="I46" s="52">
        <v>0.97272104258300751</v>
      </c>
      <c r="J46" s="59">
        <v>217534</v>
      </c>
      <c r="K46" s="54">
        <v>2.7278957416992447E-2</v>
      </c>
      <c r="L46" s="97">
        <v>7974425</v>
      </c>
      <c r="M46" s="56">
        <v>1.3914177075574911E-2</v>
      </c>
      <c r="N46" s="35"/>
    </row>
    <row r="47" spans="1:14">
      <c r="A47" s="41" t="s">
        <v>47</v>
      </c>
      <c r="B47" s="62">
        <v>104971.69</v>
      </c>
      <c r="C47" s="58">
        <v>1</v>
      </c>
      <c r="D47" s="64">
        <v>0</v>
      </c>
      <c r="E47" s="54">
        <v>0</v>
      </c>
      <c r="F47" s="98">
        <v>104971.69</v>
      </c>
      <c r="G47" s="61">
        <v>1.7430716036608319E-4</v>
      </c>
      <c r="H47" s="62">
        <v>149258</v>
      </c>
      <c r="I47" s="58">
        <v>1</v>
      </c>
      <c r="J47" s="64">
        <v>0</v>
      </c>
      <c r="K47" s="60">
        <v>0</v>
      </c>
      <c r="L47" s="98">
        <v>149258</v>
      </c>
      <c r="M47" s="61">
        <v>2.6043285151545852E-4</v>
      </c>
      <c r="N47" s="35"/>
    </row>
    <row r="48" spans="1:14">
      <c r="A48" s="99" t="s">
        <v>48</v>
      </c>
      <c r="B48" s="100">
        <v>82693.279999999999</v>
      </c>
      <c r="C48" s="58">
        <v>1</v>
      </c>
      <c r="D48" s="101">
        <v>0</v>
      </c>
      <c r="E48" s="54">
        <v>0</v>
      </c>
      <c r="F48" s="102">
        <v>82693.279999999999</v>
      </c>
      <c r="G48" s="61">
        <v>1.3731350631925062E-4</v>
      </c>
      <c r="H48" s="100">
        <v>79230</v>
      </c>
      <c r="I48" s="58">
        <v>1</v>
      </c>
      <c r="J48" s="101">
        <v>0</v>
      </c>
      <c r="K48" s="60">
        <v>0</v>
      </c>
      <c r="L48" s="102">
        <v>79230</v>
      </c>
      <c r="M48" s="61">
        <v>1.3824448153914549E-4</v>
      </c>
      <c r="N48" s="35"/>
    </row>
    <row r="49" spans="1:14">
      <c r="A49" s="99" t="s">
        <v>49</v>
      </c>
      <c r="B49" s="100">
        <v>242443.04</v>
      </c>
      <c r="C49" s="58">
        <v>1</v>
      </c>
      <c r="D49" s="101">
        <v>0</v>
      </c>
      <c r="E49" s="54">
        <v>0</v>
      </c>
      <c r="F49" s="102">
        <v>242443.04</v>
      </c>
      <c r="G49" s="61">
        <v>4.0258052292880793E-4</v>
      </c>
      <c r="H49" s="100">
        <v>243205</v>
      </c>
      <c r="I49" s="58">
        <v>1</v>
      </c>
      <c r="J49" s="101">
        <v>0</v>
      </c>
      <c r="K49" s="60">
        <v>0</v>
      </c>
      <c r="L49" s="102">
        <v>243205</v>
      </c>
      <c r="M49" s="61">
        <v>4.2435629348388083E-4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54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173" customFormat="1" ht="45">
      <c r="A51" s="90" t="s">
        <v>51</v>
      </c>
      <c r="B51" s="103">
        <v>7700214.3199999994</v>
      </c>
      <c r="C51" s="77">
        <v>0.97243292531284498</v>
      </c>
      <c r="D51" s="88">
        <v>218290</v>
      </c>
      <c r="E51" s="183">
        <v>2.7567074687155062E-2</v>
      </c>
      <c r="F51" s="104">
        <v>7918504.3199999994</v>
      </c>
      <c r="G51" s="80">
        <v>1.3148802332950554E-2</v>
      </c>
      <c r="H51" s="103">
        <v>8228584</v>
      </c>
      <c r="I51" s="77">
        <v>0.97424449907046051</v>
      </c>
      <c r="J51" s="88">
        <v>217534</v>
      </c>
      <c r="K51" s="79">
        <v>2.5755500929539463E-2</v>
      </c>
      <c r="L51" s="104">
        <v>8446118</v>
      </c>
      <c r="M51" s="80">
        <v>1.4737210702113396E-2</v>
      </c>
      <c r="N51" s="81"/>
    </row>
    <row r="52" spans="1:14">
      <c r="A52" s="51" t="s">
        <v>52</v>
      </c>
      <c r="B52" s="105">
        <v>45486917</v>
      </c>
      <c r="C52" s="58">
        <v>1</v>
      </c>
      <c r="D52" s="106">
        <v>0</v>
      </c>
      <c r="E52" s="54">
        <v>0</v>
      </c>
      <c r="F52" s="107">
        <v>45486917</v>
      </c>
      <c r="G52" s="61">
        <v>7.5531748951338365E-2</v>
      </c>
      <c r="H52" s="105">
        <v>45487517</v>
      </c>
      <c r="I52" s="58">
        <v>1</v>
      </c>
      <c r="J52" s="106">
        <v>0</v>
      </c>
      <c r="K52" s="60">
        <v>0</v>
      </c>
      <c r="L52" s="107">
        <v>45487517</v>
      </c>
      <c r="M52" s="61">
        <v>7.936890324584206E-2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54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91156409</v>
      </c>
      <c r="E54" s="54">
        <v>1</v>
      </c>
      <c r="F54" s="44">
        <v>91156409</v>
      </c>
      <c r="G54" s="61">
        <v>0.15136666659324308</v>
      </c>
      <c r="H54" s="42">
        <v>20400</v>
      </c>
      <c r="I54" s="58">
        <v>3.2896380706330766E-4</v>
      </c>
      <c r="J54" s="64">
        <v>61992501</v>
      </c>
      <c r="K54" s="60">
        <v>0.99967103619293673</v>
      </c>
      <c r="L54" s="44">
        <v>62012901</v>
      </c>
      <c r="M54" s="61">
        <v>0.10820322286360415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22324871</v>
      </c>
      <c r="E55" s="54">
        <v>1</v>
      </c>
      <c r="F55" s="75">
        <v>22324871</v>
      </c>
      <c r="G55" s="61">
        <v>3.707080327609396E-2</v>
      </c>
      <c r="H55" s="73">
        <v>0</v>
      </c>
      <c r="I55" s="58">
        <v>0</v>
      </c>
      <c r="J55" s="74">
        <v>21252838</v>
      </c>
      <c r="K55" s="60">
        <v>1</v>
      </c>
      <c r="L55" s="75">
        <v>21252838</v>
      </c>
      <c r="M55" s="61">
        <v>3.7083018686677391E-2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54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54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15751405</v>
      </c>
      <c r="E58" s="54">
        <v>1</v>
      </c>
      <c r="F58" s="44">
        <v>15751405</v>
      </c>
      <c r="G58" s="61">
        <v>2.6155458460525163E-2</v>
      </c>
      <c r="H58" s="42">
        <v>0</v>
      </c>
      <c r="I58" s="58">
        <v>0</v>
      </c>
      <c r="J58" s="64">
        <v>15712250</v>
      </c>
      <c r="K58" s="60">
        <v>1</v>
      </c>
      <c r="L58" s="44">
        <v>15712250</v>
      </c>
      <c r="M58" s="61">
        <v>2.7415522593253045E-2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2082325</v>
      </c>
      <c r="E59" s="54">
        <v>1</v>
      </c>
      <c r="F59" s="44">
        <v>2082325</v>
      </c>
      <c r="G59" s="61">
        <v>3.4577337728801372E-3</v>
      </c>
      <c r="H59" s="42">
        <v>0</v>
      </c>
      <c r="I59" s="58">
        <v>0</v>
      </c>
      <c r="J59" s="64">
        <v>2690313</v>
      </c>
      <c r="K59" s="60">
        <v>1</v>
      </c>
      <c r="L59" s="44">
        <v>2690313</v>
      </c>
      <c r="M59" s="61">
        <v>4.6941931826709974E-3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18973206</v>
      </c>
      <c r="E60" s="54">
        <v>1</v>
      </c>
      <c r="F60" s="44">
        <v>18973206</v>
      </c>
      <c r="G60" s="61">
        <v>3.1505310249846714E-2</v>
      </c>
      <c r="H60" s="42">
        <v>0</v>
      </c>
      <c r="I60" s="58">
        <v>0</v>
      </c>
      <c r="J60" s="64">
        <v>17664837</v>
      </c>
      <c r="K60" s="60">
        <v>1</v>
      </c>
      <c r="L60" s="44">
        <v>17664837</v>
      </c>
      <c r="M60" s="61">
        <v>3.0822494415480427E-2</v>
      </c>
      <c r="N60" s="35"/>
    </row>
    <row r="61" spans="1:14">
      <c r="A61" s="85" t="s">
        <v>61</v>
      </c>
      <c r="B61" s="42">
        <v>139205.65</v>
      </c>
      <c r="C61" s="58">
        <v>2.4484442030612522E-2</v>
      </c>
      <c r="D61" s="64">
        <v>5546268</v>
      </c>
      <c r="E61" s="54">
        <v>0.97551555796938738</v>
      </c>
      <c r="F61" s="44">
        <v>5685473.6500000004</v>
      </c>
      <c r="G61" s="61">
        <v>9.4408193987130275E-3</v>
      </c>
      <c r="H61" s="42">
        <v>1174366</v>
      </c>
      <c r="I61" s="58">
        <v>0.16441918473500639</v>
      </c>
      <c r="J61" s="64">
        <v>5968146</v>
      </c>
      <c r="K61" s="60">
        <v>0.83558081526499361</v>
      </c>
      <c r="L61" s="44">
        <v>7142512</v>
      </c>
      <c r="M61" s="61">
        <v>1.2462613509114288E-2</v>
      </c>
      <c r="N61" s="35"/>
    </row>
    <row r="62" spans="1:14" s="173" customFormat="1" ht="45">
      <c r="A62" s="111" t="s">
        <v>62</v>
      </c>
      <c r="B62" s="87">
        <v>53326336.969999999</v>
      </c>
      <c r="C62" s="77">
        <v>0.25468795202612471</v>
      </c>
      <c r="D62" s="88">
        <v>156052774</v>
      </c>
      <c r="E62" s="54">
        <v>0.74531204797387529</v>
      </c>
      <c r="F62" s="87">
        <v>209379110.97</v>
      </c>
      <c r="G62" s="80">
        <v>0.347677343035591</v>
      </c>
      <c r="H62" s="87">
        <v>54910867</v>
      </c>
      <c r="I62" s="77">
        <v>0.30436829620843353</v>
      </c>
      <c r="J62" s="88">
        <v>125498419</v>
      </c>
      <c r="K62" s="79">
        <v>0.69563170379156647</v>
      </c>
      <c r="L62" s="87">
        <v>180409286</v>
      </c>
      <c r="M62" s="80">
        <v>0.31478717919875576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181" t="s">
        <v>12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58744160</v>
      </c>
      <c r="C65" s="58">
        <v>1</v>
      </c>
      <c r="D65" s="64">
        <v>0</v>
      </c>
      <c r="E65" s="54">
        <v>0</v>
      </c>
      <c r="F65" s="44">
        <v>58744160</v>
      </c>
      <c r="G65" s="61">
        <v>9.7545611751995692E-2</v>
      </c>
      <c r="H65" s="42">
        <v>58724160</v>
      </c>
      <c r="I65" s="58">
        <v>1</v>
      </c>
      <c r="J65" s="64">
        <v>0</v>
      </c>
      <c r="K65" s="60">
        <v>0</v>
      </c>
      <c r="L65" s="44">
        <v>58724160</v>
      </c>
      <c r="M65" s="61">
        <v>0.10246486246398871</v>
      </c>
    </row>
    <row r="66" spans="1:13" ht="45">
      <c r="A66" s="113" t="s">
        <v>66</v>
      </c>
      <c r="B66" s="62"/>
      <c r="C66" s="63" t="s">
        <v>4</v>
      </c>
      <c r="D66" s="64"/>
      <c r="E66" s="181" t="s">
        <v>12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16818332</v>
      </c>
      <c r="E68" s="54">
        <v>1</v>
      </c>
      <c r="F68" s="44">
        <v>16818332</v>
      </c>
      <c r="G68" s="61">
        <v>2.7927107708888257E-2</v>
      </c>
      <c r="H68" s="42">
        <v>0</v>
      </c>
      <c r="I68" s="58">
        <v>0</v>
      </c>
      <c r="J68" s="64">
        <v>16051983</v>
      </c>
      <c r="K68" s="60">
        <v>1</v>
      </c>
      <c r="L68" s="44">
        <v>16051983</v>
      </c>
      <c r="M68" s="61">
        <v>2.8008305787077838E-2</v>
      </c>
    </row>
    <row r="69" spans="1:13" s="173" customFormat="1" ht="45">
      <c r="A69" s="83" t="s">
        <v>69</v>
      </c>
      <c r="B69" s="114">
        <v>58744160</v>
      </c>
      <c r="C69" s="77">
        <v>0.77742486311859593</v>
      </c>
      <c r="D69" s="115">
        <v>16818332</v>
      </c>
      <c r="E69" s="183">
        <v>0.22257513688140407</v>
      </c>
      <c r="F69" s="104">
        <v>75562492</v>
      </c>
      <c r="G69" s="116">
        <v>0.12547271946088395</v>
      </c>
      <c r="H69" s="103">
        <v>58724160</v>
      </c>
      <c r="I69" s="117">
        <v>0.78533283001772369</v>
      </c>
      <c r="J69" s="88">
        <v>16051983</v>
      </c>
      <c r="K69" s="118">
        <v>0.21466716998227631</v>
      </c>
      <c r="L69" s="104">
        <v>74776143</v>
      </c>
      <c r="M69" s="80">
        <v>0.13047316825106656</v>
      </c>
    </row>
    <row r="70" spans="1:13" s="173" customFormat="1" ht="45">
      <c r="A70" s="83" t="s">
        <v>70</v>
      </c>
      <c r="B70" s="114">
        <v>0</v>
      </c>
      <c r="C70" s="79">
        <v>0</v>
      </c>
      <c r="D70" s="91">
        <v>0</v>
      </c>
      <c r="E70" s="183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173" customFormat="1" ht="45.75" thickBot="1">
      <c r="A71" s="121" t="s">
        <v>71</v>
      </c>
      <c r="B71" s="122">
        <v>429351371.71999997</v>
      </c>
      <c r="C71" s="123">
        <v>0.71294477971913972</v>
      </c>
      <c r="D71" s="122">
        <v>172871106</v>
      </c>
      <c r="E71" s="124">
        <v>0.28705522028086017</v>
      </c>
      <c r="F71" s="122">
        <v>602222477.72000003</v>
      </c>
      <c r="G71" s="125">
        <v>1</v>
      </c>
      <c r="H71" s="122">
        <v>431564699</v>
      </c>
      <c r="I71" s="123">
        <v>0.75301575241515051</v>
      </c>
      <c r="J71" s="122">
        <v>141550402</v>
      </c>
      <c r="K71" s="124">
        <v>0.24698424758484946</v>
      </c>
      <c r="L71" s="122">
        <v>573115101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82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5861678</v>
      </c>
      <c r="C13" s="52">
        <v>1</v>
      </c>
      <c r="D13" s="53">
        <v>0</v>
      </c>
      <c r="E13" s="54">
        <v>0</v>
      </c>
      <c r="F13" s="55">
        <v>5861678</v>
      </c>
      <c r="G13" s="56">
        <v>0.28591340174468027</v>
      </c>
      <c r="H13" s="9">
        <v>5859701</v>
      </c>
      <c r="I13" s="52">
        <v>1</v>
      </c>
      <c r="J13" s="53">
        <v>0</v>
      </c>
      <c r="K13" s="54">
        <v>0</v>
      </c>
      <c r="L13" s="55">
        <v>5859701</v>
      </c>
      <c r="M13" s="56">
        <v>0.25888981763109298</v>
      </c>
      <c r="N13" s="57"/>
    </row>
    <row r="14" spans="1:17">
      <c r="A14" s="21" t="s">
        <v>15</v>
      </c>
      <c r="B14" s="5">
        <v>587739</v>
      </c>
      <c r="C14" s="58">
        <v>1</v>
      </c>
      <c r="D14" s="59">
        <v>0</v>
      </c>
      <c r="E14" s="60">
        <v>0</v>
      </c>
      <c r="F14" s="48">
        <v>587739</v>
      </c>
      <c r="G14" s="61">
        <v>2.8667978150286769E-2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49720</v>
      </c>
      <c r="C16" s="52">
        <v>1</v>
      </c>
      <c r="D16" s="59">
        <v>0</v>
      </c>
      <c r="E16" s="54">
        <v>0</v>
      </c>
      <c r="F16" s="68">
        <v>49720</v>
      </c>
      <c r="G16" s="56">
        <v>2.4251783081133942E-3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392418</v>
      </c>
      <c r="C17" s="58">
        <v>1</v>
      </c>
      <c r="D17" s="64">
        <v>0</v>
      </c>
      <c r="E17" s="60">
        <v>0</v>
      </c>
      <c r="F17" s="44">
        <v>392418</v>
      </c>
      <c r="G17" s="61">
        <v>1.9140861249260697E-2</v>
      </c>
      <c r="H17" s="42">
        <v>404101</v>
      </c>
      <c r="I17" s="58">
        <v>1</v>
      </c>
      <c r="J17" s="64">
        <v>0</v>
      </c>
      <c r="K17" s="60">
        <v>0</v>
      </c>
      <c r="L17" s="44">
        <v>404101</v>
      </c>
      <c r="M17" s="61">
        <v>1.785374956751928E-2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6891555</v>
      </c>
      <c r="C36" s="77">
        <v>1</v>
      </c>
      <c r="D36" s="78">
        <v>0</v>
      </c>
      <c r="E36" s="79">
        <v>0</v>
      </c>
      <c r="F36" s="76">
        <v>6891555</v>
      </c>
      <c r="G36" s="80">
        <v>0.33614741945234117</v>
      </c>
      <c r="H36" s="76">
        <v>6263802</v>
      </c>
      <c r="I36" s="77">
        <v>1</v>
      </c>
      <c r="J36" s="78">
        <v>0</v>
      </c>
      <c r="K36" s="79">
        <v>0</v>
      </c>
      <c r="L36" s="76">
        <v>6263802</v>
      </c>
      <c r="M36" s="80">
        <v>0.27674356719861226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1696281</v>
      </c>
      <c r="C44" s="77">
        <v>1</v>
      </c>
      <c r="D44" s="91">
        <v>0</v>
      </c>
      <c r="E44" s="79">
        <v>0</v>
      </c>
      <c r="F44" s="92">
        <v>1696281</v>
      </c>
      <c r="G44" s="80">
        <v>8.2739016204040561E-2</v>
      </c>
      <c r="H44" s="91">
        <v>2455272</v>
      </c>
      <c r="I44" s="77">
        <v>1</v>
      </c>
      <c r="J44" s="91">
        <v>0</v>
      </c>
      <c r="K44" s="79">
        <v>0</v>
      </c>
      <c r="L44" s="92">
        <v>2455272</v>
      </c>
      <c r="M44" s="80">
        <v>0.10847736434243468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7741041.7300000004</v>
      </c>
      <c r="C46" s="52">
        <v>1</v>
      </c>
      <c r="D46" s="59">
        <v>0</v>
      </c>
      <c r="E46" s="54">
        <v>0</v>
      </c>
      <c r="F46" s="97">
        <v>7741041.7300000004</v>
      </c>
      <c r="G46" s="56">
        <v>0.37758259223243329</v>
      </c>
      <c r="H46" s="93">
        <v>8946421</v>
      </c>
      <c r="I46" s="52">
        <v>1</v>
      </c>
      <c r="J46" s="59">
        <v>0</v>
      </c>
      <c r="K46" s="54">
        <v>0</v>
      </c>
      <c r="L46" s="97">
        <v>8946421</v>
      </c>
      <c r="M46" s="56">
        <v>0.39526544121295271</v>
      </c>
      <c r="N46" s="35"/>
    </row>
    <row r="47" spans="1:14">
      <c r="A47" s="41" t="s">
        <v>47</v>
      </c>
      <c r="B47" s="62">
        <v>1400612.2</v>
      </c>
      <c r="C47" s="58">
        <v>1</v>
      </c>
      <c r="D47" s="64">
        <v>0</v>
      </c>
      <c r="E47" s="60">
        <v>0</v>
      </c>
      <c r="F47" s="98">
        <v>1400612.2</v>
      </c>
      <c r="G47" s="61">
        <v>6.8317263184211163E-2</v>
      </c>
      <c r="H47" s="62">
        <v>2166035</v>
      </c>
      <c r="I47" s="58">
        <v>1</v>
      </c>
      <c r="J47" s="64">
        <v>0</v>
      </c>
      <c r="K47" s="60">
        <v>0</v>
      </c>
      <c r="L47" s="98">
        <v>2166035</v>
      </c>
      <c r="M47" s="61">
        <v>9.5698467572417845E-2</v>
      </c>
      <c r="N47" s="35"/>
    </row>
    <row r="48" spans="1:14">
      <c r="A48" s="99" t="s">
        <v>48</v>
      </c>
      <c r="B48" s="100">
        <v>143356</v>
      </c>
      <c r="C48" s="58">
        <v>1</v>
      </c>
      <c r="D48" s="101">
        <v>0</v>
      </c>
      <c r="E48" s="60">
        <v>0</v>
      </c>
      <c r="F48" s="102">
        <v>143356</v>
      </c>
      <c r="G48" s="61">
        <v>6.9924348660077183E-3</v>
      </c>
      <c r="H48" s="100">
        <v>165360</v>
      </c>
      <c r="I48" s="58">
        <v>1</v>
      </c>
      <c r="J48" s="101">
        <v>0</v>
      </c>
      <c r="K48" s="60">
        <v>0</v>
      </c>
      <c r="L48" s="102">
        <v>165360</v>
      </c>
      <c r="M48" s="61">
        <v>7.3058369775996302E-3</v>
      </c>
      <c r="N48" s="35"/>
    </row>
    <row r="49" spans="1:14">
      <c r="A49" s="99" t="s">
        <v>49</v>
      </c>
      <c r="B49" s="100">
        <v>282482</v>
      </c>
      <c r="C49" s="58">
        <v>1</v>
      </c>
      <c r="D49" s="101">
        <v>0</v>
      </c>
      <c r="E49" s="60">
        <v>0</v>
      </c>
      <c r="F49" s="102">
        <v>282482</v>
      </c>
      <c r="G49" s="61">
        <v>1.3778544224305869E-2</v>
      </c>
      <c r="H49" s="100">
        <v>300460</v>
      </c>
      <c r="I49" s="58">
        <v>1</v>
      </c>
      <c r="J49" s="101">
        <v>0</v>
      </c>
      <c r="K49" s="60">
        <v>0</v>
      </c>
      <c r="L49" s="102">
        <v>300460</v>
      </c>
      <c r="M49" s="61">
        <v>1.3274744667934114E-2</v>
      </c>
      <c r="N49" s="35"/>
    </row>
    <row r="50" spans="1:14">
      <c r="A50" s="41" t="s">
        <v>50</v>
      </c>
      <c r="B50" s="62">
        <v>1235745.1499999999</v>
      </c>
      <c r="C50" s="58">
        <v>1</v>
      </c>
      <c r="D50" s="64">
        <v>0</v>
      </c>
      <c r="E50" s="60">
        <v>0</v>
      </c>
      <c r="F50" s="98">
        <v>1235745.1499999999</v>
      </c>
      <c r="G50" s="61">
        <v>6.0275589946426636E-2</v>
      </c>
      <c r="H50" s="62">
        <v>1220607</v>
      </c>
      <c r="I50" s="58">
        <v>1</v>
      </c>
      <c r="J50" s="64">
        <v>0</v>
      </c>
      <c r="K50" s="60">
        <v>0</v>
      </c>
      <c r="L50" s="98">
        <v>1220607</v>
      </c>
      <c r="M50" s="61">
        <v>5.3928131081984472E-2</v>
      </c>
      <c r="N50" s="35"/>
    </row>
    <row r="51" spans="1:14" s="82" customFormat="1" ht="45">
      <c r="A51" s="90" t="s">
        <v>51</v>
      </c>
      <c r="B51" s="103">
        <v>10803237.08</v>
      </c>
      <c r="C51" s="77">
        <v>1</v>
      </c>
      <c r="D51" s="88">
        <v>0</v>
      </c>
      <c r="E51" s="79">
        <v>0</v>
      </c>
      <c r="F51" s="104">
        <v>10803237.08</v>
      </c>
      <c r="G51" s="80">
        <v>0.52694642445338469</v>
      </c>
      <c r="H51" s="103">
        <v>12798883</v>
      </c>
      <c r="I51" s="77">
        <v>1</v>
      </c>
      <c r="J51" s="88">
        <v>0</v>
      </c>
      <c r="K51" s="79">
        <v>0</v>
      </c>
      <c r="L51" s="104">
        <v>12798883</v>
      </c>
      <c r="M51" s="80">
        <v>0.5654726215128888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18251.240000000002</v>
      </c>
      <c r="C54" s="58">
        <v>0.10800429668119725</v>
      </c>
      <c r="D54" s="64">
        <v>150735</v>
      </c>
      <c r="E54" s="60">
        <v>8.3741666666666674</v>
      </c>
      <c r="F54" s="44">
        <v>168986.23999999999</v>
      </c>
      <c r="G54" s="61">
        <v>8.242593797619548E-3</v>
      </c>
      <c r="H54" s="42">
        <v>18000</v>
      </c>
      <c r="I54" s="58">
        <v>0.10714285714285714</v>
      </c>
      <c r="J54" s="64">
        <v>150000</v>
      </c>
      <c r="K54" s="60">
        <v>0.8928571428571429</v>
      </c>
      <c r="L54" s="44">
        <v>168000</v>
      </c>
      <c r="M54" s="61">
        <v>7.4224758843537608E-3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12009</v>
      </c>
      <c r="E55" s="60">
        <v>1</v>
      </c>
      <c r="F55" s="75">
        <v>12009</v>
      </c>
      <c r="G55" s="61">
        <v>5.8575957968893307E-4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59776</v>
      </c>
      <c r="E59" s="60">
        <v>1</v>
      </c>
      <c r="F59" s="44">
        <v>59776</v>
      </c>
      <c r="G59" s="61">
        <v>2.9156769619023784E-3</v>
      </c>
      <c r="H59" s="42">
        <v>0</v>
      </c>
      <c r="I59" s="58">
        <v>0</v>
      </c>
      <c r="J59" s="64">
        <v>60000</v>
      </c>
      <c r="K59" s="60">
        <v>1</v>
      </c>
      <c r="L59" s="44">
        <v>60000</v>
      </c>
      <c r="M59" s="61">
        <v>2.6508842444120575E-3</v>
      </c>
      <c r="N59" s="35"/>
    </row>
    <row r="60" spans="1:14">
      <c r="A60" s="86" t="s">
        <v>60</v>
      </c>
      <c r="B60" s="42">
        <v>0</v>
      </c>
      <c r="C60" s="58">
        <v>0</v>
      </c>
      <c r="D60" s="42">
        <v>612242</v>
      </c>
      <c r="E60" s="60">
        <v>1</v>
      </c>
      <c r="F60" s="44">
        <v>612242</v>
      </c>
      <c r="G60" s="61">
        <v>2.986315401681337E-2</v>
      </c>
      <c r="H60" s="42">
        <v>0</v>
      </c>
      <c r="I60" s="58">
        <v>0</v>
      </c>
      <c r="J60" s="42">
        <v>620000</v>
      </c>
      <c r="K60" s="60">
        <v>1</v>
      </c>
      <c r="L60" s="44">
        <v>620000</v>
      </c>
      <c r="M60" s="61">
        <v>2.739247052559126E-2</v>
      </c>
      <c r="N60" s="35"/>
    </row>
    <row r="61" spans="1:14">
      <c r="A61" s="85" t="s">
        <v>61</v>
      </c>
      <c r="B61" s="42">
        <v>90139</v>
      </c>
      <c r="C61" s="58">
        <v>0.35005572837176069</v>
      </c>
      <c r="D61" s="64">
        <v>167360</v>
      </c>
      <c r="E61" s="60">
        <v>1.7995698924731183</v>
      </c>
      <c r="F61" s="44">
        <v>257499</v>
      </c>
      <c r="G61" s="61">
        <v>1.255995553420939E-2</v>
      </c>
      <c r="H61" s="42">
        <v>93000</v>
      </c>
      <c r="I61" s="58">
        <v>0.34701492537313433</v>
      </c>
      <c r="J61" s="64">
        <v>175000</v>
      </c>
      <c r="K61" s="60">
        <v>0.65298507462686572</v>
      </c>
      <c r="L61" s="44">
        <v>268000</v>
      </c>
      <c r="M61" s="61">
        <v>1.184061629170719E-2</v>
      </c>
      <c r="N61" s="35"/>
    </row>
    <row r="62" spans="1:14" s="82" customFormat="1" ht="45">
      <c r="A62" s="111" t="s">
        <v>62</v>
      </c>
      <c r="B62" s="87">
        <v>10911627.32</v>
      </c>
      <c r="C62" s="77">
        <v>0.91588525382872499</v>
      </c>
      <c r="D62" s="88">
        <v>1002122</v>
      </c>
      <c r="E62" s="79">
        <v>7.7624406046127609E-2</v>
      </c>
      <c r="F62" s="87">
        <v>11913749.32</v>
      </c>
      <c r="G62" s="80">
        <v>0.58111356434361827</v>
      </c>
      <c r="H62" s="87">
        <v>12909883</v>
      </c>
      <c r="I62" s="77">
        <v>0.92777517425047695</v>
      </c>
      <c r="J62" s="88">
        <v>1005000</v>
      </c>
      <c r="K62" s="79">
        <v>7.2224825749523006E-2</v>
      </c>
      <c r="L62" s="87">
        <v>13914883</v>
      </c>
      <c r="M62" s="80">
        <v>0.61477906845895303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0</v>
      </c>
      <c r="E69" s="79">
        <v>0</v>
      </c>
      <c r="F69" s="104">
        <v>0</v>
      </c>
      <c r="G69" s="116">
        <v>0</v>
      </c>
      <c r="H69" s="103">
        <v>0</v>
      </c>
      <c r="I69" s="117">
        <v>0</v>
      </c>
      <c r="J69" s="88">
        <v>0</v>
      </c>
      <c r="K69" s="118">
        <v>0</v>
      </c>
      <c r="L69" s="104">
        <v>0</v>
      </c>
      <c r="M69" s="80">
        <v>0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19499463.32</v>
      </c>
      <c r="C71" s="123">
        <v>0.95111978003855169</v>
      </c>
      <c r="D71" s="122">
        <v>1002122</v>
      </c>
      <c r="E71" s="124">
        <v>4.8880219961448326E-2</v>
      </c>
      <c r="F71" s="122">
        <v>20501585.32</v>
      </c>
      <c r="G71" s="125">
        <v>1</v>
      </c>
      <c r="H71" s="122">
        <v>21628957</v>
      </c>
      <c r="I71" s="123">
        <v>0.95559768890609809</v>
      </c>
      <c r="J71" s="122">
        <v>1005000</v>
      </c>
      <c r="K71" s="124">
        <v>4.4402311093901962E-2</v>
      </c>
      <c r="L71" s="122">
        <v>22633957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2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50.710937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81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63278378</v>
      </c>
      <c r="C13" s="52">
        <v>1</v>
      </c>
      <c r="D13" s="53">
        <v>0</v>
      </c>
      <c r="E13" s="54">
        <v>0</v>
      </c>
      <c r="F13" s="55">
        <v>63278378</v>
      </c>
      <c r="G13" s="56">
        <v>0.47596157534865263</v>
      </c>
      <c r="H13" s="9">
        <v>67827185</v>
      </c>
      <c r="I13" s="52">
        <v>1</v>
      </c>
      <c r="J13" s="53">
        <v>0</v>
      </c>
      <c r="K13" s="54">
        <v>0</v>
      </c>
      <c r="L13" s="55">
        <v>67827185</v>
      </c>
      <c r="M13" s="56">
        <v>0.49550100675328768</v>
      </c>
      <c r="N13" s="57"/>
    </row>
    <row r="14" spans="1:17">
      <c r="A14" s="21" t="s">
        <v>15</v>
      </c>
      <c r="B14" s="5">
        <v>8072815</v>
      </c>
      <c r="C14" s="58">
        <v>1</v>
      </c>
      <c r="D14" s="59">
        <v>0</v>
      </c>
      <c r="E14" s="60">
        <v>0</v>
      </c>
      <c r="F14" s="48">
        <v>8072815</v>
      </c>
      <c r="G14" s="61">
        <v>6.0721369073307052E-2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2884645.44</v>
      </c>
      <c r="C17" s="58">
        <v>1</v>
      </c>
      <c r="D17" s="64">
        <v>0</v>
      </c>
      <c r="E17" s="60">
        <v>0</v>
      </c>
      <c r="F17" s="44">
        <v>2884645.44</v>
      </c>
      <c r="G17" s="61">
        <v>2.1697464937307769E-2</v>
      </c>
      <c r="H17" s="42">
        <v>2906777</v>
      </c>
      <c r="I17" s="58">
        <v>1</v>
      </c>
      <c r="J17" s="64">
        <v>0</v>
      </c>
      <c r="K17" s="60">
        <v>0</v>
      </c>
      <c r="L17" s="44">
        <v>2906777</v>
      </c>
      <c r="M17" s="61">
        <v>2.1235009678011865E-2</v>
      </c>
      <c r="N17" s="35"/>
    </row>
    <row r="18" spans="1:14">
      <c r="A18" s="69" t="s">
        <v>19</v>
      </c>
      <c r="B18" s="42">
        <v>2473882.11</v>
      </c>
      <c r="C18" s="58">
        <v>1</v>
      </c>
      <c r="D18" s="64">
        <v>0</v>
      </c>
      <c r="E18" s="60">
        <v>0</v>
      </c>
      <c r="F18" s="44">
        <v>2473882.11</v>
      </c>
      <c r="G18" s="61">
        <v>1.8607822506171837E-2</v>
      </c>
      <c r="H18" s="42">
        <v>2225865</v>
      </c>
      <c r="I18" s="58">
        <v>1</v>
      </c>
      <c r="J18" s="64">
        <v>0</v>
      </c>
      <c r="K18" s="60">
        <v>0</v>
      </c>
      <c r="L18" s="44">
        <v>2225865</v>
      </c>
      <c r="M18" s="61">
        <v>1.6260712403100713E-2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2039019</v>
      </c>
      <c r="C30" s="58">
        <v>1</v>
      </c>
      <c r="D30" s="64">
        <v>0</v>
      </c>
      <c r="E30" s="60">
        <v>0</v>
      </c>
      <c r="F30" s="44">
        <v>2039019</v>
      </c>
      <c r="G30" s="61">
        <v>1.5336908531470803E-2</v>
      </c>
      <c r="H30" s="42">
        <v>5000000</v>
      </c>
      <c r="I30" s="58">
        <v>1</v>
      </c>
      <c r="J30" s="64">
        <v>0</v>
      </c>
      <c r="K30" s="60">
        <v>0</v>
      </c>
      <c r="L30" s="44">
        <v>5000000</v>
      </c>
      <c r="M30" s="61">
        <v>3.6526726470609658E-2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78748739.549999997</v>
      </c>
      <c r="C36" s="77">
        <v>1</v>
      </c>
      <c r="D36" s="78">
        <v>0</v>
      </c>
      <c r="E36" s="79">
        <v>0</v>
      </c>
      <c r="F36" s="76">
        <v>78748739.549999997</v>
      </c>
      <c r="G36" s="80">
        <v>0.59232514039691009</v>
      </c>
      <c r="H36" s="76">
        <v>77959827</v>
      </c>
      <c r="I36" s="77">
        <v>1</v>
      </c>
      <c r="J36" s="78">
        <v>0</v>
      </c>
      <c r="K36" s="79">
        <v>0</v>
      </c>
      <c r="L36" s="76">
        <v>77959827</v>
      </c>
      <c r="M36" s="80">
        <v>0.56952345530500992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4640799</v>
      </c>
      <c r="C54" s="58">
        <v>0.82240056735869327</v>
      </c>
      <c r="D54" s="64">
        <v>1002192</v>
      </c>
      <c r="E54" s="60">
        <v>0.18559111111111112</v>
      </c>
      <c r="F54" s="44">
        <v>5642991</v>
      </c>
      <c r="G54" s="61">
        <v>4.2444938870561263E-2</v>
      </c>
      <c r="H54" s="42">
        <v>5400000</v>
      </c>
      <c r="I54" s="58">
        <v>0.84375</v>
      </c>
      <c r="J54" s="64">
        <v>1000000</v>
      </c>
      <c r="K54" s="60">
        <v>0.15625</v>
      </c>
      <c r="L54" s="44">
        <v>6400000</v>
      </c>
      <c r="M54" s="61">
        <v>4.6754209882380361E-2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11220250.039999999</v>
      </c>
      <c r="E55" s="60">
        <v>1</v>
      </c>
      <c r="F55" s="75">
        <v>11220250.039999999</v>
      </c>
      <c r="G55" s="61">
        <v>8.439546103479742E-2</v>
      </c>
      <c r="H55" s="73">
        <v>0</v>
      </c>
      <c r="I55" s="58">
        <v>0</v>
      </c>
      <c r="J55" s="74">
        <v>12000000</v>
      </c>
      <c r="K55" s="60">
        <v>1</v>
      </c>
      <c r="L55" s="75">
        <v>12000000</v>
      </c>
      <c r="M55" s="61">
        <v>8.7664143529463182E-2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100000</v>
      </c>
      <c r="K59" s="60">
        <v>1</v>
      </c>
      <c r="L59" s="44">
        <v>100000</v>
      </c>
      <c r="M59" s="61">
        <v>7.3053452941219314E-4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7305672.8599999994</v>
      </c>
      <c r="E60" s="60">
        <v>1</v>
      </c>
      <c r="F60" s="44">
        <v>7305672.8599999994</v>
      </c>
      <c r="G60" s="61">
        <v>5.4951148770398264E-2</v>
      </c>
      <c r="H60" s="42">
        <v>0</v>
      </c>
      <c r="I60" s="58">
        <v>0</v>
      </c>
      <c r="J60" s="64">
        <v>8000000</v>
      </c>
      <c r="K60" s="60">
        <v>1</v>
      </c>
      <c r="L60" s="44">
        <v>8000000</v>
      </c>
      <c r="M60" s="61">
        <v>5.844276235297545E-2</v>
      </c>
      <c r="N60" s="35"/>
    </row>
    <row r="61" spans="1:14">
      <c r="A61" s="85" t="s">
        <v>61</v>
      </c>
      <c r="B61" s="42">
        <v>530441</v>
      </c>
      <c r="C61" s="58">
        <v>4.6236307671173343E-2</v>
      </c>
      <c r="D61" s="64">
        <v>10941950</v>
      </c>
      <c r="E61" s="60">
        <v>7.7714534502584218</v>
      </c>
      <c r="F61" s="44">
        <v>11472391</v>
      </c>
      <c r="G61" s="61">
        <v>8.6291992082598967E-2</v>
      </c>
      <c r="H61" s="42">
        <v>1407967</v>
      </c>
      <c r="I61" s="58">
        <v>0.12341962419772076</v>
      </c>
      <c r="J61" s="64">
        <v>10000000</v>
      </c>
      <c r="K61" s="60">
        <v>0.87658037580227921</v>
      </c>
      <c r="L61" s="44">
        <v>11407967</v>
      </c>
      <c r="M61" s="61">
        <v>8.3339138038948282E-2</v>
      </c>
      <c r="N61" s="35"/>
    </row>
    <row r="62" spans="1:14" s="82" customFormat="1" ht="45">
      <c r="A62" s="111" t="s">
        <v>62</v>
      </c>
      <c r="B62" s="87">
        <v>5171240</v>
      </c>
      <c r="C62" s="77">
        <v>0.14509120848715054</v>
      </c>
      <c r="D62" s="88">
        <v>30470064.899999999</v>
      </c>
      <c r="E62" s="79">
        <v>4.4756481487057735</v>
      </c>
      <c r="F62" s="87">
        <v>35641304.899999999</v>
      </c>
      <c r="G62" s="80">
        <v>0.26808354075835594</v>
      </c>
      <c r="H62" s="87">
        <v>6807967</v>
      </c>
      <c r="I62" s="77">
        <v>0.17959198392253534</v>
      </c>
      <c r="J62" s="88">
        <v>31100000</v>
      </c>
      <c r="K62" s="79">
        <v>0.82040801607746472</v>
      </c>
      <c r="L62" s="87">
        <v>37907967</v>
      </c>
      <c r="M62" s="80">
        <v>0.27693078833317947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11086434</v>
      </c>
      <c r="C68" s="58">
        <v>0.59737909455250704</v>
      </c>
      <c r="D68" s="64">
        <v>7472022.5999999996</v>
      </c>
      <c r="E68" s="60">
        <v>0.57396410814796883</v>
      </c>
      <c r="F68" s="44">
        <v>18558456.600000001</v>
      </c>
      <c r="G68" s="61">
        <v>0.139591318844734</v>
      </c>
      <c r="H68" s="42">
        <v>13018275</v>
      </c>
      <c r="I68" s="58">
        <v>0.61937885007213955</v>
      </c>
      <c r="J68" s="64">
        <v>8000000</v>
      </c>
      <c r="K68" s="60">
        <v>0.38062114992786039</v>
      </c>
      <c r="L68" s="44">
        <v>21018275</v>
      </c>
      <c r="M68" s="61">
        <v>0.15354575636181064</v>
      </c>
    </row>
    <row r="69" spans="1:13" s="82" customFormat="1" ht="45">
      <c r="A69" s="83" t="s">
        <v>69</v>
      </c>
      <c r="B69" s="114">
        <v>11086434</v>
      </c>
      <c r="C69" s="77">
        <v>0.59737909455250704</v>
      </c>
      <c r="D69" s="115">
        <v>7472022.5999999996</v>
      </c>
      <c r="E69" s="79">
        <v>0.57396410814796883</v>
      </c>
      <c r="F69" s="104">
        <v>18558456.600000001</v>
      </c>
      <c r="G69" s="116">
        <v>0.139591318844734</v>
      </c>
      <c r="H69" s="103">
        <v>13018275</v>
      </c>
      <c r="I69" s="117">
        <v>0.61937885007213955</v>
      </c>
      <c r="J69" s="88">
        <v>8000000</v>
      </c>
      <c r="K69" s="118">
        <v>0.38062114992786039</v>
      </c>
      <c r="L69" s="104">
        <v>21018275</v>
      </c>
      <c r="M69" s="80">
        <v>0.15354575636181064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95006413.549999997</v>
      </c>
      <c r="C71" s="123">
        <v>0.71461064095991178</v>
      </c>
      <c r="D71" s="122">
        <v>37942087.5</v>
      </c>
      <c r="E71" s="124">
        <v>0.28538935904008828</v>
      </c>
      <c r="F71" s="122">
        <v>132948501.05</v>
      </c>
      <c r="G71" s="125">
        <v>1</v>
      </c>
      <c r="H71" s="122">
        <v>97786069</v>
      </c>
      <c r="I71" s="123">
        <v>0.71436099899983252</v>
      </c>
      <c r="J71" s="122">
        <v>39100000</v>
      </c>
      <c r="K71" s="124">
        <v>0.28563900100016754</v>
      </c>
      <c r="L71" s="122">
        <v>136886069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2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80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12531575</v>
      </c>
      <c r="C13" s="52">
        <v>1</v>
      </c>
      <c r="D13" s="53">
        <v>0</v>
      </c>
      <c r="E13" s="54">
        <v>0</v>
      </c>
      <c r="F13" s="55">
        <v>12531575</v>
      </c>
      <c r="G13" s="56">
        <v>0.20604557766997889</v>
      </c>
      <c r="H13" s="9">
        <v>13751230</v>
      </c>
      <c r="I13" s="52">
        <v>1</v>
      </c>
      <c r="J13" s="53">
        <v>0</v>
      </c>
      <c r="K13" s="54">
        <v>0</v>
      </c>
      <c r="L13" s="55">
        <v>13751230</v>
      </c>
      <c r="M13" s="56">
        <v>0.23417933139964486</v>
      </c>
      <c r="N13" s="57"/>
    </row>
    <row r="14" spans="1:17">
      <c r="A14" s="21" t="s">
        <v>15</v>
      </c>
      <c r="B14" s="5">
        <v>1088725</v>
      </c>
      <c r="C14" s="58">
        <v>1</v>
      </c>
      <c r="D14" s="59">
        <v>0</v>
      </c>
      <c r="E14" s="60">
        <v>0</v>
      </c>
      <c r="F14" s="48">
        <v>1088725</v>
      </c>
      <c r="G14" s="61">
        <v>1.7900939949587164E-2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93430</v>
      </c>
      <c r="C17" s="58">
        <v>1</v>
      </c>
      <c r="D17" s="64">
        <v>0</v>
      </c>
      <c r="E17" s="60">
        <v>0</v>
      </c>
      <c r="F17" s="44">
        <v>93430</v>
      </c>
      <c r="G17" s="61">
        <v>1.5361866582377817E-3</v>
      </c>
      <c r="H17" s="42">
        <v>94147</v>
      </c>
      <c r="I17" s="58">
        <v>1</v>
      </c>
      <c r="J17" s="64">
        <v>0</v>
      </c>
      <c r="K17" s="60">
        <v>0</v>
      </c>
      <c r="L17" s="44">
        <v>94147</v>
      </c>
      <c r="M17" s="61">
        <v>1.6032952334651058E-3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13713730</v>
      </c>
      <c r="C36" s="77">
        <v>1</v>
      </c>
      <c r="D36" s="78">
        <v>0</v>
      </c>
      <c r="E36" s="79">
        <v>0</v>
      </c>
      <c r="F36" s="76">
        <v>13713730</v>
      </c>
      <c r="G36" s="80">
        <v>0.22548270427780384</v>
      </c>
      <c r="H36" s="76">
        <v>13845377</v>
      </c>
      <c r="I36" s="77">
        <v>1</v>
      </c>
      <c r="J36" s="78">
        <v>0</v>
      </c>
      <c r="K36" s="79">
        <v>0</v>
      </c>
      <c r="L36" s="76">
        <v>13845377</v>
      </c>
      <c r="M36" s="80">
        <v>0.23578262663310998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1223749</v>
      </c>
      <c r="E55" s="60">
        <v>1</v>
      </c>
      <c r="F55" s="75">
        <v>1223749</v>
      </c>
      <c r="G55" s="61">
        <v>2.0121019874042887E-2</v>
      </c>
      <c r="H55" s="73">
        <v>0</v>
      </c>
      <c r="I55" s="58">
        <v>0</v>
      </c>
      <c r="J55" s="74">
        <v>700000</v>
      </c>
      <c r="K55" s="60">
        <v>1</v>
      </c>
      <c r="L55" s="75">
        <v>700000</v>
      </c>
      <c r="M55" s="61">
        <v>1.1920790502358801E-2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2264171</v>
      </c>
      <c r="E58" s="60">
        <v>1</v>
      </c>
      <c r="F58" s="44">
        <v>2264171</v>
      </c>
      <c r="G58" s="61">
        <v>3.7227756418376286E-2</v>
      </c>
      <c r="H58" s="42">
        <v>0</v>
      </c>
      <c r="I58" s="58">
        <v>0</v>
      </c>
      <c r="J58" s="64">
        <v>2850000</v>
      </c>
      <c r="K58" s="60">
        <v>1</v>
      </c>
      <c r="L58" s="44">
        <v>2850000</v>
      </c>
      <c r="M58" s="61">
        <v>4.8534647045317972E-2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571887</v>
      </c>
      <c r="E59" s="60">
        <v>1</v>
      </c>
      <c r="F59" s="44">
        <v>571887</v>
      </c>
      <c r="G59" s="61">
        <v>9.4030309260369292E-3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13012654</v>
      </c>
      <c r="E60" s="60">
        <v>1</v>
      </c>
      <c r="F60" s="44">
        <v>13012654</v>
      </c>
      <c r="G60" s="61">
        <v>0.21395553315920476</v>
      </c>
      <c r="H60" s="42">
        <v>0</v>
      </c>
      <c r="I60" s="58">
        <v>0</v>
      </c>
      <c r="J60" s="64">
        <v>10000000</v>
      </c>
      <c r="K60" s="60">
        <v>1</v>
      </c>
      <c r="L60" s="44">
        <v>10000000</v>
      </c>
      <c r="M60" s="61">
        <v>0.1702970071765543</v>
      </c>
      <c r="N60" s="35"/>
    </row>
    <row r="61" spans="1:14">
      <c r="A61" s="85" t="s">
        <v>61</v>
      </c>
      <c r="B61" s="42">
        <v>832722</v>
      </c>
      <c r="C61" s="58">
        <v>9.5450292366826173E-2</v>
      </c>
      <c r="D61" s="64">
        <v>7891421</v>
      </c>
      <c r="E61" s="60">
        <v>9.5588587639193232</v>
      </c>
      <c r="F61" s="44">
        <v>8724143</v>
      </c>
      <c r="G61" s="61">
        <v>0.14344334882969639</v>
      </c>
      <c r="H61" s="42">
        <v>825561</v>
      </c>
      <c r="I61" s="58">
        <v>9.9159804366336396E-2</v>
      </c>
      <c r="J61" s="64">
        <v>7500000</v>
      </c>
      <c r="K61" s="60">
        <v>0.90084019563366358</v>
      </c>
      <c r="L61" s="44">
        <v>8325561</v>
      </c>
      <c r="M61" s="61">
        <v>0.14178181213658406</v>
      </c>
      <c r="N61" s="35"/>
    </row>
    <row r="62" spans="1:14" s="82" customFormat="1" ht="45">
      <c r="A62" s="111" t="s">
        <v>62</v>
      </c>
      <c r="B62" s="87">
        <v>832722</v>
      </c>
      <c r="C62" s="77">
        <v>3.2280295499361081E-2</v>
      </c>
      <c r="D62" s="88">
        <v>24963882</v>
      </c>
      <c r="E62" s="79">
        <v>30.238688600842337</v>
      </c>
      <c r="F62" s="87">
        <v>25796604</v>
      </c>
      <c r="G62" s="80">
        <v>0.42415068920735727</v>
      </c>
      <c r="H62" s="87">
        <v>825561</v>
      </c>
      <c r="I62" s="77">
        <v>3.7738963585893869E-2</v>
      </c>
      <c r="J62" s="88">
        <v>21050000</v>
      </c>
      <c r="K62" s="79">
        <v>0.9622610364141061</v>
      </c>
      <c r="L62" s="87">
        <v>21875561</v>
      </c>
      <c r="M62" s="80">
        <v>0.37253425686081515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21309098</v>
      </c>
      <c r="E68" s="60">
        <v>1</v>
      </c>
      <c r="F68" s="44">
        <v>21309098</v>
      </c>
      <c r="G68" s="61">
        <v>0.35036660651483886</v>
      </c>
      <c r="H68" s="42">
        <v>0</v>
      </c>
      <c r="I68" s="58">
        <v>0</v>
      </c>
      <c r="J68" s="64">
        <v>23000000</v>
      </c>
      <c r="K68" s="60">
        <v>1</v>
      </c>
      <c r="L68" s="44">
        <v>23000000</v>
      </c>
      <c r="M68" s="61">
        <v>0.3916831165060749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21309098</v>
      </c>
      <c r="E69" s="79">
        <v>1</v>
      </c>
      <c r="F69" s="104">
        <v>21309098</v>
      </c>
      <c r="G69" s="116">
        <v>0.35036660651483886</v>
      </c>
      <c r="H69" s="103">
        <v>0</v>
      </c>
      <c r="I69" s="117">
        <v>0</v>
      </c>
      <c r="J69" s="88">
        <v>23000000</v>
      </c>
      <c r="K69" s="118">
        <v>1</v>
      </c>
      <c r="L69" s="104">
        <v>23000000</v>
      </c>
      <c r="M69" s="80">
        <v>0.3916831165060749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14546452</v>
      </c>
      <c r="C71" s="123">
        <v>0.23917441386167501</v>
      </c>
      <c r="D71" s="122">
        <v>46272980</v>
      </c>
      <c r="E71" s="124">
        <v>0.76082558613832496</v>
      </c>
      <c r="F71" s="122">
        <v>60819432</v>
      </c>
      <c r="G71" s="125">
        <v>1</v>
      </c>
      <c r="H71" s="122">
        <v>14670938</v>
      </c>
      <c r="I71" s="123">
        <v>0.24984168338727833</v>
      </c>
      <c r="J71" s="122">
        <v>44050000</v>
      </c>
      <c r="K71" s="124">
        <v>0.7501583166127217</v>
      </c>
      <c r="L71" s="122">
        <v>58720938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82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45" width="12.42578125" style="172"/>
    <col min="46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45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79</v>
      </c>
      <c r="L1" s="9"/>
      <c r="M1" s="8"/>
    </row>
    <row r="2" spans="1:45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45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</row>
    <row r="4" spans="1:45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45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45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45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45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45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45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45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45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45" s="10" customFormat="1">
      <c r="A13" s="51" t="s">
        <v>14</v>
      </c>
      <c r="B13" s="9">
        <v>10519962</v>
      </c>
      <c r="C13" s="52">
        <v>1</v>
      </c>
      <c r="D13" s="53">
        <v>0</v>
      </c>
      <c r="E13" s="54">
        <v>0</v>
      </c>
      <c r="F13" s="55">
        <v>10519962</v>
      </c>
      <c r="G13" s="56">
        <v>0.17531568955693153</v>
      </c>
      <c r="H13" s="9">
        <v>11727705</v>
      </c>
      <c r="I13" s="52">
        <v>1</v>
      </c>
      <c r="J13" s="53">
        <v>0</v>
      </c>
      <c r="K13" s="54">
        <v>0</v>
      </c>
      <c r="L13" s="55">
        <v>11727705</v>
      </c>
      <c r="M13" s="56">
        <v>0.18275105473291792</v>
      </c>
      <c r="N13" s="35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</row>
    <row r="14" spans="1:45">
      <c r="A14" s="21" t="s">
        <v>15</v>
      </c>
      <c r="B14" s="5">
        <v>860775</v>
      </c>
      <c r="C14" s="58">
        <v>1</v>
      </c>
      <c r="D14" s="59">
        <v>0</v>
      </c>
      <c r="E14" s="54">
        <v>0</v>
      </c>
      <c r="F14" s="48">
        <v>860775</v>
      </c>
      <c r="G14" s="61">
        <v>1.4344858154275436E-2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45">
      <c r="A15" s="41" t="s">
        <v>16</v>
      </c>
      <c r="B15" s="62"/>
      <c r="C15" s="63" t="s">
        <v>4</v>
      </c>
      <c r="D15" s="64"/>
      <c r="E15" s="54" t="s">
        <v>12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45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0</v>
      </c>
      <c r="C17" s="58">
        <v>0</v>
      </c>
      <c r="D17" s="64">
        <v>0</v>
      </c>
      <c r="E17" s="54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54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54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54">
        <v>0</v>
      </c>
      <c r="F20" s="44">
        <v>0</v>
      </c>
      <c r="G20" s="61">
        <v>0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54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54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54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54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54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54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54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54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54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54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54"/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54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45" ht="45">
      <c r="A33" s="71" t="s">
        <v>34</v>
      </c>
      <c r="B33" s="72"/>
      <c r="C33" s="63" t="s">
        <v>4</v>
      </c>
      <c r="D33" s="64"/>
      <c r="E33" s="54"/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45">
      <c r="A34" s="69" t="s">
        <v>33</v>
      </c>
      <c r="B34" s="73">
        <v>0</v>
      </c>
      <c r="C34" s="58">
        <v>0</v>
      </c>
      <c r="D34" s="74">
        <v>0</v>
      </c>
      <c r="E34" s="54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45">
      <c r="A35" s="69" t="s">
        <v>35</v>
      </c>
      <c r="B35" s="73">
        <v>0</v>
      </c>
      <c r="C35" s="58">
        <v>0</v>
      </c>
      <c r="D35" s="74">
        <v>0</v>
      </c>
      <c r="E35" s="54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45" s="82" customFormat="1" ht="45">
      <c r="A36" s="71" t="s">
        <v>36</v>
      </c>
      <c r="B36" s="76">
        <v>11380737</v>
      </c>
      <c r="C36" s="77">
        <v>1</v>
      </c>
      <c r="D36" s="78">
        <v>0</v>
      </c>
      <c r="E36" s="183">
        <v>0</v>
      </c>
      <c r="F36" s="76">
        <v>11380737</v>
      </c>
      <c r="G36" s="80">
        <v>0.18966054771120697</v>
      </c>
      <c r="H36" s="76">
        <v>11727705</v>
      </c>
      <c r="I36" s="77">
        <v>1</v>
      </c>
      <c r="J36" s="78">
        <v>0</v>
      </c>
      <c r="K36" s="79">
        <v>0</v>
      </c>
      <c r="L36" s="76">
        <v>11727705</v>
      </c>
      <c r="M36" s="80">
        <v>0.18275105473291792</v>
      </c>
      <c r="N36" s="81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</row>
    <row r="37" spans="1:45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45">
      <c r="A38" s="21" t="s">
        <v>38</v>
      </c>
      <c r="B38" s="46">
        <v>13275640.119999999</v>
      </c>
      <c r="C38" s="52">
        <v>1</v>
      </c>
      <c r="D38" s="84">
        <v>0</v>
      </c>
      <c r="E38" s="54">
        <v>0</v>
      </c>
      <c r="F38" s="48">
        <v>13275640.119999999</v>
      </c>
      <c r="G38" s="56">
        <v>0.22123920237995773</v>
      </c>
      <c r="H38" s="46">
        <v>15216202</v>
      </c>
      <c r="I38" s="52">
        <v>1</v>
      </c>
      <c r="J38" s="84">
        <v>0</v>
      </c>
      <c r="K38" s="54">
        <v>0</v>
      </c>
      <c r="L38" s="48">
        <v>15216202</v>
      </c>
      <c r="M38" s="56">
        <v>0.23711177630483843</v>
      </c>
      <c r="N38" s="35"/>
    </row>
    <row r="39" spans="1:45">
      <c r="A39" s="85" t="s">
        <v>39</v>
      </c>
      <c r="B39" s="42">
        <v>24273091</v>
      </c>
      <c r="C39" s="58">
        <v>1</v>
      </c>
      <c r="D39" s="64">
        <v>0</v>
      </c>
      <c r="E39" s="54">
        <v>0</v>
      </c>
      <c r="F39" s="44">
        <v>24273091</v>
      </c>
      <c r="G39" s="61">
        <v>0.40451226785259758</v>
      </c>
      <c r="H39" s="42">
        <v>26569016</v>
      </c>
      <c r="I39" s="58">
        <v>1</v>
      </c>
      <c r="J39" s="64">
        <v>0</v>
      </c>
      <c r="K39" s="60">
        <v>0</v>
      </c>
      <c r="L39" s="44">
        <v>26569016</v>
      </c>
      <c r="M39" s="61">
        <v>0.41402096123800625</v>
      </c>
      <c r="N39" s="35"/>
    </row>
    <row r="40" spans="1:45">
      <c r="A40" s="86" t="s">
        <v>40</v>
      </c>
      <c r="B40" s="42">
        <v>0</v>
      </c>
      <c r="C40" s="58">
        <v>0</v>
      </c>
      <c r="D40" s="64">
        <v>0</v>
      </c>
      <c r="E40" s="54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45">
      <c r="A41" s="41" t="s">
        <v>41</v>
      </c>
      <c r="B41" s="42">
        <v>0</v>
      </c>
      <c r="C41" s="58">
        <v>0</v>
      </c>
      <c r="D41" s="64">
        <v>0</v>
      </c>
      <c r="E41" s="54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45">
      <c r="A42" s="85" t="s">
        <v>42</v>
      </c>
      <c r="B42" s="42">
        <v>0</v>
      </c>
      <c r="C42" s="58">
        <v>0</v>
      </c>
      <c r="D42" s="64">
        <v>0</v>
      </c>
      <c r="E42" s="54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45" s="82" customFormat="1" ht="45">
      <c r="A43" s="83" t="s">
        <v>43</v>
      </c>
      <c r="B43" s="87">
        <v>37548731.119999997</v>
      </c>
      <c r="C43" s="77">
        <v>1</v>
      </c>
      <c r="D43" s="88">
        <v>0</v>
      </c>
      <c r="E43" s="183">
        <v>0</v>
      </c>
      <c r="F43" s="89">
        <v>37548731.119999997</v>
      </c>
      <c r="G43" s="80">
        <v>0.62575147023255528</v>
      </c>
      <c r="H43" s="87">
        <v>41785218</v>
      </c>
      <c r="I43" s="77">
        <v>1</v>
      </c>
      <c r="J43" s="88">
        <v>0</v>
      </c>
      <c r="K43" s="79">
        <v>0</v>
      </c>
      <c r="L43" s="89">
        <v>41785218</v>
      </c>
      <c r="M43" s="80">
        <v>0.65113273754284462</v>
      </c>
      <c r="N43" s="81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</row>
    <row r="44" spans="1:45" s="82" customFormat="1" ht="45">
      <c r="A44" s="90" t="s">
        <v>44</v>
      </c>
      <c r="B44" s="91">
        <v>0</v>
      </c>
      <c r="C44" s="77">
        <v>0</v>
      </c>
      <c r="D44" s="91">
        <v>0</v>
      </c>
      <c r="E44" s="183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</row>
    <row r="45" spans="1:45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45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45">
      <c r="A47" s="41" t="s">
        <v>47</v>
      </c>
      <c r="B47" s="62">
        <v>0</v>
      </c>
      <c r="C47" s="58">
        <v>0</v>
      </c>
      <c r="D47" s="64">
        <v>0</v>
      </c>
      <c r="E47" s="54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45">
      <c r="A48" s="99" t="s">
        <v>48</v>
      </c>
      <c r="B48" s="100">
        <v>0</v>
      </c>
      <c r="C48" s="58">
        <v>0</v>
      </c>
      <c r="D48" s="101">
        <v>0</v>
      </c>
      <c r="E48" s="54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45">
      <c r="A49" s="99" t="s">
        <v>49</v>
      </c>
      <c r="B49" s="100">
        <v>0</v>
      </c>
      <c r="C49" s="58">
        <v>0</v>
      </c>
      <c r="D49" s="101">
        <v>0</v>
      </c>
      <c r="E49" s="54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45">
      <c r="A50" s="41" t="s">
        <v>50</v>
      </c>
      <c r="B50" s="62">
        <v>0</v>
      </c>
      <c r="C50" s="58">
        <v>0</v>
      </c>
      <c r="D50" s="64">
        <v>0</v>
      </c>
      <c r="E50" s="54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45" s="82" customFormat="1" ht="45">
      <c r="A51" s="90" t="s">
        <v>51</v>
      </c>
      <c r="B51" s="103">
        <v>0</v>
      </c>
      <c r="C51" s="77">
        <v>0</v>
      </c>
      <c r="D51" s="88">
        <v>0</v>
      </c>
      <c r="E51" s="183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</row>
    <row r="52" spans="1:45">
      <c r="A52" s="51" t="s">
        <v>52</v>
      </c>
      <c r="B52" s="105">
        <v>1787703</v>
      </c>
      <c r="C52" s="58">
        <v>1</v>
      </c>
      <c r="D52" s="106">
        <v>0</v>
      </c>
      <c r="E52" s="54">
        <v>0</v>
      </c>
      <c r="F52" s="107">
        <v>1787703</v>
      </c>
      <c r="G52" s="61">
        <v>2.9792159341259516E-2</v>
      </c>
      <c r="H52" s="105">
        <v>1918278</v>
      </c>
      <c r="I52" s="58">
        <v>1</v>
      </c>
      <c r="J52" s="106">
        <v>0</v>
      </c>
      <c r="K52" s="60">
        <v>0</v>
      </c>
      <c r="L52" s="107">
        <v>1918278</v>
      </c>
      <c r="M52" s="61">
        <v>2.9892236185251275E-2</v>
      </c>
      <c r="N52" s="35"/>
    </row>
    <row r="53" spans="1:45">
      <c r="A53" s="108" t="s">
        <v>53</v>
      </c>
      <c r="B53" s="42">
        <v>0</v>
      </c>
      <c r="C53" s="58">
        <v>0</v>
      </c>
      <c r="D53" s="64">
        <v>0</v>
      </c>
      <c r="E53" s="54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45">
      <c r="A54" s="86" t="s">
        <v>54</v>
      </c>
      <c r="B54" s="42">
        <v>0</v>
      </c>
      <c r="C54" s="58">
        <v>0</v>
      </c>
      <c r="D54" s="64">
        <v>0</v>
      </c>
      <c r="E54" s="54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45">
      <c r="A55" s="85" t="s">
        <v>55</v>
      </c>
      <c r="B55" s="73">
        <v>0</v>
      </c>
      <c r="C55" s="58">
        <v>0</v>
      </c>
      <c r="D55" s="74">
        <v>1601589.94</v>
      </c>
      <c r="E55" s="54">
        <v>1</v>
      </c>
      <c r="F55" s="75">
        <v>1601589.94</v>
      </c>
      <c r="G55" s="61">
        <v>2.6690575946808986E-2</v>
      </c>
      <c r="H55" s="73">
        <v>0</v>
      </c>
      <c r="I55" s="58">
        <v>0</v>
      </c>
      <c r="J55" s="74">
        <v>1560226</v>
      </c>
      <c r="K55" s="60">
        <v>1</v>
      </c>
      <c r="L55" s="75">
        <v>1560226</v>
      </c>
      <c r="M55" s="61">
        <v>2.4312765977803977E-2</v>
      </c>
      <c r="N55" s="35"/>
    </row>
    <row r="56" spans="1:45">
      <c r="A56" s="109" t="s">
        <v>56</v>
      </c>
      <c r="B56" s="42">
        <v>0</v>
      </c>
      <c r="C56" s="58">
        <v>0</v>
      </c>
      <c r="D56" s="64">
        <v>0</v>
      </c>
      <c r="E56" s="54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45">
      <c r="A57" s="109" t="s">
        <v>57</v>
      </c>
      <c r="B57" s="42">
        <v>0</v>
      </c>
      <c r="C57" s="58">
        <v>0</v>
      </c>
      <c r="D57" s="64">
        <v>0</v>
      </c>
      <c r="E57" s="54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45">
      <c r="A58" s="110" t="s">
        <v>58</v>
      </c>
      <c r="B58" s="42">
        <v>0</v>
      </c>
      <c r="C58" s="58">
        <v>0</v>
      </c>
      <c r="D58" s="64">
        <v>0</v>
      </c>
      <c r="E58" s="54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45">
      <c r="A59" s="110" t="s">
        <v>59</v>
      </c>
      <c r="B59" s="42">
        <v>0</v>
      </c>
      <c r="C59" s="58">
        <v>0</v>
      </c>
      <c r="D59" s="64">
        <v>0</v>
      </c>
      <c r="E59" s="54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45">
      <c r="A60" s="86" t="s">
        <v>60</v>
      </c>
      <c r="B60" s="42">
        <v>0</v>
      </c>
      <c r="C60" s="58">
        <v>0</v>
      </c>
      <c r="D60" s="64">
        <v>279597.52</v>
      </c>
      <c r="E60" s="54">
        <v>1</v>
      </c>
      <c r="F60" s="44">
        <v>279597.52</v>
      </c>
      <c r="G60" s="61">
        <v>4.6595065663932967E-3</v>
      </c>
      <c r="H60" s="42">
        <v>0</v>
      </c>
      <c r="I60" s="58">
        <v>0</v>
      </c>
      <c r="J60" s="64">
        <v>301600</v>
      </c>
      <c r="K60" s="60">
        <v>1</v>
      </c>
      <c r="L60" s="44">
        <v>301600</v>
      </c>
      <c r="M60" s="61">
        <v>4.6997872224316733E-3</v>
      </c>
      <c r="N60" s="35"/>
    </row>
    <row r="61" spans="1:45">
      <c r="A61" s="85" t="s">
        <v>61</v>
      </c>
      <c r="B61" s="42">
        <v>6744</v>
      </c>
      <c r="C61" s="58">
        <v>2.025042746373302E-3</v>
      </c>
      <c r="D61" s="64">
        <v>3323556.07</v>
      </c>
      <c r="E61" s="54">
        <v>0.99797495725362673</v>
      </c>
      <c r="F61" s="44">
        <v>3330300.07</v>
      </c>
      <c r="G61" s="61">
        <v>5.5499616177657987E-2</v>
      </c>
      <c r="H61" s="42">
        <v>0</v>
      </c>
      <c r="I61" s="58">
        <v>0</v>
      </c>
      <c r="J61" s="64">
        <v>3097859</v>
      </c>
      <c r="K61" s="60">
        <v>1</v>
      </c>
      <c r="L61" s="44">
        <v>3097859</v>
      </c>
      <c r="M61" s="61">
        <v>4.8273468650845357E-2</v>
      </c>
      <c r="N61" s="35"/>
    </row>
    <row r="62" spans="1:45" s="82" customFormat="1" ht="45">
      <c r="A62" s="111" t="s">
        <v>62</v>
      </c>
      <c r="B62" s="87">
        <v>1794447</v>
      </c>
      <c r="C62" s="77">
        <v>0.25637921875517228</v>
      </c>
      <c r="D62" s="88">
        <v>5204743.5299999993</v>
      </c>
      <c r="E62" s="183">
        <v>0.74362078124482778</v>
      </c>
      <c r="F62" s="87">
        <v>6999190.5299999993</v>
      </c>
      <c r="G62" s="80">
        <v>0.11664185803211978</v>
      </c>
      <c r="H62" s="87">
        <v>1918278</v>
      </c>
      <c r="I62" s="77">
        <v>0.27890205283163055</v>
      </c>
      <c r="J62" s="88">
        <v>4959685</v>
      </c>
      <c r="K62" s="79">
        <v>0.7210979471683695</v>
      </c>
      <c r="L62" s="87">
        <v>6877963</v>
      </c>
      <c r="M62" s="80">
        <v>0.10717825803633228</v>
      </c>
      <c r="N62" s="81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</row>
    <row r="63" spans="1:45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45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45">
      <c r="A65" s="41" t="s">
        <v>65</v>
      </c>
      <c r="B65" s="42">
        <v>4077163</v>
      </c>
      <c r="C65" s="58">
        <v>1</v>
      </c>
      <c r="D65" s="64">
        <v>0</v>
      </c>
      <c r="E65" s="54">
        <v>0</v>
      </c>
      <c r="F65" s="44">
        <v>4077163</v>
      </c>
      <c r="G65" s="61">
        <v>6.7946124024117913E-2</v>
      </c>
      <c r="H65" s="42">
        <v>3782232</v>
      </c>
      <c r="I65" s="58">
        <v>1</v>
      </c>
      <c r="J65" s="64">
        <v>0</v>
      </c>
      <c r="K65" s="60">
        <v>0</v>
      </c>
      <c r="L65" s="44">
        <v>3782232</v>
      </c>
      <c r="M65" s="61">
        <v>5.8937949687905146E-2</v>
      </c>
    </row>
    <row r="66" spans="1:45" ht="45">
      <c r="A66" s="113" t="s">
        <v>66</v>
      </c>
      <c r="B66" s="62"/>
      <c r="C66" s="63" t="s">
        <v>4</v>
      </c>
      <c r="D66" s="64"/>
      <c r="E66" s="54" t="s">
        <v>12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45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45">
      <c r="A68" s="41" t="s">
        <v>68</v>
      </c>
      <c r="B68" s="42">
        <v>0</v>
      </c>
      <c r="C68" s="58">
        <v>0</v>
      </c>
      <c r="D68" s="64">
        <v>0</v>
      </c>
      <c r="E68" s="54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45" s="82" customFormat="1" ht="45">
      <c r="A69" s="83" t="s">
        <v>69</v>
      </c>
      <c r="B69" s="114">
        <v>4077163</v>
      </c>
      <c r="C69" s="77">
        <v>1</v>
      </c>
      <c r="D69" s="115">
        <v>0</v>
      </c>
      <c r="E69" s="183">
        <v>0</v>
      </c>
      <c r="F69" s="104">
        <v>4077163</v>
      </c>
      <c r="G69" s="116">
        <v>6.7946124024117913E-2</v>
      </c>
      <c r="H69" s="103">
        <v>3782232</v>
      </c>
      <c r="I69" s="117">
        <v>1</v>
      </c>
      <c r="J69" s="88">
        <v>0</v>
      </c>
      <c r="K69" s="118">
        <v>0</v>
      </c>
      <c r="L69" s="104">
        <v>3782232</v>
      </c>
      <c r="M69" s="80">
        <v>5.8937949687905146E-2</v>
      </c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</row>
    <row r="70" spans="1:45" s="82" customFormat="1" ht="45">
      <c r="A70" s="83" t="s">
        <v>70</v>
      </c>
      <c r="B70" s="114">
        <v>0</v>
      </c>
      <c r="C70" s="79">
        <v>0</v>
      </c>
      <c r="D70" s="91">
        <v>0</v>
      </c>
      <c r="E70" s="183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</row>
    <row r="71" spans="1:45" s="82" customFormat="1" ht="45.75" thickBot="1">
      <c r="A71" s="121" t="s">
        <v>71</v>
      </c>
      <c r="B71" s="122">
        <v>54801078.119999997</v>
      </c>
      <c r="C71" s="123">
        <v>0.91326269040430674</v>
      </c>
      <c r="D71" s="122">
        <v>5204743.5299999993</v>
      </c>
      <c r="E71" s="124">
        <v>8.6737309595693202E-2</v>
      </c>
      <c r="F71" s="122">
        <v>60005821.649999999</v>
      </c>
      <c r="G71" s="125">
        <v>1</v>
      </c>
      <c r="H71" s="122">
        <v>59213433</v>
      </c>
      <c r="I71" s="123">
        <v>0.92271397814891898</v>
      </c>
      <c r="J71" s="122">
        <v>4959685</v>
      </c>
      <c r="K71" s="124">
        <v>7.7286021851081008E-2</v>
      </c>
      <c r="L71" s="122">
        <v>64173118</v>
      </c>
      <c r="M71" s="125">
        <v>1</v>
      </c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</row>
    <row r="72" spans="1:45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45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45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45" ht="2.25" customHeight="1"/>
    <row r="76" spans="1:45" ht="45" customHeight="1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tabSelected="1" topLeftCell="A59" zoomScale="30" zoomScaleNormal="30" workbookViewId="0">
      <selection activeCell="A68" sqref="A68"/>
    </sheetView>
  </sheetViews>
  <sheetFormatPr defaultColWidth="12.42578125" defaultRowHeight="44.25"/>
  <cols>
    <col min="1" max="1" width="186.7109375" style="11" customWidth="1"/>
    <col min="2" max="2" width="60.7109375" style="128" customWidth="1"/>
    <col min="3" max="3" width="45.5703125" style="11" customWidth="1"/>
    <col min="4" max="4" width="51.28515625" style="128" customWidth="1"/>
    <col min="5" max="5" width="45.5703125" style="11" customWidth="1"/>
    <col min="6" max="6" width="53.285156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51.28515625" style="128" customWidth="1"/>
    <col min="11" max="11" width="45.5703125" style="11" customWidth="1"/>
    <col min="12" max="12" width="51.710937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128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 t="s">
        <v>4</v>
      </c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f>'UL System'!B13-'UL BOS'!B13+LSU!B13+LSUA!B13+LSUS!B13+UNO!B13+SUBR!B13+SUNO!B13</f>
        <v>510834020</v>
      </c>
      <c r="C13" s="52">
        <f t="shared" ref="C13:C31" si="0">IF(ISBLANK(B13),"  ",IF(F13&gt;0,B13/F13,IF(B13&gt;0,1,0)))</f>
        <v>1</v>
      </c>
      <c r="D13" s="53">
        <f>'UL System'!D13-'UL BOS'!D13+LSU!D13+LSUA!D13+LSUS!D13+UNO!D13+SUBR!D13+SUNO!D13</f>
        <v>0</v>
      </c>
      <c r="E13" s="52">
        <f>IF(ISBLANK(D13),"  ",IF(F13&gt;0,D13/F13,IF(D13&gt;0,1,0)))</f>
        <v>0</v>
      </c>
      <c r="F13" s="55">
        <f>D13+B13</f>
        <v>510834020</v>
      </c>
      <c r="G13" s="52">
        <f>IF(ISBLANK(F13),"  ",IF($F$73&gt;0,F13/$F$73,IF(F13&gt;0,1,0)))</f>
        <v>0.20781331813887277</v>
      </c>
      <c r="H13" s="220">
        <f>'UL System'!H13-'UL BOS'!H13+LSU!H13+LSUA!H13+LSUS!H13+UNO!H13+SUBR!H13+SUNO!H13</f>
        <v>509227195</v>
      </c>
      <c r="I13" s="52">
        <f t="shared" ref="I13:I14" si="1">IF(ISBLANK(H13),"  ",IF(L13&gt;0,H13/L13,IF(H13&gt;0,1,0)))</f>
        <v>1</v>
      </c>
      <c r="J13" s="53">
        <f>'UL System'!J13-'UL BOS'!J13+LSU!J13+LSUA!J13+LSUS!J13+UNO!J13+SUBR!J13+SUNO!J13</f>
        <v>0</v>
      </c>
      <c r="K13" s="52">
        <f>IF(ISBLANK(J13),"  ",IF(L13&gt;0,J13/L13,IF(J13&gt;0,1,0)))</f>
        <v>0</v>
      </c>
      <c r="L13" s="55">
        <f>J13+H13</f>
        <v>509227195</v>
      </c>
      <c r="M13" s="229">
        <f>IF(ISBLANK(L13),"  ",IF($F$73&gt;0,L13/$F$73,IF(L13&gt;0,1,0)))</f>
        <v>0.20715964273385865</v>
      </c>
      <c r="N13" s="57"/>
    </row>
    <row r="14" spans="1:17">
      <c r="A14" s="21" t="s">
        <v>15</v>
      </c>
      <c r="B14" s="9">
        <f>'UL System'!B14-'UL BOS'!B14+LSU!B14+LSUA!B14+LSUS!B14+UNO!B14+SUBR!B14+SUNO!B14</f>
        <v>45693409</v>
      </c>
      <c r="C14" s="52">
        <f t="shared" si="0"/>
        <v>1</v>
      </c>
      <c r="D14" s="53">
        <f>'UL System'!D14-'UL BOS'!D14+LSU!D14+LSUA!D14+LSUS!D14+UNO!D14+SUBR!D14+SUNO!D14</f>
        <v>0</v>
      </c>
      <c r="E14" s="52">
        <f>IF(ISBLANK(D14),"  ",IF(F14&gt;0,D14/F14,IF(D14&gt;0,1,0)))</f>
        <v>0</v>
      </c>
      <c r="F14" s="55">
        <f>D14+B14</f>
        <v>45693409</v>
      </c>
      <c r="G14" s="52">
        <f>IF(ISBLANK(F14),"  ",IF($F$73&gt;0,F14/$F$73,IF(F14&gt;0,1,0)))</f>
        <v>1.8588618943911825E-2</v>
      </c>
      <c r="H14" s="220">
        <f>'UL System'!H14-'UL BOS'!H14+LSU!H14+LSUA!H14+LSUS!H14+UNO!H14+SUBR!H14+SUNO!H14</f>
        <v>0</v>
      </c>
      <c r="I14" s="52">
        <f t="shared" si="1"/>
        <v>0</v>
      </c>
      <c r="J14" s="53">
        <f>'UL System'!J14-'UL BOS'!J14+LSU!J14+LSUA!J14+LSUS!J14+UNO!J14+SUBR!J14+SUNO!J14</f>
        <v>0</v>
      </c>
      <c r="K14" s="52">
        <f>IF(ISBLANK(J14),"  ",IF(L14&gt;0,J14/L14,IF(J14&gt;0,1,0)))</f>
        <v>0</v>
      </c>
      <c r="L14" s="55">
        <f>J14+H14</f>
        <v>0</v>
      </c>
      <c r="M14" s="229">
        <f>IF(ISBLANK(L14),"  ",IF($F$73&gt;0,L14/$F$73,IF(L14&gt;0,1,0)))</f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3" t="s">
        <v>4</v>
      </c>
      <c r="H15" s="221"/>
      <c r="I15" s="63" t="s">
        <v>4</v>
      </c>
      <c r="J15" s="64"/>
      <c r="K15" s="65" t="s">
        <v>4</v>
      </c>
      <c r="L15" s="44"/>
      <c r="M15" s="230" t="s">
        <v>4</v>
      </c>
      <c r="N15" s="35"/>
    </row>
    <row r="16" spans="1:17">
      <c r="A16" s="67" t="s">
        <v>17</v>
      </c>
      <c r="B16" s="9">
        <f>'UL System'!B16-'UL BOS'!B16+LSU!B16+LSUA!B16+LSUS!B16+UNO!B16+SUBR!B16+SUNO!B16</f>
        <v>4362405</v>
      </c>
      <c r="C16" s="52">
        <f t="shared" si="0"/>
        <v>1</v>
      </c>
      <c r="D16" s="53">
        <f>'UL System'!D16-'UL BOS'!D16+LSU!D16+LSUA!D16+LSUS!D16+UNO!D16+SUBR!D16+SUNO!D16</f>
        <v>0</v>
      </c>
      <c r="E16" s="52">
        <f t="shared" ref="E16:E31" si="2">IF(ISBLANK(D16),"  ",IF(F16&gt;0,D16/F16,IF(D16&gt;0,1,0)))</f>
        <v>0</v>
      </c>
      <c r="F16" s="55">
        <f t="shared" ref="F16:F31" si="3">D16+B16</f>
        <v>4362405</v>
      </c>
      <c r="G16" s="52">
        <f t="shared" ref="G16:G31" si="4">IF(ISBLANK(F16),"  ",IF($F$73&gt;0,F16/$F$73,IF(F16&gt;0,1,0)))</f>
        <v>1.774677923987148E-3</v>
      </c>
      <c r="H16" s="220">
        <f>'UL System'!H16-'UL BOS'!H16+LSU!H16+LSUA!H16+LSUS!H16+UNO!H16+SUBR!H16+SUNO!H16</f>
        <v>463792</v>
      </c>
      <c r="I16" s="52">
        <f t="shared" ref="I16:I31" si="5">IF(ISBLANK(H16),"  ",IF(L16&gt;0,H16/L16,IF(H16&gt;0,1,0)))</f>
        <v>1</v>
      </c>
      <c r="J16" s="53">
        <f>'UL System'!J16-'UL BOS'!J16+LSU!J16+LSUA!J16+LSUS!J16+UNO!J16+SUBR!J16+SUNO!J16</f>
        <v>0</v>
      </c>
      <c r="K16" s="52">
        <f t="shared" ref="K16:K31" si="6">IF(ISBLANK(J16),"  ",IF(L16&gt;0,J16/L16,IF(J16&gt;0,1,0)))</f>
        <v>0</v>
      </c>
      <c r="L16" s="55">
        <f t="shared" ref="L16:L31" si="7">J16+H16</f>
        <v>463792</v>
      </c>
      <c r="M16" s="229">
        <f t="shared" ref="M16:M31" si="8">IF(ISBLANK(L16),"  ",IF($F$73&gt;0,L16/$F$73,IF(L16&gt;0,1,0)))</f>
        <v>1.8867606829761274E-4</v>
      </c>
      <c r="N16" s="35"/>
    </row>
    <row r="17" spans="1:14">
      <c r="A17" s="69" t="s">
        <v>18</v>
      </c>
      <c r="B17" s="9">
        <f>'UL System'!B17-'UL BOS'!B17+LSU!B17+LSUA!B17+LSUS!B17+UNO!B17+SUBR!B17+SUNO!B17</f>
        <v>27338661.23</v>
      </c>
      <c r="C17" s="52">
        <f t="shared" si="0"/>
        <v>1</v>
      </c>
      <c r="D17" s="53">
        <f>'UL System'!D17-'UL BOS'!D17+LSU!D17+LSUA!D17+LSUS!D17+UNO!D17+SUBR!D17+SUNO!D17</f>
        <v>0</v>
      </c>
      <c r="E17" s="52">
        <f t="shared" si="2"/>
        <v>0</v>
      </c>
      <c r="F17" s="55">
        <f t="shared" si="3"/>
        <v>27338661.23</v>
      </c>
      <c r="G17" s="52">
        <f t="shared" si="4"/>
        <v>1.1121690571197386E-2</v>
      </c>
      <c r="H17" s="220">
        <f>'UL System'!H17-'UL BOS'!H17+LSU!H17+LSUA!H17+LSUS!H17+UNO!H17+SUBR!H17+SUNO!H17</f>
        <v>27441357</v>
      </c>
      <c r="I17" s="52">
        <f t="shared" si="5"/>
        <v>1</v>
      </c>
      <c r="J17" s="53">
        <f>'UL System'!J17-'UL BOS'!J17+LSU!J17+LSUA!J17+LSUS!J17+UNO!J17+SUBR!J17+SUNO!J17</f>
        <v>0</v>
      </c>
      <c r="K17" s="52">
        <f t="shared" si="6"/>
        <v>0</v>
      </c>
      <c r="L17" s="55">
        <f t="shared" si="7"/>
        <v>27441357</v>
      </c>
      <c r="M17" s="229">
        <f t="shared" si="8"/>
        <v>1.1163468424447109E-2</v>
      </c>
      <c r="N17" s="35"/>
    </row>
    <row r="18" spans="1:14">
      <c r="A18" s="69" t="s">
        <v>19</v>
      </c>
      <c r="B18" s="9">
        <f>'UL System'!B18-'UL BOS'!B18+LSU!B18+LSUA!B18+LSUS!B18+UNO!B18+SUBR!B18+SUNO!B18</f>
        <v>0</v>
      </c>
      <c r="C18" s="52">
        <f t="shared" si="0"/>
        <v>0</v>
      </c>
      <c r="D18" s="53">
        <f>'UL System'!D18-'UL BOS'!D18+LSU!D18+LSUA!D18+LSUS!D18+UNO!D18+SUBR!D18+SUNO!D18</f>
        <v>0</v>
      </c>
      <c r="E18" s="52">
        <f t="shared" si="2"/>
        <v>0</v>
      </c>
      <c r="F18" s="55">
        <f t="shared" si="3"/>
        <v>0</v>
      </c>
      <c r="G18" s="52">
        <f t="shared" si="4"/>
        <v>0</v>
      </c>
      <c r="H18" s="220">
        <f>'UL System'!H18-'UL BOS'!H18+LSU!H18+LSUA!H18+LSUS!H18+UNO!H18+SUBR!H18+SUNO!H18</f>
        <v>0</v>
      </c>
      <c r="I18" s="52">
        <f t="shared" si="5"/>
        <v>0</v>
      </c>
      <c r="J18" s="53">
        <f>'UL System'!J18-'UL BOS'!J18+LSU!J18+LSUA!J18+LSUS!J18+UNO!J18+SUBR!J18+SUNO!J18</f>
        <v>0</v>
      </c>
      <c r="K18" s="52">
        <f t="shared" si="6"/>
        <v>0</v>
      </c>
      <c r="L18" s="55">
        <f t="shared" si="7"/>
        <v>0</v>
      </c>
      <c r="M18" s="229">
        <f t="shared" si="8"/>
        <v>0</v>
      </c>
      <c r="N18" s="35"/>
    </row>
    <row r="19" spans="1:14">
      <c r="A19" s="69" t="s">
        <v>20</v>
      </c>
      <c r="B19" s="9">
        <f>'UL System'!B19-'UL BOS'!B19+LSU!B19+LSUA!B19+LSUS!B19+UNO!B19+SUBR!B19+SUNO!B19</f>
        <v>525604</v>
      </c>
      <c r="C19" s="52">
        <f t="shared" si="0"/>
        <v>1</v>
      </c>
      <c r="D19" s="53">
        <f>'UL System'!D19-'UL BOS'!D19+LSU!D19+LSUA!D19+LSUS!D19+UNO!D19+SUBR!D19+SUNO!D19</f>
        <v>0</v>
      </c>
      <c r="E19" s="52">
        <f t="shared" si="2"/>
        <v>0</v>
      </c>
      <c r="F19" s="55">
        <f t="shared" si="3"/>
        <v>525604</v>
      </c>
      <c r="G19" s="52">
        <f t="shared" si="4"/>
        <v>2.1382192060556986E-4</v>
      </c>
      <c r="H19" s="220">
        <f>'UL System'!H19-'UL BOS'!H19+LSU!H19+LSUA!H19+LSUS!H19+UNO!H19+SUBR!H19+SUNO!H19</f>
        <v>525604</v>
      </c>
      <c r="I19" s="52">
        <f t="shared" si="5"/>
        <v>1</v>
      </c>
      <c r="J19" s="53">
        <f>'UL System'!J19-'UL BOS'!J19+LSU!J19+LSUA!J19+LSUS!J19+UNO!J19+SUBR!J19+SUNO!J19</f>
        <v>0</v>
      </c>
      <c r="K19" s="52">
        <f t="shared" si="6"/>
        <v>0</v>
      </c>
      <c r="L19" s="55">
        <f t="shared" si="7"/>
        <v>525604</v>
      </c>
      <c r="M19" s="229">
        <f t="shared" si="8"/>
        <v>2.1382192060556986E-4</v>
      </c>
      <c r="N19" s="35"/>
    </row>
    <row r="20" spans="1:14">
      <c r="A20" s="69" t="s">
        <v>21</v>
      </c>
      <c r="B20" s="9">
        <f>'UL System'!B20-'UL BOS'!B20+LSU!B20+LSUA!B20+LSUS!B20+UNO!B20+SUBR!B20+SUNO!B20</f>
        <v>0</v>
      </c>
      <c r="C20" s="52">
        <f t="shared" si="0"/>
        <v>0</v>
      </c>
      <c r="D20" s="53">
        <f>'UL System'!D20-'UL BOS'!D20+LSU!D20+LSUA!D20+LSUS!D20+UNO!D20+SUBR!D20+SUNO!D20</f>
        <v>452665</v>
      </c>
      <c r="E20" s="52">
        <f t="shared" si="2"/>
        <v>1</v>
      </c>
      <c r="F20" s="55">
        <f t="shared" si="3"/>
        <v>452665</v>
      </c>
      <c r="G20" s="52">
        <f t="shared" si="4"/>
        <v>1.8414947316025044E-4</v>
      </c>
      <c r="H20" s="220">
        <f>'UL System'!H20-'UL BOS'!H20+LSU!H20+LSUA!H20+LSUS!H20+UNO!H20+SUBR!H20+SUNO!H20</f>
        <v>0</v>
      </c>
      <c r="I20" s="52">
        <f t="shared" si="5"/>
        <v>0</v>
      </c>
      <c r="J20" s="53">
        <f>'UL System'!J20-'UL BOS'!J20+LSU!J20+LSUA!J20+LSUS!J20+UNO!J20+SUBR!J20+SUNO!J20</f>
        <v>450000</v>
      </c>
      <c r="K20" s="52">
        <f t="shared" si="6"/>
        <v>1</v>
      </c>
      <c r="L20" s="55">
        <f t="shared" si="7"/>
        <v>450000</v>
      </c>
      <c r="M20" s="229">
        <f t="shared" si="8"/>
        <v>1.830653196560651E-4</v>
      </c>
      <c r="N20" s="35"/>
    </row>
    <row r="21" spans="1:14">
      <c r="A21" s="69" t="s">
        <v>22</v>
      </c>
      <c r="B21" s="9">
        <f>'UL System'!B21-'UL BOS'!B21+LSU!B21+LSUA!B21+LSUS!B21+UNO!B21+SUBR!B21+SUNO!B21</f>
        <v>50000</v>
      </c>
      <c r="C21" s="52">
        <f t="shared" si="0"/>
        <v>1</v>
      </c>
      <c r="D21" s="53">
        <f>'UL System'!D21-'UL BOS'!D21+LSU!D21+LSUA!D21+LSUS!D21+UNO!D21+SUBR!D21+SUNO!D21</f>
        <v>0</v>
      </c>
      <c r="E21" s="52">
        <f t="shared" si="2"/>
        <v>0</v>
      </c>
      <c r="F21" s="55">
        <f t="shared" si="3"/>
        <v>50000</v>
      </c>
      <c r="G21" s="52">
        <f t="shared" si="4"/>
        <v>2.0340591072896121E-5</v>
      </c>
      <c r="H21" s="220">
        <f>'UL System'!H21-'UL BOS'!H21+LSU!H21+LSUA!H21+LSUS!H21+UNO!H21+SUBR!H21+SUNO!H21</f>
        <v>50000</v>
      </c>
      <c r="I21" s="52">
        <f t="shared" si="5"/>
        <v>1</v>
      </c>
      <c r="J21" s="53">
        <f>'UL System'!J21-'UL BOS'!J21+LSU!J21+LSUA!J21+LSUS!J21+UNO!J21+SUBR!J21+SUNO!J21</f>
        <v>0</v>
      </c>
      <c r="K21" s="52">
        <f t="shared" si="6"/>
        <v>0</v>
      </c>
      <c r="L21" s="55">
        <f t="shared" si="7"/>
        <v>50000</v>
      </c>
      <c r="M21" s="229">
        <f t="shared" si="8"/>
        <v>2.0340591072896121E-5</v>
      </c>
      <c r="N21" s="35"/>
    </row>
    <row r="22" spans="1:14">
      <c r="A22" s="69" t="s">
        <v>23</v>
      </c>
      <c r="B22" s="9">
        <f>'UL System'!B22-'UL BOS'!B22+LSU!B22+LSUA!B22+LSUS!B22+UNO!B22+SUBR!B22+SUNO!B22</f>
        <v>0</v>
      </c>
      <c r="C22" s="52">
        <f t="shared" si="0"/>
        <v>0</v>
      </c>
      <c r="D22" s="53">
        <f>'UL System'!D22-'UL BOS'!D22+LSU!D22+LSUA!D22+LSUS!D22+UNO!D22+SUBR!D22+SUNO!D22</f>
        <v>0</v>
      </c>
      <c r="E22" s="52">
        <f t="shared" si="2"/>
        <v>0</v>
      </c>
      <c r="F22" s="55">
        <f t="shared" si="3"/>
        <v>0</v>
      </c>
      <c r="G22" s="52">
        <f t="shared" si="4"/>
        <v>0</v>
      </c>
      <c r="H22" s="220">
        <f>'UL System'!H22-'UL BOS'!H22+LSU!H22+LSUA!H22+LSUS!H22+UNO!H22+SUBR!H22+SUNO!H22</f>
        <v>0</v>
      </c>
      <c r="I22" s="52">
        <f t="shared" si="5"/>
        <v>0</v>
      </c>
      <c r="J22" s="53">
        <f>'UL System'!J22-'UL BOS'!J22+LSU!J22+LSUA!J22+LSUS!J22+UNO!J22+SUBR!J22+SUNO!J22</f>
        <v>0</v>
      </c>
      <c r="K22" s="52">
        <f t="shared" si="6"/>
        <v>0</v>
      </c>
      <c r="L22" s="55">
        <f t="shared" si="7"/>
        <v>0</v>
      </c>
      <c r="M22" s="229">
        <f t="shared" si="8"/>
        <v>0</v>
      </c>
      <c r="N22" s="35"/>
    </row>
    <row r="23" spans="1:14">
      <c r="A23" s="69" t="s">
        <v>24</v>
      </c>
      <c r="B23" s="9">
        <f>'UL System'!B23-'UL BOS'!B23+LSU!B23+LSUA!B23+LSUS!B23+UNO!B23+SUBR!B23+SUNO!B23</f>
        <v>750000</v>
      </c>
      <c r="C23" s="52">
        <f t="shared" si="0"/>
        <v>1</v>
      </c>
      <c r="D23" s="53">
        <f>'UL System'!D23-'UL BOS'!D23+LSU!D23+LSUA!D23+LSUS!D23+UNO!D23+SUBR!D23+SUNO!D23</f>
        <v>0</v>
      </c>
      <c r="E23" s="52">
        <f t="shared" si="2"/>
        <v>0</v>
      </c>
      <c r="F23" s="55">
        <f t="shared" si="3"/>
        <v>750000</v>
      </c>
      <c r="G23" s="52">
        <f t="shared" si="4"/>
        <v>3.0510886609344182E-4</v>
      </c>
      <c r="H23" s="220">
        <f>'UL System'!H23-'UL BOS'!H23+LSU!H23+LSUA!H23+LSUS!H23+UNO!H23+SUBR!H23+SUNO!H23</f>
        <v>750000</v>
      </c>
      <c r="I23" s="52">
        <f t="shared" si="5"/>
        <v>1</v>
      </c>
      <c r="J23" s="53">
        <f>'UL System'!J23-'UL BOS'!J23+LSU!J23+LSUA!J23+LSUS!J23+UNO!J23+SUBR!J23+SUNO!J23</f>
        <v>0</v>
      </c>
      <c r="K23" s="52">
        <f t="shared" si="6"/>
        <v>0</v>
      </c>
      <c r="L23" s="55">
        <f t="shared" si="7"/>
        <v>750000</v>
      </c>
      <c r="M23" s="229">
        <f t="shared" si="8"/>
        <v>3.0510886609344182E-4</v>
      </c>
      <c r="N23" s="35"/>
    </row>
    <row r="24" spans="1:14">
      <c r="A24" s="69" t="s">
        <v>25</v>
      </c>
      <c r="B24" s="9">
        <f>'UL System'!B24-'UL BOS'!B24+LSU!B24+LSUA!B24+LSUS!B24+UNO!B24+SUBR!B24+SUNO!B24</f>
        <v>2500000</v>
      </c>
      <c r="C24" s="52">
        <f t="shared" si="0"/>
        <v>1</v>
      </c>
      <c r="D24" s="53">
        <f>'UL System'!D24-'UL BOS'!D24+LSU!D24+LSUA!D24+LSUS!D24+UNO!D24+SUBR!D24+SUNO!D24</f>
        <v>0</v>
      </c>
      <c r="E24" s="52">
        <f t="shared" si="2"/>
        <v>0</v>
      </c>
      <c r="F24" s="55">
        <f t="shared" si="3"/>
        <v>2500000</v>
      </c>
      <c r="G24" s="52">
        <f t="shared" si="4"/>
        <v>1.017029553644806E-3</v>
      </c>
      <c r="H24" s="220">
        <f>'UL System'!H24-'UL BOS'!H24+LSU!H24+LSUA!H24+LSUS!H24+UNO!H24+SUBR!H24+SUNO!H24</f>
        <v>3523950</v>
      </c>
      <c r="I24" s="52">
        <f t="shared" si="5"/>
        <v>1</v>
      </c>
      <c r="J24" s="53">
        <f>'UL System'!J24-'UL BOS'!J24+LSU!J24+LSUA!J24+LSUS!J24+UNO!J24+SUBR!J24+SUNO!J24</f>
        <v>0</v>
      </c>
      <c r="K24" s="52">
        <f t="shared" si="6"/>
        <v>0</v>
      </c>
      <c r="L24" s="55">
        <f t="shared" si="7"/>
        <v>3523950</v>
      </c>
      <c r="M24" s="229">
        <f t="shared" si="8"/>
        <v>1.4335845182266457E-3</v>
      </c>
      <c r="N24" s="35"/>
    </row>
    <row r="25" spans="1:14">
      <c r="A25" s="69" t="s">
        <v>26</v>
      </c>
      <c r="B25" s="9">
        <f>'UL System'!B25-'UL BOS'!B25+LSU!B25+LSUA!B25+LSUS!B25+UNO!B25+SUBR!B25+SUNO!B25</f>
        <v>210000</v>
      </c>
      <c r="C25" s="52">
        <f t="shared" si="0"/>
        <v>1</v>
      </c>
      <c r="D25" s="53">
        <f>'UL System'!D25-'UL BOS'!D25+LSU!D25+LSUA!D25+LSUS!D25+UNO!D25+SUBR!D25+SUNO!D25</f>
        <v>0</v>
      </c>
      <c r="E25" s="52">
        <f t="shared" si="2"/>
        <v>0</v>
      </c>
      <c r="F25" s="55">
        <f t="shared" si="3"/>
        <v>210000</v>
      </c>
      <c r="G25" s="52">
        <f t="shared" si="4"/>
        <v>8.54304825061637E-5</v>
      </c>
      <c r="H25" s="220">
        <f>'UL System'!H25-'UL BOS'!H25+LSU!H25+LSUA!H25+LSUS!H25+UNO!H25+SUBR!H25+SUNO!H25</f>
        <v>210000</v>
      </c>
      <c r="I25" s="52">
        <f t="shared" si="5"/>
        <v>1</v>
      </c>
      <c r="J25" s="53">
        <f>'UL System'!J25-'UL BOS'!J25+LSU!J25+LSUA!J25+LSUS!J25+UNO!J25+SUBR!J25+SUNO!J25</f>
        <v>0</v>
      </c>
      <c r="K25" s="52">
        <f t="shared" si="6"/>
        <v>0</v>
      </c>
      <c r="L25" s="55">
        <f t="shared" si="7"/>
        <v>210000</v>
      </c>
      <c r="M25" s="229">
        <f t="shared" si="8"/>
        <v>8.54304825061637E-5</v>
      </c>
      <c r="N25" s="35"/>
    </row>
    <row r="26" spans="1:14">
      <c r="A26" s="69" t="s">
        <v>27</v>
      </c>
      <c r="B26" s="9">
        <f>'UL System'!B26-'UL BOS'!B26+LSU!B26+LSUA!B26+LSUS!B26+UNO!B26+SUBR!B26+SUNO!B26</f>
        <v>0</v>
      </c>
      <c r="C26" s="52">
        <f t="shared" si="0"/>
        <v>0</v>
      </c>
      <c r="D26" s="53">
        <f>'UL System'!D26-'UL BOS'!D26+LSU!D26+LSUA!D26+LSUS!D26+UNO!D26+SUBR!D26+SUNO!D26</f>
        <v>0</v>
      </c>
      <c r="E26" s="52">
        <f t="shared" si="2"/>
        <v>0</v>
      </c>
      <c r="F26" s="55">
        <f t="shared" si="3"/>
        <v>0</v>
      </c>
      <c r="G26" s="52">
        <f t="shared" si="4"/>
        <v>0</v>
      </c>
      <c r="H26" s="220">
        <f>'UL System'!H26-'UL BOS'!H26+LSU!H26+LSUA!H26+LSUS!H26+UNO!H26+SUBR!H26+SUNO!H26</f>
        <v>0</v>
      </c>
      <c r="I26" s="52">
        <f t="shared" si="5"/>
        <v>0</v>
      </c>
      <c r="J26" s="53">
        <f>'UL System'!J26-'UL BOS'!J26+LSU!J26+LSUA!J26+LSUS!J26+UNO!J26+SUBR!J26+SUNO!J26</f>
        <v>0</v>
      </c>
      <c r="K26" s="52">
        <f t="shared" si="6"/>
        <v>0</v>
      </c>
      <c r="L26" s="55">
        <f t="shared" si="7"/>
        <v>0</v>
      </c>
      <c r="M26" s="229">
        <f t="shared" si="8"/>
        <v>0</v>
      </c>
      <c r="N26" s="35"/>
    </row>
    <row r="27" spans="1:14">
      <c r="A27" s="69" t="s">
        <v>28</v>
      </c>
      <c r="B27" s="9">
        <f>'UL System'!B27-'UL BOS'!B27+LSU!B27+LSUA!B27+LSUS!B27+UNO!B27+SUBR!B27+SUNO!B27</f>
        <v>0</v>
      </c>
      <c r="C27" s="52">
        <f t="shared" si="0"/>
        <v>0</v>
      </c>
      <c r="D27" s="53">
        <f>'UL System'!D27-'UL BOS'!D27+LSU!D27+LSUA!D27+LSUS!D27+UNO!D27+SUBR!D27+SUNO!D27</f>
        <v>0</v>
      </c>
      <c r="E27" s="52">
        <f t="shared" si="2"/>
        <v>0</v>
      </c>
      <c r="F27" s="55">
        <f t="shared" si="3"/>
        <v>0</v>
      </c>
      <c r="G27" s="52">
        <f t="shared" si="4"/>
        <v>0</v>
      </c>
      <c r="H27" s="220">
        <f>'UL System'!H27-'UL BOS'!H27+LSU!H27+LSUA!H27+LSUS!H27+UNO!H27+SUBR!H27+SUNO!H27</f>
        <v>0</v>
      </c>
      <c r="I27" s="52">
        <f t="shared" si="5"/>
        <v>0</v>
      </c>
      <c r="J27" s="53">
        <f>'UL System'!J27-'UL BOS'!J27+LSU!J27+LSUA!J27+LSUS!J27+UNO!J27+SUBR!J27+SUNO!J27</f>
        <v>0</v>
      </c>
      <c r="K27" s="52">
        <f t="shared" si="6"/>
        <v>0</v>
      </c>
      <c r="L27" s="55">
        <f t="shared" si="7"/>
        <v>0</v>
      </c>
      <c r="M27" s="229">
        <f t="shared" si="8"/>
        <v>0</v>
      </c>
      <c r="N27" s="35"/>
    </row>
    <row r="28" spans="1:14">
      <c r="A28" s="70" t="s">
        <v>29</v>
      </c>
      <c r="B28" s="9">
        <f>'UL System'!B28-'UL BOS'!B28+LSU!B28+LSUA!B28+LSUS!B28+UNO!B28+SUBR!B28+SUNO!B28</f>
        <v>0</v>
      </c>
      <c r="C28" s="52">
        <f t="shared" si="0"/>
        <v>0</v>
      </c>
      <c r="D28" s="53">
        <f>'UL System'!D28-'UL BOS'!D28+LSU!D28+LSUA!D28+LSUS!D28+UNO!D28+SUBR!D28+SUNO!D28</f>
        <v>0</v>
      </c>
      <c r="E28" s="52">
        <f t="shared" si="2"/>
        <v>0</v>
      </c>
      <c r="F28" s="55">
        <f t="shared" si="3"/>
        <v>0</v>
      </c>
      <c r="G28" s="52">
        <f t="shared" si="4"/>
        <v>0</v>
      </c>
      <c r="H28" s="220">
        <f>'UL System'!H28-'UL BOS'!H28+LSU!H28+LSUA!H28+LSUS!H28+UNO!H28+SUBR!H28+SUNO!H28</f>
        <v>0</v>
      </c>
      <c r="I28" s="52">
        <f t="shared" si="5"/>
        <v>0</v>
      </c>
      <c r="J28" s="53">
        <f>'UL System'!J28-'UL BOS'!J28+LSU!J28+LSUA!J28+LSUS!J28+UNO!J28+SUBR!J28+SUNO!J28</f>
        <v>0</v>
      </c>
      <c r="K28" s="52">
        <f t="shared" si="6"/>
        <v>0</v>
      </c>
      <c r="L28" s="55">
        <f t="shared" si="7"/>
        <v>0</v>
      </c>
      <c r="M28" s="229">
        <f t="shared" si="8"/>
        <v>0</v>
      </c>
      <c r="N28" s="35"/>
    </row>
    <row r="29" spans="1:14">
      <c r="A29" s="70" t="s">
        <v>30</v>
      </c>
      <c r="B29" s="9">
        <f>'UL System'!B29-'UL BOS'!B29+LSU!B29+LSUA!B29+LSUS!B29+UNO!B29+SUBR!B29+SUNO!B29</f>
        <v>0</v>
      </c>
      <c r="C29" s="52">
        <f t="shared" si="0"/>
        <v>0</v>
      </c>
      <c r="D29" s="53">
        <f>'UL System'!D29-'UL BOS'!D29+LSU!D29+LSUA!D29+LSUS!D29+UNO!D29+SUBR!D29+SUNO!D29</f>
        <v>0</v>
      </c>
      <c r="E29" s="52">
        <f t="shared" si="2"/>
        <v>0</v>
      </c>
      <c r="F29" s="55">
        <f t="shared" si="3"/>
        <v>0</v>
      </c>
      <c r="G29" s="52">
        <f t="shared" si="4"/>
        <v>0</v>
      </c>
      <c r="H29" s="220">
        <f>'UL System'!H29-'UL BOS'!H29+LSU!H29+LSUA!H29+LSUS!H29+UNO!H29+SUBR!H29+SUNO!H29</f>
        <v>0</v>
      </c>
      <c r="I29" s="52">
        <f t="shared" si="5"/>
        <v>0</v>
      </c>
      <c r="J29" s="53">
        <f>'UL System'!J29-'UL BOS'!J29+LSU!J29+LSUA!J29+LSUS!J29+UNO!J29+SUBR!J29+SUNO!J29</f>
        <v>0</v>
      </c>
      <c r="K29" s="52">
        <f t="shared" si="6"/>
        <v>0</v>
      </c>
      <c r="L29" s="55">
        <f t="shared" si="7"/>
        <v>0</v>
      </c>
      <c r="M29" s="229">
        <f t="shared" si="8"/>
        <v>0</v>
      </c>
      <c r="N29" s="35"/>
    </row>
    <row r="30" spans="1:14">
      <c r="A30" s="70" t="s">
        <v>31</v>
      </c>
      <c r="B30" s="9">
        <f>'UL System'!B30-'UL BOS'!B30+LSU!B30+LSUA!B30+LSUS!B30+UNO!B30+SUBR!B30+SUNO!B30</f>
        <v>0</v>
      </c>
      <c r="C30" s="52">
        <f t="shared" si="0"/>
        <v>0</v>
      </c>
      <c r="D30" s="53">
        <f>'UL System'!D30-'UL BOS'!D30+LSU!D30+LSUA!D30+LSUS!D30+UNO!D30+SUBR!D30+SUNO!D30</f>
        <v>0</v>
      </c>
      <c r="E30" s="52">
        <f t="shared" si="2"/>
        <v>0</v>
      </c>
      <c r="F30" s="55">
        <f t="shared" si="3"/>
        <v>0</v>
      </c>
      <c r="G30" s="52">
        <f t="shared" si="4"/>
        <v>0</v>
      </c>
      <c r="H30" s="220">
        <f>'UL System'!H30-'UL BOS'!H30+LSU!H30+LSUA!H30+LSUS!H30+UNO!H30+SUBR!H30+SUNO!H30</f>
        <v>2483000</v>
      </c>
      <c r="I30" s="52">
        <f t="shared" si="5"/>
        <v>1</v>
      </c>
      <c r="J30" s="53">
        <f>'UL System'!J30-'UL BOS'!J30+LSU!J30+LSUA!J30+LSUS!J30+UNO!J30+SUBR!J30+SUNO!J30</f>
        <v>0</v>
      </c>
      <c r="K30" s="52">
        <f t="shared" si="6"/>
        <v>0</v>
      </c>
      <c r="L30" s="55">
        <f t="shared" si="7"/>
        <v>2483000</v>
      </c>
      <c r="M30" s="229">
        <f t="shared" si="8"/>
        <v>1.0101137526800214E-3</v>
      </c>
      <c r="N30" s="35"/>
    </row>
    <row r="31" spans="1:14">
      <c r="A31" s="70" t="s">
        <v>90</v>
      </c>
      <c r="B31" s="9">
        <v>0</v>
      </c>
      <c r="C31" s="52">
        <f t="shared" si="0"/>
        <v>0</v>
      </c>
      <c r="D31" s="53">
        <v>0</v>
      </c>
      <c r="E31" s="52">
        <f t="shared" si="2"/>
        <v>0</v>
      </c>
      <c r="F31" s="55">
        <f t="shared" si="3"/>
        <v>0</v>
      </c>
      <c r="G31" s="52">
        <f t="shared" si="4"/>
        <v>0</v>
      </c>
      <c r="H31" s="220">
        <v>0</v>
      </c>
      <c r="I31" s="52">
        <f t="shared" si="5"/>
        <v>0</v>
      </c>
      <c r="J31" s="53">
        <v>0</v>
      </c>
      <c r="K31" s="52">
        <f t="shared" si="6"/>
        <v>0</v>
      </c>
      <c r="L31" s="55">
        <f t="shared" si="7"/>
        <v>0</v>
      </c>
      <c r="M31" s="229">
        <f t="shared" si="8"/>
        <v>0</v>
      </c>
      <c r="N31" s="35"/>
    </row>
    <row r="32" spans="1:14" ht="45">
      <c r="A32" s="71" t="s">
        <v>32</v>
      </c>
      <c r="B32" s="9"/>
      <c r="C32" s="216" t="s">
        <v>4</v>
      </c>
      <c r="D32" s="53"/>
      <c r="E32" s="218" t="s">
        <v>4</v>
      </c>
      <c r="F32" s="217"/>
      <c r="G32" s="216" t="s">
        <v>4</v>
      </c>
      <c r="H32" s="220"/>
      <c r="I32" s="216" t="s">
        <v>4</v>
      </c>
      <c r="J32" s="53"/>
      <c r="K32" s="218" t="s">
        <v>4</v>
      </c>
      <c r="L32" s="217"/>
      <c r="M32" s="219" t="s">
        <v>4</v>
      </c>
      <c r="N32" s="35"/>
    </row>
    <row r="33" spans="1:14">
      <c r="A33" s="67" t="s">
        <v>33</v>
      </c>
      <c r="B33" s="9">
        <f>'UL System'!B32-'UL BOS'!B32+LSU!B32+LSUA!B32+LSUS!B32+UNO!B32+SUBR!B32+SUNO!B32</f>
        <v>0</v>
      </c>
      <c r="C33" s="52">
        <f t="shared" ref="C33" si="9">IF(ISBLANK(B33),"  ",IF(F33&gt;0,B33/F33,IF(B33&gt;0,1,0)))</f>
        <v>0</v>
      </c>
      <c r="D33" s="53">
        <f>'UL System'!D32-'UL BOS'!D32+LSU!D32+LSUA!D32+LSUS!D32+UNO!D32+SUBR!D32+SUNO!D32</f>
        <v>0</v>
      </c>
      <c r="E33" s="52">
        <f>IF(ISBLANK(D33),"  ",IF(F33&gt;0,D33/F33,IF(D33&gt;0,1,0)))</f>
        <v>0</v>
      </c>
      <c r="F33" s="55">
        <f>D33+B33</f>
        <v>0</v>
      </c>
      <c r="G33" s="52">
        <f>IF(ISBLANK(F33),"  ",IF($F$73&gt;0,F33/$F$73,IF(F33&gt;0,1,0)))</f>
        <v>0</v>
      </c>
      <c r="H33" s="220">
        <f>'UL System'!H32-'UL BOS'!H32+LSU!H32+LSUA!H32+LSUS!H32+UNO!H32+SUBR!H32+SUNO!H32</f>
        <v>0</v>
      </c>
      <c r="I33" s="52">
        <f t="shared" ref="I33" si="10">IF(ISBLANK(H33),"  ",IF(L33&gt;0,H33/L33,IF(H33&gt;0,1,0)))</f>
        <v>0</v>
      </c>
      <c r="J33" s="53">
        <f>'UL System'!J32-'UL BOS'!J32+LSU!J32+LSUA!J32+LSUS!J32+UNO!J32+SUBR!J32+SUNO!J32</f>
        <v>0</v>
      </c>
      <c r="K33" s="52">
        <f>IF(ISBLANK(J33),"  ",IF(L33&gt;0,J33/L33,IF(J33&gt;0,1,0)))</f>
        <v>0</v>
      </c>
      <c r="L33" s="55">
        <f>J33+H33</f>
        <v>0</v>
      </c>
      <c r="M33" s="229">
        <f>IF(ISBLANK(L33),"  ",IF($F$73&gt;0,L33/$F$73,IF(L33&gt;0,1,0)))</f>
        <v>0</v>
      </c>
      <c r="N33" s="35"/>
    </row>
    <row r="34" spans="1:14" ht="45">
      <c r="A34" s="71" t="s">
        <v>34</v>
      </c>
      <c r="B34" s="9"/>
      <c r="C34" s="216" t="s">
        <v>4</v>
      </c>
      <c r="D34" s="53"/>
      <c r="E34" s="218" t="s">
        <v>4</v>
      </c>
      <c r="F34" s="217"/>
      <c r="G34" s="216" t="s">
        <v>4</v>
      </c>
      <c r="H34" s="220"/>
      <c r="I34" s="216" t="s">
        <v>4</v>
      </c>
      <c r="J34" s="53"/>
      <c r="K34" s="218" t="s">
        <v>4</v>
      </c>
      <c r="L34" s="217"/>
      <c r="M34" s="219" t="s">
        <v>4</v>
      </c>
      <c r="N34" s="35"/>
    </row>
    <row r="35" spans="1:14">
      <c r="A35" s="69" t="s">
        <v>33</v>
      </c>
      <c r="B35" s="9">
        <f>'UL System'!B34-'UL BOS'!B34+LSU!B34+LSUA!B34+LSUS!B34+UNO!B34+SUBR!B34+SUNO!B34</f>
        <v>0</v>
      </c>
      <c r="C35" s="52">
        <f t="shared" ref="C35:C37" si="11">IF(ISBLANK(B35),"  ",IF(F35&gt;0,B35/F35,IF(B35&gt;0,1,0)))</f>
        <v>0</v>
      </c>
      <c r="D35" s="53">
        <f>'UL System'!D34-'UL BOS'!D34+LSU!D34+LSUA!D34+LSUS!D34+UNO!D34+SUBR!D34+SUNO!D34</f>
        <v>0</v>
      </c>
      <c r="E35" s="52">
        <f t="shared" ref="E35:E37" si="12">IF(ISBLANK(D35),"  ",IF(F35&gt;0,D35/F35,IF(D35&gt;0,1,0)))</f>
        <v>0</v>
      </c>
      <c r="F35" s="55">
        <f t="shared" ref="F35:F36" si="13">D35+B35</f>
        <v>0</v>
      </c>
      <c r="G35" s="52">
        <f t="shared" ref="G35:G37" si="14">IF(ISBLANK(F35),"  ",IF($F$73&gt;0,F35/$F$73,IF(F35&gt;0,1,0)))</f>
        <v>0</v>
      </c>
      <c r="H35" s="220">
        <f>'UL System'!H34-'UL BOS'!H34+LSU!H34+LSUA!H34+LSUS!H34+UNO!H34+SUBR!H34+SUNO!H34</f>
        <v>0</v>
      </c>
      <c r="I35" s="52">
        <f t="shared" ref="I35:I37" si="15">IF(ISBLANK(H35),"  ",IF(L35&gt;0,H35/L35,IF(H35&gt;0,1,0)))</f>
        <v>0</v>
      </c>
      <c r="J35" s="53">
        <f>'UL System'!J34-'UL BOS'!J34+LSU!J34+LSUA!J34+LSUS!J34+UNO!J34+SUBR!J34+SUNO!J34</f>
        <v>0</v>
      </c>
      <c r="K35" s="52">
        <f t="shared" ref="K35:K37" si="16">IF(ISBLANK(J35),"  ",IF(L35&gt;0,J35/L35,IF(J35&gt;0,1,0)))</f>
        <v>0</v>
      </c>
      <c r="L35" s="55">
        <f t="shared" ref="L35:L36" si="17">J35+H35</f>
        <v>0</v>
      </c>
      <c r="M35" s="229">
        <f t="shared" ref="M35:M37" si="18">IF(ISBLANK(L35),"  ",IF($F$73&gt;0,L35/$F$73,IF(L35&gt;0,1,0)))</f>
        <v>0</v>
      </c>
      <c r="N35" s="35"/>
    </row>
    <row r="36" spans="1:14">
      <c r="A36" s="69" t="s">
        <v>35</v>
      </c>
      <c r="B36" s="9">
        <f>'UL System'!B35-'UL BOS'!B35+LSU!B35+LSUA!B35+LSUS!B35+UNO!B35+SUBR!B35+SUNO!B35</f>
        <v>0</v>
      </c>
      <c r="C36" s="52">
        <f t="shared" si="11"/>
        <v>0</v>
      </c>
      <c r="D36" s="53">
        <f>'UL System'!D35-'UL BOS'!D35+LSU!D35+LSUA!D35+LSUS!D35+UNO!D35+SUBR!D35+SUNO!D35</f>
        <v>0</v>
      </c>
      <c r="E36" s="52">
        <f t="shared" si="12"/>
        <v>0</v>
      </c>
      <c r="F36" s="55">
        <f t="shared" si="13"/>
        <v>0</v>
      </c>
      <c r="G36" s="52">
        <f t="shared" si="14"/>
        <v>0</v>
      </c>
      <c r="H36" s="220">
        <f>'UL System'!H35-'UL BOS'!H35+LSU!H35+LSUA!H35+LSUS!H35+UNO!H35+SUBR!H35+SUNO!H35</f>
        <v>0</v>
      </c>
      <c r="I36" s="52">
        <f t="shared" si="15"/>
        <v>0</v>
      </c>
      <c r="J36" s="53">
        <f>'UL System'!J35-'UL BOS'!J35+LSU!J35+LSUA!J35+LSUS!J35+UNO!J35+SUBR!J35+SUNO!J35</f>
        <v>0</v>
      </c>
      <c r="K36" s="52">
        <f t="shared" si="16"/>
        <v>0</v>
      </c>
      <c r="L36" s="55">
        <f t="shared" si="17"/>
        <v>0</v>
      </c>
      <c r="M36" s="229">
        <f t="shared" si="18"/>
        <v>0</v>
      </c>
      <c r="N36" s="35"/>
    </row>
    <row r="37" spans="1:14" s="82" customFormat="1" ht="45">
      <c r="A37" s="71" t="s">
        <v>36</v>
      </c>
      <c r="B37" s="76">
        <f>B13+B14+B16+B17+B18+B19+B20+B21+B22+B23+B24+B25+B26+B27+B28+B29+B30+B31+B33+B35+B36</f>
        <v>592264099.23000002</v>
      </c>
      <c r="C37" s="213">
        <f t="shared" si="11"/>
        <v>0.99923628784046958</v>
      </c>
      <c r="D37" s="78">
        <f>D13+D14+D16+D17+D18+D19+D20+D21+D22+D23+D24+D25+D26+D27+D28+D29+D30+D31+D33+D35+D36</f>
        <v>452665</v>
      </c>
      <c r="E37" s="213">
        <f t="shared" si="12"/>
        <v>7.6371215953046029E-4</v>
      </c>
      <c r="F37" s="76">
        <f>F13+F14+F16+F17+F18+F19+F20+F21+F22+F23+F24+F25+F26+F27+F28+F29+F30+F31+F33+F35+F36</f>
        <v>592716764.23000002</v>
      </c>
      <c r="G37" s="213">
        <f t="shared" si="14"/>
        <v>0.24112418646505226</v>
      </c>
      <c r="H37" s="223">
        <f>H13+H14+H16+H17+H18+H19+H20+H21+H22+H23+H24+H25+H26+H27+H28+H29+H30+H31+H33+H35+H36</f>
        <v>544674898</v>
      </c>
      <c r="I37" s="213">
        <f t="shared" si="15"/>
        <v>0.99917450110671702</v>
      </c>
      <c r="J37" s="78">
        <f>J13+J14+J16+J17+J18+J19+J20+J21+J22+J23+J24+J25+J26+J27+J28+J29+J30+J31+J33+J35+J36</f>
        <v>450000</v>
      </c>
      <c r="K37" s="213">
        <f t="shared" si="16"/>
        <v>8.2549889328298483E-4</v>
      </c>
      <c r="L37" s="76">
        <f>L13+L14+L16+L17+L18+L19+L20+L21+L22+L23+L24+L25+L26+L27+L28+L29+L30+L31+L33+L35+L36</f>
        <v>545124898</v>
      </c>
      <c r="M37" s="231">
        <f t="shared" si="18"/>
        <v>0.22176325267744415</v>
      </c>
      <c r="N37" s="81"/>
    </row>
    <row r="38" spans="1:14" ht="45">
      <c r="A38" s="83" t="s">
        <v>37</v>
      </c>
      <c r="B38" s="62"/>
      <c r="C38" s="63" t="s">
        <v>4</v>
      </c>
      <c r="D38" s="64"/>
      <c r="E38" s="65" t="s">
        <v>4</v>
      </c>
      <c r="F38" s="44"/>
      <c r="G38" s="63" t="s">
        <v>4</v>
      </c>
      <c r="H38" s="221"/>
      <c r="I38" s="63" t="s">
        <v>4</v>
      </c>
      <c r="J38" s="64"/>
      <c r="K38" s="65" t="s">
        <v>4</v>
      </c>
      <c r="L38" s="44"/>
      <c r="M38" s="230" t="s">
        <v>4</v>
      </c>
      <c r="N38" s="35"/>
    </row>
    <row r="39" spans="1:14">
      <c r="A39" s="21" t="s">
        <v>38</v>
      </c>
      <c r="B39" s="9">
        <f>'UL System'!B38-'UL BOS'!B38+LSU!B38+LSUA!B38+LSUS!B38+UNO!B38+SUBR!B38+SUNO!B38</f>
        <v>0</v>
      </c>
      <c r="C39" s="52">
        <f t="shared" ref="C39:C45" si="19">IF(ISBLANK(B39),"  ",IF(F39&gt;0,B39/F39,IF(B39&gt;0,1,0)))</f>
        <v>0</v>
      </c>
      <c r="D39" s="53">
        <f>'UL System'!D38-'UL BOS'!D38+LSU!D38+LSUA!D38+LSUS!D38+UNO!D38+SUBR!D38+SUNO!D38</f>
        <v>0</v>
      </c>
      <c r="E39" s="52">
        <f t="shared" ref="E39:E45" si="20">IF(ISBLANK(D39),"  ",IF(F39&gt;0,D39/F39,IF(D39&gt;0,1,0)))</f>
        <v>0</v>
      </c>
      <c r="F39" s="55">
        <f t="shared" ref="F39:F45" si="21">D39+B39</f>
        <v>0</v>
      </c>
      <c r="G39" s="52">
        <f t="shared" ref="G39:G45" si="22">IF(ISBLANK(F39),"  ",IF($F$73&gt;0,F39/$F$73,IF(F39&gt;0,1,0)))</f>
        <v>0</v>
      </c>
      <c r="H39" s="220">
        <f>'UL System'!H38-'UL BOS'!H38+LSU!H38+LSUA!H38+LSUS!H38+UNO!H38+SUBR!H38+SUNO!H38</f>
        <v>0</v>
      </c>
      <c r="I39" s="52">
        <f t="shared" ref="I39:I45" si="23">IF(ISBLANK(H39),"  ",IF(L39&gt;0,H39/L39,IF(H39&gt;0,1,0)))</f>
        <v>0</v>
      </c>
      <c r="J39" s="53">
        <f>'UL System'!J38-'UL BOS'!J38+LSU!J38+LSUA!J38+LSUS!J38+UNO!J38+SUBR!J38+SUNO!J38</f>
        <v>0</v>
      </c>
      <c r="K39" s="52">
        <f t="shared" ref="K39:K45" si="24">IF(ISBLANK(J39),"  ",IF(L39&gt;0,J39/L39,IF(J39&gt;0,1,0)))</f>
        <v>0</v>
      </c>
      <c r="L39" s="55">
        <f t="shared" ref="L39:L45" si="25">J39+H39</f>
        <v>0</v>
      </c>
      <c r="M39" s="229">
        <f t="shared" ref="M39:M45" si="26">IF(ISBLANK(L39),"  ",IF($F$73&gt;0,L39/$F$73,IF(L39&gt;0,1,0)))</f>
        <v>0</v>
      </c>
      <c r="N39" s="35"/>
    </row>
    <row r="40" spans="1:14">
      <c r="A40" s="85" t="s">
        <v>39</v>
      </c>
      <c r="B40" s="9">
        <f>'UL System'!B39-'UL BOS'!B39+LSU!B39+LSUA!B39+LSUS!B39+UNO!B39+SUBR!B39+SUNO!B39</f>
        <v>0</v>
      </c>
      <c r="C40" s="52">
        <f t="shared" si="19"/>
        <v>0</v>
      </c>
      <c r="D40" s="53">
        <f>'UL System'!D39-'UL BOS'!D39+LSU!D39+LSUA!D39+LSUS!D39+UNO!D39+SUBR!D39+SUNO!D39</f>
        <v>0</v>
      </c>
      <c r="E40" s="52">
        <f t="shared" si="20"/>
        <v>0</v>
      </c>
      <c r="F40" s="55">
        <f t="shared" si="21"/>
        <v>0</v>
      </c>
      <c r="G40" s="52">
        <f t="shared" si="22"/>
        <v>0</v>
      </c>
      <c r="H40" s="220">
        <f>'UL System'!H39-'UL BOS'!H39+LSU!H39+LSUA!H39+LSUS!H39+UNO!H39+SUBR!H39+SUNO!H39</f>
        <v>0</v>
      </c>
      <c r="I40" s="52">
        <f t="shared" si="23"/>
        <v>0</v>
      </c>
      <c r="J40" s="53">
        <f>'UL System'!J39-'UL BOS'!J39+LSU!J39+LSUA!J39+LSUS!J39+UNO!J39+SUBR!J39+SUNO!J39</f>
        <v>0</v>
      </c>
      <c r="K40" s="52">
        <f t="shared" si="24"/>
        <v>0</v>
      </c>
      <c r="L40" s="55">
        <f t="shared" si="25"/>
        <v>0</v>
      </c>
      <c r="M40" s="229">
        <f t="shared" si="26"/>
        <v>0</v>
      </c>
      <c r="N40" s="35"/>
    </row>
    <row r="41" spans="1:14">
      <c r="A41" s="86" t="s">
        <v>40</v>
      </c>
      <c r="B41" s="9">
        <f>'UL System'!B40-'UL BOS'!B40+LSU!B40+LSUA!B40+LSUS!B40+UNO!B40+SUBR!B40+SUNO!B40</f>
        <v>0</v>
      </c>
      <c r="C41" s="52">
        <f t="shared" si="19"/>
        <v>0</v>
      </c>
      <c r="D41" s="53">
        <f>'UL System'!D40-'UL BOS'!D40+LSU!D40+LSUA!D40+LSUS!D40+UNO!D40+SUBR!D40+SUNO!D40</f>
        <v>0</v>
      </c>
      <c r="E41" s="52">
        <f t="shared" si="20"/>
        <v>0</v>
      </c>
      <c r="F41" s="55">
        <f t="shared" si="21"/>
        <v>0</v>
      </c>
      <c r="G41" s="52">
        <f t="shared" si="22"/>
        <v>0</v>
      </c>
      <c r="H41" s="220">
        <f>'UL System'!H40-'UL BOS'!H40+LSU!H40+LSUA!H40+LSUS!H40+UNO!H40+SUBR!H40+SUNO!H40</f>
        <v>0</v>
      </c>
      <c r="I41" s="52">
        <f t="shared" si="23"/>
        <v>0</v>
      </c>
      <c r="J41" s="53">
        <f>'UL System'!J40-'UL BOS'!J40+LSU!J40+LSUA!J40+LSUS!J40+UNO!J40+SUBR!J40+SUNO!J40</f>
        <v>0</v>
      </c>
      <c r="K41" s="52">
        <f t="shared" si="24"/>
        <v>0</v>
      </c>
      <c r="L41" s="55">
        <f t="shared" si="25"/>
        <v>0</v>
      </c>
      <c r="M41" s="229">
        <f t="shared" si="26"/>
        <v>0</v>
      </c>
      <c r="N41" s="35"/>
    </row>
    <row r="42" spans="1:14">
      <c r="A42" s="41" t="s">
        <v>41</v>
      </c>
      <c r="B42" s="9">
        <f>'UL System'!B41-'UL BOS'!B41+LSU!B41+LSUA!B41+LSUS!B41+UNO!B41+SUBR!B41+SUNO!B41</f>
        <v>8557212</v>
      </c>
      <c r="C42" s="52">
        <f t="shared" si="19"/>
        <v>0.88030721209590534</v>
      </c>
      <c r="D42" s="53">
        <f>'UL System'!D41-'UL BOS'!D41+LSU!D41+LSUA!D41+LSUS!D41+UNO!D41+SUBR!D41+SUNO!D41</f>
        <v>1163499</v>
      </c>
      <c r="E42" s="52">
        <f t="shared" si="20"/>
        <v>0.11969278790409467</v>
      </c>
      <c r="F42" s="55">
        <f t="shared" si="21"/>
        <v>9720711</v>
      </c>
      <c r="G42" s="52">
        <f t="shared" si="22"/>
        <v>3.9545001477760628E-3</v>
      </c>
      <c r="H42" s="220">
        <f>'UL System'!H41-'UL BOS'!H41+LSU!H41+LSUA!H41+LSUS!H41+UNO!H41+SUBR!H41+SUNO!H41</f>
        <v>8621174</v>
      </c>
      <c r="I42" s="52">
        <f t="shared" si="23"/>
        <v>0.88427521461780711</v>
      </c>
      <c r="J42" s="53">
        <f>'UL System'!J41-'UL BOS'!J41+LSU!J41+LSUA!J41+LSUS!J41+UNO!J41+SUBR!J41+SUNO!J41</f>
        <v>1128250</v>
      </c>
      <c r="K42" s="52">
        <f t="shared" si="24"/>
        <v>0.11572478538219283</v>
      </c>
      <c r="L42" s="55">
        <f t="shared" si="25"/>
        <v>9749424</v>
      </c>
      <c r="M42" s="229">
        <f t="shared" si="26"/>
        <v>3.966180935605584E-3</v>
      </c>
      <c r="N42" s="35"/>
    </row>
    <row r="43" spans="1:14">
      <c r="A43" s="85" t="s">
        <v>42</v>
      </c>
      <c r="B43" s="9">
        <f>'UL System'!B42-'UL BOS'!B42+LSU!B42+LSUA!B42+LSUS!B42+UNO!B42+SUBR!B42+SUNO!B42</f>
        <v>1348773</v>
      </c>
      <c r="C43" s="52">
        <f t="shared" si="19"/>
        <v>0.10637044596355194</v>
      </c>
      <c r="D43" s="53">
        <f>'UL System'!D42-'UL BOS'!D42+LSU!D42+LSUA!D42+LSUS!D42+UNO!D42+SUBR!D42+SUNO!D42</f>
        <v>11331187</v>
      </c>
      <c r="E43" s="52">
        <f t="shared" si="20"/>
        <v>0.89362955403644806</v>
      </c>
      <c r="F43" s="55">
        <f t="shared" si="21"/>
        <v>12679960</v>
      </c>
      <c r="G43" s="52">
        <f t="shared" si="22"/>
        <v>5.158357623613598E-3</v>
      </c>
      <c r="H43" s="220">
        <f>'UL System'!H42-'UL BOS'!H42+LSU!H42+LSUA!H42+LSUS!H42+UNO!H42+SUBR!H42+SUNO!H42</f>
        <v>284923</v>
      </c>
      <c r="I43" s="52">
        <f t="shared" si="23"/>
        <v>2.9419232347020208E-2</v>
      </c>
      <c r="J43" s="53">
        <f>'UL System'!J42-'UL BOS'!J42+LSU!J42+LSUA!J42+LSUS!J42+UNO!J42+SUBR!J42+SUNO!J42</f>
        <v>9400000</v>
      </c>
      <c r="K43" s="52">
        <f t="shared" si="24"/>
        <v>0.97058076765297974</v>
      </c>
      <c r="L43" s="55">
        <f t="shared" si="25"/>
        <v>9684923</v>
      </c>
      <c r="M43" s="229">
        <f t="shared" si="26"/>
        <v>3.9399411663097262E-3</v>
      </c>
      <c r="N43" s="35"/>
    </row>
    <row r="44" spans="1:14" s="82" customFormat="1" ht="45">
      <c r="A44" s="83" t="s">
        <v>43</v>
      </c>
      <c r="B44" s="209">
        <f>SUM(B39:B43)</f>
        <v>9905985</v>
      </c>
      <c r="C44" s="213">
        <f t="shared" si="19"/>
        <v>0.44221822640937852</v>
      </c>
      <c r="D44" s="201">
        <f>SUM(D39:D43)</f>
        <v>12494686</v>
      </c>
      <c r="E44" s="213">
        <f t="shared" si="20"/>
        <v>0.55778177359062142</v>
      </c>
      <c r="F44" s="212">
        <f t="shared" si="21"/>
        <v>22400671</v>
      </c>
      <c r="G44" s="213">
        <f t="shared" si="22"/>
        <v>9.1128577713896607E-3</v>
      </c>
      <c r="H44" s="209">
        <f>SUM(H39:H43)</f>
        <v>8906097</v>
      </c>
      <c r="I44" s="213">
        <f t="shared" si="23"/>
        <v>0.45826582184623954</v>
      </c>
      <c r="J44" s="201">
        <f>SUM(J39:J43)</f>
        <v>10528250</v>
      </c>
      <c r="K44" s="213">
        <f t="shared" si="24"/>
        <v>0.54173417815376046</v>
      </c>
      <c r="L44" s="212">
        <f t="shared" si="25"/>
        <v>19434347</v>
      </c>
      <c r="M44" s="231">
        <f t="shared" si="26"/>
        <v>7.9061221019153093E-3</v>
      </c>
      <c r="N44" s="81"/>
    </row>
    <row r="45" spans="1:14" s="82" customFormat="1" ht="45">
      <c r="A45" s="90" t="s">
        <v>44</v>
      </c>
      <c r="B45" s="176">
        <f>'UL System'!B44-'UL BOS'!B44+LSU!B44+LSUA!B44+LSUS!B44+UNO!B44+SUBR!B44+SUNO!B44</f>
        <v>125081506</v>
      </c>
      <c r="C45" s="213">
        <f t="shared" si="19"/>
        <v>1</v>
      </c>
      <c r="D45" s="210">
        <f>'UL System'!D44-'UL BOS'!D44+LSU!D44+LSUA!D44+LSUS!D44+UNO!D44+SUBR!D44+SUNO!D44</f>
        <v>0</v>
      </c>
      <c r="E45" s="213">
        <f t="shared" si="20"/>
        <v>0</v>
      </c>
      <c r="F45" s="212">
        <f t="shared" si="21"/>
        <v>125081506</v>
      </c>
      <c r="G45" s="213">
        <f t="shared" si="22"/>
        <v>5.0884635286560051E-2</v>
      </c>
      <c r="H45" s="224">
        <f>'UL System'!H44-'UL BOS'!H44+LSU!H44+LSUA!H44+LSUS!H44+UNO!H44+SUBR!H44+SUNO!H44</f>
        <v>191762859</v>
      </c>
      <c r="I45" s="213">
        <f t="shared" si="23"/>
        <v>1</v>
      </c>
      <c r="J45" s="210">
        <f>'UL System'!J44-'UL BOS'!J44+LSU!J44+LSUA!J44+LSUS!J44+UNO!J44+SUBR!J44+SUNO!J44</f>
        <v>0</v>
      </c>
      <c r="K45" s="213">
        <f t="shared" si="24"/>
        <v>0</v>
      </c>
      <c r="L45" s="212">
        <f t="shared" si="25"/>
        <v>191762859</v>
      </c>
      <c r="M45" s="231">
        <f t="shared" si="26"/>
        <v>7.8011397957768749E-2</v>
      </c>
      <c r="N45" s="81"/>
    </row>
    <row r="46" spans="1:14" ht="45">
      <c r="A46" s="24" t="s">
        <v>45</v>
      </c>
      <c r="B46" s="93"/>
      <c r="C46" s="94" t="s">
        <v>4</v>
      </c>
      <c r="D46" s="59"/>
      <c r="E46" s="95" t="s">
        <v>4</v>
      </c>
      <c r="F46" s="48"/>
      <c r="G46" s="94" t="s">
        <v>4</v>
      </c>
      <c r="H46" s="225"/>
      <c r="I46" s="94" t="s">
        <v>4</v>
      </c>
      <c r="J46" s="59"/>
      <c r="K46" s="95" t="s">
        <v>4</v>
      </c>
      <c r="L46" s="48"/>
      <c r="M46" s="232" t="s">
        <v>4</v>
      </c>
      <c r="N46" s="35"/>
    </row>
    <row r="47" spans="1:14">
      <c r="A47" s="21" t="s">
        <v>46</v>
      </c>
      <c r="B47" s="9">
        <f>'UL System'!B46-'UL BOS'!B46+LSU!B46+LSUA!B46+LSUS!B46+UNO!B46+SUBR!B46+SUNO!B46</f>
        <v>382667815.40000004</v>
      </c>
      <c r="C47" s="52">
        <f t="shared" ref="C47:C63" si="27">IF(ISBLANK(B47),"  ",IF(F47&gt;0,B47/F47,IF(B47&gt;0,1,0)))</f>
        <v>0.95471462807104857</v>
      </c>
      <c r="D47" s="53">
        <f>'UL System'!D46-'UL BOS'!D46+LSU!D46+LSUA!D46+LSUS!D46+UNO!D46+SUBR!D46+SUNO!D46</f>
        <v>18151240</v>
      </c>
      <c r="E47" s="52">
        <f t="shared" ref="E47:E63" si="28">IF(ISBLANK(D47),"  ",IF(F47&gt;0,D47/F47,IF(D47&gt;0,1,0)))</f>
        <v>4.5285371928951455E-2</v>
      </c>
      <c r="F47" s="55">
        <f t="shared" ref="F47:F62" si="29">D47+B47</f>
        <v>400819055.40000004</v>
      </c>
      <c r="G47" s="52">
        <f t="shared" ref="G47:G63" si="30">IF(ISBLANK(F47),"  ",IF($F$73&gt;0,F47/$F$73,IF(F47&gt;0,1,0)))</f>
        <v>0.16305793000231791</v>
      </c>
      <c r="H47" s="220">
        <f>'UL System'!H46-'UL BOS'!H46+LSU!H46+LSUA!H46+LSUS!H46+UNO!H46+SUBR!H46+SUNO!H46</f>
        <v>437521712</v>
      </c>
      <c r="I47" s="52">
        <f t="shared" ref="I47:I63" si="31">IF(ISBLANK(H47),"  ",IF(L47&gt;0,H47/L47,IF(H47&gt;0,1,0)))</f>
        <v>0.95984468864587158</v>
      </c>
      <c r="J47" s="53">
        <f>'UL System'!J46-'UL BOS'!J46+LSU!J46+LSUA!J46+LSUS!J46+UNO!J46+SUBR!J46+SUNO!J46</f>
        <v>18303816</v>
      </c>
      <c r="K47" s="52">
        <f t="shared" ref="K47:K63" si="32">IF(ISBLANK(J47),"  ",IF(L47&gt;0,J47/L47,IF(J47&gt;0,1,0)))</f>
        <v>4.0155311354128462E-2</v>
      </c>
      <c r="L47" s="55">
        <f t="shared" ref="L47:L62" si="33">J47+H47</f>
        <v>455825528</v>
      </c>
      <c r="M47" s="229">
        <f t="shared" ref="M47:M63" si="34">IF(ISBLANK(L47),"  ",IF($F$73&gt;0,L47/$F$73,IF(L47&gt;0,1,0)))</f>
        <v>0.18543521331269922</v>
      </c>
      <c r="N47" s="35"/>
    </row>
    <row r="48" spans="1:14">
      <c r="A48" s="41" t="s">
        <v>47</v>
      </c>
      <c r="B48" s="9">
        <f>'UL System'!B47-'UL BOS'!B47+LSU!B47+LSUA!B47+LSUS!B47+UNO!B47+SUBR!B47+SUNO!B47</f>
        <v>82638493.280000001</v>
      </c>
      <c r="C48" s="52">
        <f t="shared" si="27"/>
        <v>1</v>
      </c>
      <c r="D48" s="53">
        <f>'UL System'!D47-'UL BOS'!D47+LSU!D47+LSUA!D47+LSUS!D47+UNO!D47+SUBR!D47+SUNO!D47</f>
        <v>0</v>
      </c>
      <c r="E48" s="52">
        <f t="shared" si="28"/>
        <v>0</v>
      </c>
      <c r="F48" s="55">
        <f t="shared" si="29"/>
        <v>82638493.280000001</v>
      </c>
      <c r="G48" s="52">
        <f t="shared" si="30"/>
        <v>3.3618315973775084E-2</v>
      </c>
      <c r="H48" s="220">
        <f>'UL System'!H47-'UL BOS'!H47+LSU!H47+LSUA!H47+LSUS!H47+UNO!H47+SUBR!H47+SUNO!H47</f>
        <v>94097778</v>
      </c>
      <c r="I48" s="52">
        <f t="shared" si="31"/>
        <v>1</v>
      </c>
      <c r="J48" s="53">
        <f>'UL System'!J47-'UL BOS'!J47+LSU!J47+LSUA!J47+LSUS!J47+UNO!J47+SUBR!J47+SUNO!J47</f>
        <v>0</v>
      </c>
      <c r="K48" s="52">
        <f t="shared" si="32"/>
        <v>0</v>
      </c>
      <c r="L48" s="55">
        <f t="shared" si="33"/>
        <v>94097778</v>
      </c>
      <c r="M48" s="229">
        <f t="shared" si="34"/>
        <v>3.8280088463323217E-2</v>
      </c>
      <c r="N48" s="35"/>
    </row>
    <row r="49" spans="1:14">
      <c r="A49" s="99" t="s">
        <v>48</v>
      </c>
      <c r="B49" s="9">
        <f>'UL System'!B48-'UL BOS'!B48+LSU!B48+LSUA!B48+LSUS!B48+UNO!B48+SUBR!B48+SUNO!B48</f>
        <v>36756659.57</v>
      </c>
      <c r="C49" s="52">
        <f t="shared" si="27"/>
        <v>1</v>
      </c>
      <c r="D49" s="53">
        <f>'UL System'!D48-'UL BOS'!D48+LSU!D48+LSUA!D48+LSUS!D48+UNO!D48+SUBR!D48+SUNO!D48</f>
        <v>0</v>
      </c>
      <c r="E49" s="52">
        <f t="shared" si="28"/>
        <v>0</v>
      </c>
      <c r="F49" s="55">
        <f t="shared" si="29"/>
        <v>36756659.57</v>
      </c>
      <c r="G49" s="52">
        <f t="shared" si="30"/>
        <v>1.4953043630380474E-2</v>
      </c>
      <c r="H49" s="220">
        <f>'UL System'!H48-'UL BOS'!H48+LSU!H48+LSUA!H48+LSUS!H48+UNO!H48+SUBR!H48+SUNO!H48</f>
        <v>36773642</v>
      </c>
      <c r="I49" s="52">
        <f t="shared" si="31"/>
        <v>0.97933358063251652</v>
      </c>
      <c r="J49" s="53">
        <f>'UL System'!J48-'UL BOS'!J48+LSU!J48+LSUA!J48+LSUS!J48+UNO!J48+SUBR!J48+SUNO!J48</f>
        <v>776017</v>
      </c>
      <c r="K49" s="52">
        <f t="shared" si="32"/>
        <v>2.0666419367483469E-2</v>
      </c>
      <c r="L49" s="55">
        <f t="shared" si="33"/>
        <v>37549659</v>
      </c>
      <c r="M49" s="229">
        <f t="shared" si="34"/>
        <v>1.527564517291387E-2</v>
      </c>
      <c r="N49" s="35"/>
    </row>
    <row r="50" spans="1:14">
      <c r="A50" s="99" t="s">
        <v>49</v>
      </c>
      <c r="B50" s="9">
        <f>'UL System'!B49-'UL BOS'!B49+LSU!B49+LSUA!B49+LSUS!B49+UNO!B49+SUBR!B49+SUNO!B49</f>
        <v>16470962.649999999</v>
      </c>
      <c r="C50" s="52">
        <f t="shared" si="27"/>
        <v>1</v>
      </c>
      <c r="D50" s="53">
        <f>'UL System'!D49-'UL BOS'!D49+LSU!D49+LSUA!D49+LSUS!D49+UNO!D49+SUBR!D49+SUNO!D49</f>
        <v>0</v>
      </c>
      <c r="E50" s="52">
        <f t="shared" si="28"/>
        <v>0</v>
      </c>
      <c r="F50" s="55">
        <f t="shared" si="29"/>
        <v>16470962.649999999</v>
      </c>
      <c r="G50" s="52">
        <f t="shared" si="30"/>
        <v>6.7005823168119075E-3</v>
      </c>
      <c r="H50" s="220">
        <f>'UL System'!H49-'UL BOS'!H49+LSU!H49+LSUA!H49+LSUS!H49+UNO!H49+SUBR!H49+SUNO!H49</f>
        <v>16526064</v>
      </c>
      <c r="I50" s="52">
        <f t="shared" si="31"/>
        <v>1</v>
      </c>
      <c r="J50" s="53">
        <f>'UL System'!J49-'UL BOS'!J49+LSU!J49+LSUA!J49+LSUS!J49+UNO!J49+SUBR!J49+SUNO!J49</f>
        <v>0</v>
      </c>
      <c r="K50" s="52">
        <f t="shared" si="32"/>
        <v>0</v>
      </c>
      <c r="L50" s="55">
        <f t="shared" si="33"/>
        <v>16526064</v>
      </c>
      <c r="M50" s="229">
        <f t="shared" si="34"/>
        <v>6.7229981973701992E-3</v>
      </c>
      <c r="N50" s="35"/>
    </row>
    <row r="51" spans="1:14">
      <c r="A51" s="41" t="s">
        <v>50</v>
      </c>
      <c r="B51" s="9">
        <f>'UL System'!B50-'UL BOS'!B50+LSU!B50+LSUA!B50+LSUS!B50+UNO!B50+SUBR!B50+SUNO!B50</f>
        <v>30150900.02</v>
      </c>
      <c r="C51" s="52">
        <f t="shared" si="27"/>
        <v>0.29520295066458185</v>
      </c>
      <c r="D51" s="53">
        <f>'UL System'!D50-'UL BOS'!D50+LSU!D50+LSUA!D50+LSUS!D50+UNO!D50+SUBR!D50+SUNO!D50</f>
        <v>71985274.269999996</v>
      </c>
      <c r="E51" s="52">
        <f t="shared" si="28"/>
        <v>0.7047970493354182</v>
      </c>
      <c r="F51" s="55">
        <f t="shared" si="29"/>
        <v>102136174.28999999</v>
      </c>
      <c r="G51" s="52">
        <f t="shared" si="30"/>
        <v>4.155020309965872E-2</v>
      </c>
      <c r="H51" s="220">
        <f>'UL System'!H50-'UL BOS'!H50+LSU!H50+LSUA!H50+LSUS!H50+UNO!H50+SUBR!H50+SUNO!H50</f>
        <v>30690988</v>
      </c>
      <c r="I51" s="52">
        <f t="shared" si="31"/>
        <v>0.30355490918387434</v>
      </c>
      <c r="J51" s="53">
        <f>'UL System'!J50-'UL BOS'!J50+LSU!J50+LSUA!J50+LSUS!J50+UNO!J50+SUBR!J50+SUNO!J50</f>
        <v>70414239</v>
      </c>
      <c r="K51" s="52">
        <f t="shared" si="32"/>
        <v>0.69644509081612571</v>
      </c>
      <c r="L51" s="55">
        <f t="shared" si="33"/>
        <v>101105227</v>
      </c>
      <c r="M51" s="229">
        <f t="shared" si="34"/>
        <v>4.1130801554786718E-2</v>
      </c>
      <c r="N51" s="35"/>
    </row>
    <row r="52" spans="1:14" s="82" customFormat="1" ht="45">
      <c r="A52" s="90" t="s">
        <v>51</v>
      </c>
      <c r="B52" s="209">
        <f>SUM(B47:B51)</f>
        <v>548684830.92000008</v>
      </c>
      <c r="C52" s="213">
        <f t="shared" si="27"/>
        <v>0.85890184329518404</v>
      </c>
      <c r="D52" s="201">
        <f>SUM(D47:D51)</f>
        <v>90136514.269999996</v>
      </c>
      <c r="E52" s="213">
        <f t="shared" si="28"/>
        <v>0.14109815670481601</v>
      </c>
      <c r="F52" s="212">
        <f t="shared" si="29"/>
        <v>638821345.19000006</v>
      </c>
      <c r="G52" s="213">
        <f t="shared" si="30"/>
        <v>0.25988007502294413</v>
      </c>
      <c r="H52" s="209">
        <f>SUM(H47:H51)</f>
        <v>615610184</v>
      </c>
      <c r="I52" s="213">
        <f t="shared" si="31"/>
        <v>0.87307682340808335</v>
      </c>
      <c r="J52" s="201">
        <f>SUM(J47:J51)</f>
        <v>89494072</v>
      </c>
      <c r="K52" s="213">
        <f t="shared" si="32"/>
        <v>0.12692317659191665</v>
      </c>
      <c r="L52" s="212">
        <f t="shared" si="33"/>
        <v>705104256</v>
      </c>
      <c r="M52" s="231">
        <f t="shared" si="34"/>
        <v>0.28684474670109322</v>
      </c>
      <c r="N52" s="81"/>
    </row>
    <row r="53" spans="1:14">
      <c r="A53" s="51" t="s">
        <v>52</v>
      </c>
      <c r="B53" s="9">
        <f>'UL System'!B52-'UL BOS'!B52+LSU!B52+LSUA!B52+LSUS!B52+UNO!B52+SUBR!B52+SUNO!B52</f>
        <v>0</v>
      </c>
      <c r="C53" s="52">
        <f t="shared" si="27"/>
        <v>0</v>
      </c>
      <c r="D53" s="53">
        <f>'UL System'!D52-'UL BOS'!D52+LSU!D52+LSUA!D52+LSUS!D52+UNO!D52+SUBR!D52+SUNO!D52</f>
        <v>0</v>
      </c>
      <c r="E53" s="52">
        <f t="shared" si="28"/>
        <v>0</v>
      </c>
      <c r="F53" s="55">
        <f t="shared" si="29"/>
        <v>0</v>
      </c>
      <c r="G53" s="52">
        <f t="shared" si="30"/>
        <v>0</v>
      </c>
      <c r="H53" s="220">
        <f>'UL System'!H52-'UL BOS'!H52+LSU!H52+LSUA!H52+LSUS!H52+UNO!H52+SUBR!H52+SUNO!H52</f>
        <v>0</v>
      </c>
      <c r="I53" s="52">
        <f t="shared" si="31"/>
        <v>0</v>
      </c>
      <c r="J53" s="53">
        <f>'UL System'!J52-'UL BOS'!J52+LSU!J52+LSUA!J52+LSUS!J52+UNO!J52+SUBR!J52+SUNO!J52</f>
        <v>0</v>
      </c>
      <c r="K53" s="52">
        <f t="shared" si="32"/>
        <v>0</v>
      </c>
      <c r="L53" s="55">
        <f t="shared" si="33"/>
        <v>0</v>
      </c>
      <c r="M53" s="229">
        <f t="shared" si="34"/>
        <v>0</v>
      </c>
      <c r="N53" s="35"/>
    </row>
    <row r="54" spans="1:14">
      <c r="A54" s="108" t="s">
        <v>53</v>
      </c>
      <c r="B54" s="9">
        <f>'UL System'!B53-'UL BOS'!B53+LSU!B53+LSUA!B53+LSUS!B53+UNO!B53+SUBR!B53+SUNO!B53</f>
        <v>0</v>
      </c>
      <c r="C54" s="52">
        <f t="shared" si="27"/>
        <v>0</v>
      </c>
      <c r="D54" s="53">
        <f>'UL System'!D53-'UL BOS'!D53+LSU!D53+LSUA!D53+LSUS!D53+UNO!D53+SUBR!D53+SUNO!D53</f>
        <v>0</v>
      </c>
      <c r="E54" s="52">
        <f t="shared" si="28"/>
        <v>0</v>
      </c>
      <c r="F54" s="55">
        <f t="shared" si="29"/>
        <v>0</v>
      </c>
      <c r="G54" s="52">
        <f t="shared" si="30"/>
        <v>0</v>
      </c>
      <c r="H54" s="220">
        <f>'UL System'!H53-'UL BOS'!H53+LSU!H53+LSUA!H53+LSUS!H53+UNO!H53+SUBR!H53+SUNO!H53</f>
        <v>0</v>
      </c>
      <c r="I54" s="52">
        <f t="shared" si="31"/>
        <v>0</v>
      </c>
      <c r="J54" s="53">
        <f>'UL System'!J53-'UL BOS'!J53+LSU!J53+LSUA!J53+LSUS!J53+UNO!J53+SUBR!J53+SUNO!J53</f>
        <v>0</v>
      </c>
      <c r="K54" s="52">
        <f t="shared" si="32"/>
        <v>0</v>
      </c>
      <c r="L54" s="55">
        <f t="shared" si="33"/>
        <v>0</v>
      </c>
      <c r="M54" s="229">
        <f t="shared" si="34"/>
        <v>0</v>
      </c>
      <c r="N54" s="35"/>
    </row>
    <row r="55" spans="1:14">
      <c r="A55" s="86" t="s">
        <v>54</v>
      </c>
      <c r="B55" s="9">
        <f>'UL System'!B54-'UL BOS'!B54+LSU!B54+LSUA!B54+LSUS!B54+UNO!B54+SUBR!B54+SUNO!B54</f>
        <v>14775241.34</v>
      </c>
      <c r="C55" s="52">
        <f t="shared" si="27"/>
        <v>0.76453911093372362</v>
      </c>
      <c r="D55" s="53">
        <f>'UL System'!D54-'UL BOS'!D54+LSU!D54+LSUA!D54+LSUS!D54+UNO!D54+SUBR!D54+SUNO!D54</f>
        <v>4550442.76</v>
      </c>
      <c r="E55" s="52">
        <f t="shared" si="28"/>
        <v>0.2354608890662763</v>
      </c>
      <c r="F55" s="55">
        <f t="shared" si="29"/>
        <v>19325684.100000001</v>
      </c>
      <c r="G55" s="52">
        <f t="shared" si="30"/>
        <v>7.8619167496414098E-3</v>
      </c>
      <c r="H55" s="220">
        <f>'UL System'!H54-'UL BOS'!H54+LSU!H54+LSUA!H54+LSUS!H54+UNO!H54+SUBR!H54+SUNO!H54</f>
        <v>14036832</v>
      </c>
      <c r="I55" s="52">
        <f t="shared" si="31"/>
        <v>0.73867103612364038</v>
      </c>
      <c r="J55" s="53">
        <f>'UL System'!J54-'UL BOS'!J54+LSU!J54+LSUA!J54+LSUS!J54+UNO!J54+SUBR!J54+SUNO!J54</f>
        <v>4965987</v>
      </c>
      <c r="K55" s="52">
        <f t="shared" si="32"/>
        <v>0.26132896387635962</v>
      </c>
      <c r="L55" s="55">
        <f t="shared" si="33"/>
        <v>19002819</v>
      </c>
      <c r="M55" s="229">
        <f t="shared" si="34"/>
        <v>7.7305714102252152E-3</v>
      </c>
      <c r="N55" s="35"/>
    </row>
    <row r="56" spans="1:14">
      <c r="A56" s="85" t="s">
        <v>55</v>
      </c>
      <c r="B56" s="9">
        <f>'UL System'!B55-'UL BOS'!B55+LSU!B55+LSUA!B55+LSUS!B55+UNO!B55+SUBR!B55+SUNO!B55</f>
        <v>1486324</v>
      </c>
      <c r="C56" s="52">
        <f t="shared" si="27"/>
        <v>1.4292574136588722E-2</v>
      </c>
      <c r="D56" s="53">
        <f>'UL System'!D55-'UL BOS'!D55+LSU!D55+LSUA!D55+LSUS!D55+UNO!D55+SUBR!D55+SUNO!D55</f>
        <v>102506419.77000001</v>
      </c>
      <c r="E56" s="52">
        <f t="shared" si="28"/>
        <v>0.98570742586341131</v>
      </c>
      <c r="F56" s="55">
        <f t="shared" si="29"/>
        <v>103992743.77000001</v>
      </c>
      <c r="G56" s="52">
        <f t="shared" si="30"/>
        <v>4.230547751148072E-2</v>
      </c>
      <c r="H56" s="220">
        <f>'UL System'!H55-'UL BOS'!H55+LSU!H55+LSUA!H55+LSUS!H55+UNO!H55+SUBR!H55+SUNO!H55</f>
        <v>1338500</v>
      </c>
      <c r="I56" s="52">
        <f t="shared" si="31"/>
        <v>1.2376586431496053E-2</v>
      </c>
      <c r="J56" s="53">
        <f>'UL System'!J55-'UL BOS'!J55+LSU!J55+LSUA!J55+LSUS!J55+UNO!J55+SUBR!J55+SUNO!J55</f>
        <v>106809252</v>
      </c>
      <c r="K56" s="52">
        <f t="shared" si="32"/>
        <v>0.98762341356850392</v>
      </c>
      <c r="L56" s="55">
        <f t="shared" si="33"/>
        <v>108147752</v>
      </c>
      <c r="M56" s="229">
        <f t="shared" si="34"/>
        <v>4.3995783977699668E-2</v>
      </c>
      <c r="N56" s="35"/>
    </row>
    <row r="57" spans="1:14">
      <c r="A57" s="109" t="s">
        <v>56</v>
      </c>
      <c r="B57" s="9">
        <f>'UL System'!B56-'UL BOS'!B56+LSU!B56+LSUA!B56+LSUS!B56+UNO!B56+SUBR!B56+SUNO!B56</f>
        <v>411173</v>
      </c>
      <c r="C57" s="52">
        <f t="shared" si="27"/>
        <v>1</v>
      </c>
      <c r="D57" s="53">
        <f>'UL System'!D56-'UL BOS'!D56+LSU!D56+LSUA!D56+LSUS!D56+UNO!D56+SUBR!D56+SUNO!D56</f>
        <v>0</v>
      </c>
      <c r="E57" s="52">
        <f t="shared" si="28"/>
        <v>0</v>
      </c>
      <c r="F57" s="55">
        <f t="shared" si="29"/>
        <v>411173</v>
      </c>
      <c r="G57" s="52">
        <f t="shared" si="30"/>
        <v>1.6727003706431832E-4</v>
      </c>
      <c r="H57" s="220">
        <f>'UL System'!H56-'UL BOS'!H56+LSU!H56+LSUA!H56+LSUS!H56+UNO!H56+SUBR!H56+SUNO!H56</f>
        <v>397000</v>
      </c>
      <c r="I57" s="52">
        <f t="shared" si="31"/>
        <v>1</v>
      </c>
      <c r="J57" s="53">
        <f>'UL System'!J56-'UL BOS'!J56+LSU!J56+LSUA!J56+LSUS!J56+UNO!J56+SUBR!J56+SUNO!J56</f>
        <v>0</v>
      </c>
      <c r="K57" s="52">
        <f t="shared" si="32"/>
        <v>0</v>
      </c>
      <c r="L57" s="55">
        <f t="shared" si="33"/>
        <v>397000</v>
      </c>
      <c r="M57" s="229">
        <f t="shared" si="34"/>
        <v>1.6150429311879519E-4</v>
      </c>
      <c r="N57" s="35"/>
    </row>
    <row r="58" spans="1:14">
      <c r="A58" s="109" t="s">
        <v>57</v>
      </c>
      <c r="B58" s="9">
        <f>'UL System'!B57-'UL BOS'!B57+LSU!B57+LSUA!B57+LSUS!B57+UNO!B57+SUBR!B57+SUNO!B57</f>
        <v>0</v>
      </c>
      <c r="C58" s="52">
        <f t="shared" si="27"/>
        <v>0</v>
      </c>
      <c r="D58" s="53">
        <f>'UL System'!D57-'UL BOS'!D57+LSU!D57+LSUA!D57+LSUS!D57+UNO!D57+SUBR!D57+SUNO!D57</f>
        <v>155903445.97999999</v>
      </c>
      <c r="E58" s="52">
        <f t="shared" si="28"/>
        <v>1</v>
      </c>
      <c r="F58" s="55">
        <f t="shared" si="29"/>
        <v>155903445.97999999</v>
      </c>
      <c r="G58" s="52">
        <f t="shared" si="30"/>
        <v>6.3423364830690609E-2</v>
      </c>
      <c r="H58" s="220">
        <f>'UL System'!H57-'UL BOS'!H57+LSU!H57+LSUA!H57+LSUS!H57+UNO!H57+SUBR!H57+SUNO!H57</f>
        <v>0</v>
      </c>
      <c r="I58" s="52">
        <f t="shared" si="31"/>
        <v>0</v>
      </c>
      <c r="J58" s="53">
        <f>'UL System'!J57-'UL BOS'!J57+LSU!J57+LSUA!J57+LSUS!J57+UNO!J57+SUBR!J57+SUNO!J57</f>
        <v>152912607</v>
      </c>
      <c r="K58" s="52">
        <f t="shared" si="32"/>
        <v>1</v>
      </c>
      <c r="L58" s="55">
        <f t="shared" si="33"/>
        <v>152912607</v>
      </c>
      <c r="M58" s="229">
        <f t="shared" si="34"/>
        <v>6.2206656177549453E-2</v>
      </c>
      <c r="N58" s="35"/>
    </row>
    <row r="59" spans="1:14">
      <c r="A59" s="110" t="s">
        <v>58</v>
      </c>
      <c r="B59" s="9">
        <f>'UL System'!B58-'UL BOS'!B58+LSU!B58+LSUA!B58+LSUS!B58+UNO!B58+SUBR!B58+SUNO!B58</f>
        <v>0</v>
      </c>
      <c r="C59" s="52">
        <f t="shared" si="27"/>
        <v>0</v>
      </c>
      <c r="D59" s="53">
        <f>'UL System'!D58-'UL BOS'!D58+LSU!D58+LSUA!D58+LSUS!D58+UNO!D58+SUBR!D58+SUNO!D58</f>
        <v>234665121.24999997</v>
      </c>
      <c r="E59" s="52">
        <f t="shared" si="28"/>
        <v>1</v>
      </c>
      <c r="F59" s="55">
        <f t="shared" si="29"/>
        <v>234665121.24999997</v>
      </c>
      <c r="G59" s="52">
        <f t="shared" si="30"/>
        <v>9.5464545408356707E-2</v>
      </c>
      <c r="H59" s="220">
        <f>'UL System'!H58-'UL BOS'!H58+LSU!H58+LSUA!H58+LSUS!H58+UNO!H58+SUBR!H58+SUNO!H58</f>
        <v>0</v>
      </c>
      <c r="I59" s="52">
        <f t="shared" si="31"/>
        <v>0</v>
      </c>
      <c r="J59" s="53">
        <f>'UL System'!J58-'UL BOS'!J58+LSU!J58+LSUA!J58+LSUS!J58+UNO!J58+SUBR!J58+SUNO!J58</f>
        <v>233470512</v>
      </c>
      <c r="K59" s="52">
        <f t="shared" si="32"/>
        <v>1</v>
      </c>
      <c r="L59" s="55">
        <f t="shared" si="33"/>
        <v>233470512</v>
      </c>
      <c r="M59" s="229">
        <f t="shared" si="34"/>
        <v>9.4978564243433733E-2</v>
      </c>
      <c r="N59" s="35"/>
    </row>
    <row r="60" spans="1:14">
      <c r="A60" s="110" t="s">
        <v>59</v>
      </c>
      <c r="B60" s="9">
        <f>'UL System'!B59-'UL BOS'!B59+LSU!B59+LSUA!B59+LSUS!B59+UNO!B59+SUBR!B59+SUNO!B59</f>
        <v>0</v>
      </c>
      <c r="C60" s="52">
        <f t="shared" si="27"/>
        <v>0</v>
      </c>
      <c r="D60" s="53">
        <f>'UL System'!D59-'UL BOS'!D59+LSU!D59+LSUA!D59+LSUS!D59+UNO!D59+SUBR!D59+SUNO!D59</f>
        <v>3246359.87</v>
      </c>
      <c r="E60" s="52">
        <f t="shared" si="28"/>
        <v>1</v>
      </c>
      <c r="F60" s="55">
        <f t="shared" si="29"/>
        <v>3246359.87</v>
      </c>
      <c r="G60" s="52">
        <f t="shared" si="30"/>
        <v>1.3206575718226043E-3</v>
      </c>
      <c r="H60" s="220">
        <f>'UL System'!H59-'UL BOS'!H59+LSU!H59+LSUA!H59+LSUS!H59+UNO!H59+SUBR!H59+SUNO!H59</f>
        <v>0</v>
      </c>
      <c r="I60" s="52">
        <f t="shared" si="31"/>
        <v>0</v>
      </c>
      <c r="J60" s="53">
        <f>'UL System'!J59-'UL BOS'!J59+LSU!J59+LSUA!J59+LSUS!J59+UNO!J59+SUBR!J59+SUNO!J59</f>
        <v>2831441</v>
      </c>
      <c r="K60" s="52">
        <f t="shared" si="32"/>
        <v>1</v>
      </c>
      <c r="L60" s="55">
        <f t="shared" si="33"/>
        <v>2831441</v>
      </c>
      <c r="M60" s="229">
        <f t="shared" si="34"/>
        <v>1.1518636705606412E-3</v>
      </c>
      <c r="N60" s="35"/>
    </row>
    <row r="61" spans="1:14">
      <c r="A61" s="86" t="s">
        <v>60</v>
      </c>
      <c r="B61" s="9">
        <f>'UL System'!B60-'UL BOS'!B60+LSU!B60+LSUA!B60+LSUS!B60+UNO!B60+SUBR!B60+SUNO!B60</f>
        <v>0</v>
      </c>
      <c r="C61" s="52">
        <f t="shared" si="27"/>
        <v>0</v>
      </c>
      <c r="D61" s="53">
        <f>'UL System'!D60-'UL BOS'!D60+LSU!D60+LSUA!D60+LSUS!D60+UNO!D60+SUBR!D60+SUNO!D60</f>
        <v>102994305.14999999</v>
      </c>
      <c r="E61" s="52">
        <f t="shared" si="28"/>
        <v>1</v>
      </c>
      <c r="F61" s="55">
        <f t="shared" si="29"/>
        <v>102994305.14999999</v>
      </c>
      <c r="G61" s="52">
        <f t="shared" si="30"/>
        <v>4.1899300877864573E-2</v>
      </c>
      <c r="H61" s="220">
        <f>'UL System'!H60-'UL BOS'!H60+LSU!H60+LSUA!H60+LSUS!H60+UNO!H60+SUBR!H60+SUNO!H60</f>
        <v>0</v>
      </c>
      <c r="I61" s="52">
        <f t="shared" si="31"/>
        <v>0</v>
      </c>
      <c r="J61" s="53">
        <f>'UL System'!J60-'UL BOS'!J60+LSU!J60+LSUA!J60+LSUS!J60+UNO!J60+SUBR!J60+SUNO!J60</f>
        <v>77204018</v>
      </c>
      <c r="K61" s="52">
        <f t="shared" si="32"/>
        <v>1</v>
      </c>
      <c r="L61" s="55">
        <f t="shared" si="33"/>
        <v>77204018</v>
      </c>
      <c r="M61" s="229">
        <f t="shared" si="34"/>
        <v>3.1407507186450224E-2</v>
      </c>
      <c r="N61" s="35"/>
    </row>
    <row r="62" spans="1:14">
      <c r="A62" s="85" t="s">
        <v>61</v>
      </c>
      <c r="B62" s="9">
        <f>'UL System'!B61-'UL BOS'!B61+LSU!B61+LSUA!B61+LSUS!B61+UNO!B61+SUBR!B61+SUNO!B61</f>
        <v>43589406.310000002</v>
      </c>
      <c r="C62" s="52">
        <f t="shared" si="27"/>
        <v>0.43110925630483948</v>
      </c>
      <c r="D62" s="53">
        <f>'UL System'!D61-'UL BOS'!D61+LSU!D61+LSUA!D61+LSUS!D61+UNO!D61+SUBR!D61+SUNO!D61</f>
        <v>57520476.329999998</v>
      </c>
      <c r="E62" s="52">
        <f t="shared" si="28"/>
        <v>0.56889074369516046</v>
      </c>
      <c r="F62" s="55">
        <f t="shared" si="29"/>
        <v>101109882.64</v>
      </c>
      <c r="G62" s="52">
        <f t="shared" si="30"/>
        <v>4.1132695524175165E-2</v>
      </c>
      <c r="H62" s="220">
        <f>'UL System'!H61-'UL BOS'!H61+LSU!H61+LSUA!H61+LSUS!H61+UNO!H61+SUBR!H61+SUNO!H61</f>
        <v>50139747</v>
      </c>
      <c r="I62" s="52">
        <f t="shared" si="31"/>
        <v>0.4709990190414291</v>
      </c>
      <c r="J62" s="53">
        <f>'UL System'!J61-'UL BOS'!J61+LSU!J61+LSUA!J61+LSUS!J61+UNO!J61+SUBR!J61+SUNO!J61</f>
        <v>56314290</v>
      </c>
      <c r="K62" s="52">
        <f t="shared" si="32"/>
        <v>0.52900098095857084</v>
      </c>
      <c r="L62" s="55">
        <f t="shared" si="33"/>
        <v>106454037</v>
      </c>
      <c r="M62" s="229">
        <f t="shared" si="34"/>
        <v>4.3306760693519068E-2</v>
      </c>
      <c r="N62" s="35"/>
    </row>
    <row r="63" spans="1:14" s="82" customFormat="1" ht="45">
      <c r="A63" s="111" t="s">
        <v>62</v>
      </c>
      <c r="B63" s="87">
        <f>SUM(B52:B62)</f>
        <v>608946975.57000017</v>
      </c>
      <c r="C63" s="213">
        <f t="shared" si="27"/>
        <v>0.44760042359534158</v>
      </c>
      <c r="D63" s="88">
        <f>SUM(D52:D62)</f>
        <v>751523085.38</v>
      </c>
      <c r="E63" s="213">
        <f t="shared" si="28"/>
        <v>0.55239957640465853</v>
      </c>
      <c r="F63" s="214">
        <f>SUM(F52:F62)</f>
        <v>1360470060.95</v>
      </c>
      <c r="G63" s="213">
        <f t="shared" si="30"/>
        <v>0.55345530353404027</v>
      </c>
      <c r="H63" s="226">
        <f>SUM(H52:H62)</f>
        <v>681522263</v>
      </c>
      <c r="I63" s="213">
        <f t="shared" si="31"/>
        <v>0.48488823291484245</v>
      </c>
      <c r="J63" s="88">
        <f>SUM(J52:J62)</f>
        <v>724002179</v>
      </c>
      <c r="K63" s="213">
        <f t="shared" si="32"/>
        <v>0.51511176708515749</v>
      </c>
      <c r="L63" s="214">
        <f>SUM(L52:L62)</f>
        <v>1405524442</v>
      </c>
      <c r="M63" s="231">
        <f t="shared" si="34"/>
        <v>0.57178395835365003</v>
      </c>
      <c r="N63" s="81"/>
    </row>
    <row r="64" spans="1:14" ht="45">
      <c r="A64" s="24" t="s">
        <v>63</v>
      </c>
      <c r="B64" s="62"/>
      <c r="C64" s="63" t="s">
        <v>4</v>
      </c>
      <c r="D64" s="64"/>
      <c r="E64" s="65" t="s">
        <v>4</v>
      </c>
      <c r="F64" s="44"/>
      <c r="G64" s="63" t="s">
        <v>4</v>
      </c>
      <c r="H64" s="221"/>
      <c r="I64" s="63" t="s">
        <v>4</v>
      </c>
      <c r="J64" s="64"/>
      <c r="K64" s="65" t="s">
        <v>4</v>
      </c>
      <c r="L64" s="44"/>
      <c r="M64" s="230" t="s">
        <v>4</v>
      </c>
    </row>
    <row r="65" spans="1:13">
      <c r="A65" s="112" t="s">
        <v>64</v>
      </c>
      <c r="B65" s="9">
        <f>'UL System'!B64-'UL BOS'!B64+LSU!B64+LSUA!B64+LSUS!B64+UNO!B64+SUBR!B64+SUNO!B64</f>
        <v>0</v>
      </c>
      <c r="C65" s="52">
        <f t="shared" ref="C65:C67" si="35">IF(ISBLANK(B65),"  ",IF(F65&gt;0,B65/F65,IF(B65&gt;0,1,0)))</f>
        <v>0</v>
      </c>
      <c r="D65" s="53">
        <f>'UL System'!D64-'UL BOS'!D64+LSU!D64+LSUA!D64+LSUS!D64+UNO!D64+SUBR!D64+SUNO!D64</f>
        <v>24973328.289999999</v>
      </c>
      <c r="E65" s="52">
        <f t="shared" ref="E65:E67" si="36">IF(ISBLANK(D65),"  ",IF(F65&gt;0,D65/F65,IF(D65&gt;0,1,0)))</f>
        <v>1</v>
      </c>
      <c r="F65" s="55">
        <f t="shared" ref="F65:F67" si="37">D65+B65</f>
        <v>24973328.289999999</v>
      </c>
      <c r="G65" s="52">
        <f t="shared" ref="G65:G67" si="38">IF(ISBLANK(F65),"  ",IF($F$73&gt;0,F65/$F$73,IF(F65&gt;0,1,0)))</f>
        <v>1.0159445169521563E-2</v>
      </c>
      <c r="H65" s="220">
        <f>'UL System'!H64-'UL BOS'!H64+LSU!H64+LSUA!H64+LSUS!H64+UNO!H64+SUBR!H64+SUNO!H64</f>
        <v>0</v>
      </c>
      <c r="I65" s="52">
        <f t="shared" ref="I65:I67" si="39">IF(ISBLANK(H65),"  ",IF(L65&gt;0,H65/L65,IF(H65&gt;0,1,0)))</f>
        <v>0</v>
      </c>
      <c r="J65" s="53">
        <f>'UL System'!J64-'UL BOS'!J64+LSU!J64+LSUA!J64+LSUS!J64+UNO!J64+SUBR!J64+SUNO!J64</f>
        <v>14310410</v>
      </c>
      <c r="K65" s="52">
        <f t="shared" ref="K65:K67" si="40">IF(ISBLANK(J65),"  ",IF(L65&gt;0,J65/L65,IF(J65&gt;0,1,0)))</f>
        <v>1</v>
      </c>
      <c r="L65" s="55">
        <f t="shared" ref="L65:L67" si="41">J65+H65</f>
        <v>14310410</v>
      </c>
      <c r="M65" s="229">
        <f t="shared" ref="M65:M67" si="42">IF(ISBLANK(L65),"  ",IF($F$73&gt;0,L65/$F$73,IF(L65&gt;0,1,0)))</f>
        <v>5.821643957909667E-3</v>
      </c>
    </row>
    <row r="66" spans="1:13">
      <c r="A66" s="41" t="s">
        <v>65</v>
      </c>
      <c r="B66" s="9">
        <f>'UL System'!B64-'UL BOS'!B64+LSU!B64+LSUA!B64+LSUS!B64+UNO!B64+SUBR!B64+SUNO!B64</f>
        <v>0</v>
      </c>
      <c r="C66" s="52">
        <f t="shared" ref="C66" si="43">IF(ISBLANK(B66),"  ",IF(F66&gt;0,B66/F66,IF(B66&gt;0,1,0)))</f>
        <v>0</v>
      </c>
      <c r="D66" s="53">
        <f>'UL System'!D64-'UL BOS'!D64+LSU!D64+LSUA!D64+LSUS!D64+UNO!D64+SUBR!D64+SUNO!D64</f>
        <v>24973328.289999999</v>
      </c>
      <c r="E66" s="52">
        <f t="shared" ref="E66" si="44">IF(ISBLANK(D66),"  ",IF(F66&gt;0,D66/F66,IF(D66&gt;0,1,0)))</f>
        <v>1</v>
      </c>
      <c r="F66" s="55">
        <f t="shared" ref="F66" si="45">D66+B66</f>
        <v>24973328.289999999</v>
      </c>
      <c r="G66" s="52">
        <f t="shared" ref="G66" si="46">IF(ISBLANK(F66),"  ",IF($F$73&gt;0,F66/$F$73,IF(F66&gt;0,1,0)))</f>
        <v>1.0159445169521563E-2</v>
      </c>
      <c r="H66" s="220">
        <f>'UL System'!H64-'UL BOS'!H64+LSU!H64+LSUA!H64+LSUS!H64+UNO!H64+SUBR!H64+SUNO!H64</f>
        <v>0</v>
      </c>
      <c r="I66" s="52">
        <f t="shared" ref="I66" si="47">IF(ISBLANK(H66),"  ",IF(L66&gt;0,H66/L66,IF(H66&gt;0,1,0)))</f>
        <v>0</v>
      </c>
      <c r="J66" s="53">
        <f>'UL System'!J64-'UL BOS'!J64+LSU!J64+LSUA!J64+LSUS!J64+UNO!J64+SUBR!J64+SUNO!J64</f>
        <v>14310410</v>
      </c>
      <c r="K66" s="52">
        <f t="shared" ref="K66" si="48">IF(ISBLANK(J66),"  ",IF(L66&gt;0,J66/L66,IF(J66&gt;0,1,0)))</f>
        <v>1</v>
      </c>
      <c r="L66" s="55">
        <f t="shared" ref="L66" si="49">J66+H66</f>
        <v>14310410</v>
      </c>
      <c r="M66" s="229">
        <f t="shared" ref="M66" si="50">IF(ISBLANK(L66),"  ",IF($F$73&gt;0,L66/$F$73,IF(L66&gt;0,1,0)))</f>
        <v>5.821643957909667E-3</v>
      </c>
    </row>
    <row r="67" spans="1:13">
      <c r="A67" s="41" t="s">
        <v>65</v>
      </c>
      <c r="B67" s="9">
        <f>'UL System'!B65-'UL BOS'!B65+LSU!B65+LSUA!B65+LSUS!B65+UNO!B65+SUBR!B65+SUNO!B65</f>
        <v>0</v>
      </c>
      <c r="C67" s="52">
        <f t="shared" si="35"/>
        <v>0</v>
      </c>
      <c r="D67" s="53">
        <f>'UL System'!D65-'UL BOS'!D65+LSU!D65+LSUA!D65+LSUS!D65+UNO!D65+SUBR!D65+SUNO!D65</f>
        <v>0</v>
      </c>
      <c r="E67" s="52">
        <f t="shared" si="36"/>
        <v>0</v>
      </c>
      <c r="F67" s="55">
        <f t="shared" si="37"/>
        <v>0</v>
      </c>
      <c r="G67" s="52">
        <f t="shared" si="38"/>
        <v>0</v>
      </c>
      <c r="H67" s="220">
        <f>'UL System'!H65-'UL BOS'!H65+LSU!H65+LSUA!H65+LSUS!H65+UNO!H65+SUBR!H65+SUNO!H65</f>
        <v>0</v>
      </c>
      <c r="I67" s="52">
        <f t="shared" si="39"/>
        <v>0</v>
      </c>
      <c r="J67" s="53">
        <f>'UL System'!J65-'UL BOS'!J65+LSU!J65+LSUA!J65+LSUS!J65+UNO!J65+SUBR!J65+SUNO!J65</f>
        <v>0</v>
      </c>
      <c r="K67" s="52">
        <f t="shared" si="40"/>
        <v>0</v>
      </c>
      <c r="L67" s="55">
        <f t="shared" si="41"/>
        <v>0</v>
      </c>
      <c r="M67" s="229">
        <f t="shared" si="42"/>
        <v>0</v>
      </c>
    </row>
    <row r="68" spans="1:13" ht="45">
      <c r="A68" s="113" t="s">
        <v>66</v>
      </c>
      <c r="B68" s="62"/>
      <c r="C68" s="63" t="s">
        <v>4</v>
      </c>
      <c r="D68" s="64"/>
      <c r="E68" s="65" t="s">
        <v>4</v>
      </c>
      <c r="F68" s="44"/>
      <c r="G68" s="63" t="s">
        <v>4</v>
      </c>
      <c r="H68" s="221"/>
      <c r="I68" s="63" t="s">
        <v>4</v>
      </c>
      <c r="J68" s="64"/>
      <c r="K68" s="65" t="s">
        <v>4</v>
      </c>
      <c r="L68" s="44"/>
      <c r="M68" s="230" t="s">
        <v>4</v>
      </c>
    </row>
    <row r="69" spans="1:13">
      <c r="A69" s="86" t="s">
        <v>67</v>
      </c>
      <c r="B69" s="9">
        <f>'UL System'!B67-'UL BOS'!B67+LSU!B67+LSUA!B67+LSUS!B67+UNO!B67+SUBR!B67+SUNO!B67</f>
        <v>0</v>
      </c>
      <c r="C69" s="52">
        <f t="shared" ref="C69:C73" si="51">IF(ISBLANK(B69),"  ",IF(F69&gt;0,B69/F69,IF(B69&gt;0,1,0)))</f>
        <v>0</v>
      </c>
      <c r="D69" s="53">
        <f>'UL System'!D67-'UL BOS'!D67+LSU!D67+LSUA!D67+LSUS!D67+UNO!D67+SUBR!D67+SUNO!D67</f>
        <v>129427056</v>
      </c>
      <c r="E69" s="52">
        <f t="shared" ref="E69:E73" si="52">IF(ISBLANK(D69),"  ",IF(F69&gt;0,D69/F69,IF(D69&gt;0,1,0)))</f>
        <v>1</v>
      </c>
      <c r="F69" s="55">
        <f t="shared" ref="F69:F70" si="53">D69+B69</f>
        <v>129427056</v>
      </c>
      <c r="G69" s="52">
        <f t="shared" ref="G69:G73" si="54">IF(ISBLANK(F69),"  ",IF($F$73&gt;0,F69/$F$73,IF(F69&gt;0,1,0)))</f>
        <v>5.2652456397296522E-2</v>
      </c>
      <c r="H69" s="220">
        <f>'UL System'!H67-'UL BOS'!H67+LSU!H67+LSUA!H67+LSUS!H67+UNO!H67+SUBR!H67+SUNO!H67</f>
        <v>0</v>
      </c>
      <c r="I69" s="52">
        <f t="shared" ref="I69:I73" si="55">IF(ISBLANK(H69),"  ",IF(L69&gt;0,H69/L69,IF(H69&gt;0,1,0)))</f>
        <v>0</v>
      </c>
      <c r="J69" s="53">
        <f>'UL System'!J67-'UL BOS'!J67+LSU!J67+LSUA!J67+LSUS!J67+UNO!J67+SUBR!J67+SUNO!J67</f>
        <v>121945332</v>
      </c>
      <c r="K69" s="52">
        <f t="shared" ref="K69:K73" si="56">IF(ISBLANK(J69),"  ",IF(L69&gt;0,J69/L69,IF(J69&gt;0,1,0)))</f>
        <v>1</v>
      </c>
      <c r="L69" s="55">
        <f t="shared" ref="L69:L70" si="57">J69+H69</f>
        <v>121945332</v>
      </c>
      <c r="M69" s="229">
        <f t="shared" ref="M69:M73" si="58">IF(ISBLANK(L69),"  ",IF($F$73&gt;0,L69/$F$73,IF(L69&gt;0,1,0)))</f>
        <v>4.9608802629211073E-2</v>
      </c>
    </row>
    <row r="70" spans="1:13">
      <c r="A70" s="41" t="s">
        <v>68</v>
      </c>
      <c r="B70" s="9">
        <f>'UL System'!B68-'UL BOS'!B68+LSU!B68+LSUA!B68+LSUS!B68+UNO!B68+SUBR!B68+SUNO!B68</f>
        <v>0</v>
      </c>
      <c r="C70" s="52">
        <f t="shared" si="51"/>
        <v>0</v>
      </c>
      <c r="D70" s="53">
        <f>'UL System'!D68-'UL BOS'!D68+LSU!D68+LSUA!D68+LSUS!D68+UNO!D68+SUBR!D68+SUNO!D68</f>
        <v>178096275.44</v>
      </c>
      <c r="E70" s="52">
        <f t="shared" si="52"/>
        <v>1</v>
      </c>
      <c r="F70" s="55">
        <f t="shared" si="53"/>
        <v>178096275.44</v>
      </c>
      <c r="G70" s="52">
        <f t="shared" si="54"/>
        <v>7.2451670206618246E-2</v>
      </c>
      <c r="H70" s="220">
        <f>'UL System'!H68-'UL BOS'!H68+LSU!H68+LSUA!H68+LSUS!H68+UNO!H68+SUBR!H68+SUNO!H68</f>
        <v>0</v>
      </c>
      <c r="I70" s="52">
        <f t="shared" si="55"/>
        <v>0</v>
      </c>
      <c r="J70" s="53">
        <f>'UL System'!J68-'UL BOS'!J68+LSU!J68+LSUA!J68+LSUS!J68+UNO!J68+SUBR!J68+SUNO!J68</f>
        <v>189008487</v>
      </c>
      <c r="K70" s="52">
        <f t="shared" si="56"/>
        <v>1</v>
      </c>
      <c r="L70" s="55">
        <f t="shared" si="57"/>
        <v>189008487</v>
      </c>
      <c r="M70" s="229">
        <f t="shared" si="58"/>
        <v>7.6890886867476055E-2</v>
      </c>
    </row>
    <row r="71" spans="1:13" s="82" customFormat="1" ht="45">
      <c r="A71" s="83" t="s">
        <v>69</v>
      </c>
      <c r="B71" s="114">
        <f>SUM(B65:B67,B69:B70)</f>
        <v>0</v>
      </c>
      <c r="C71" s="213">
        <f t="shared" si="51"/>
        <v>0</v>
      </c>
      <c r="D71" s="115">
        <f>SUM(D65:D67,D69:D70)</f>
        <v>357469988.01999998</v>
      </c>
      <c r="E71" s="213">
        <f t="shared" si="52"/>
        <v>1</v>
      </c>
      <c r="F71" s="214">
        <f>SUM(F65:F67,F69:F70)</f>
        <v>357469988.01999998</v>
      </c>
      <c r="G71" s="213">
        <f t="shared" si="54"/>
        <v>0.14542301694295789</v>
      </c>
      <c r="H71" s="227">
        <f>SUM(H65:H67,H69:H70)</f>
        <v>0</v>
      </c>
      <c r="I71" s="213">
        <f t="shared" si="55"/>
        <v>0</v>
      </c>
      <c r="J71" s="115">
        <f>SUM(J65:J67,J69:J70)</f>
        <v>339574639</v>
      </c>
      <c r="K71" s="213">
        <f t="shared" si="56"/>
        <v>1</v>
      </c>
      <c r="L71" s="214">
        <f>SUM(L65:L67,L69:L70)</f>
        <v>339574639</v>
      </c>
      <c r="M71" s="231">
        <f t="shared" si="58"/>
        <v>0.13814297741250645</v>
      </c>
    </row>
    <row r="72" spans="1:13" s="82" customFormat="1" ht="45">
      <c r="A72" s="83" t="s">
        <v>70</v>
      </c>
      <c r="B72" s="176">
        <f>'UL System'!B70-'UL BOS'!B70+LSU!B70+LSUA!B70+LSUS!B70+UNO!B70+SUBR!B70+SUNO!B70</f>
        <v>0</v>
      </c>
      <c r="C72" s="213">
        <f t="shared" si="51"/>
        <v>0</v>
      </c>
      <c r="D72" s="210">
        <f>'UL System'!D70-'UL BOS'!D70+LSU!D70+LSUA!D70+LSUS!D70+UNO!D70+SUBR!D70+SUNO!D70</f>
        <v>0</v>
      </c>
      <c r="E72" s="213">
        <f t="shared" si="52"/>
        <v>0</v>
      </c>
      <c r="F72" s="119">
        <v>0</v>
      </c>
      <c r="G72" s="213">
        <f t="shared" si="54"/>
        <v>0</v>
      </c>
      <c r="H72" s="224">
        <f>'UL System'!H70-'UL BOS'!H70+LSU!H70+LSUA!H70+LSUS!H70+UNO!H70+SUBR!H70+SUNO!H70</f>
        <v>0</v>
      </c>
      <c r="I72" s="213">
        <f t="shared" si="55"/>
        <v>0</v>
      </c>
      <c r="J72" s="210">
        <f>'UL System'!J70-'UL BOS'!J70+LSU!J70+LSUA!J70+LSUS!J70+UNO!J70+SUBR!J70+SUNO!J70</f>
        <v>0</v>
      </c>
      <c r="K72" s="213">
        <f t="shared" si="56"/>
        <v>0</v>
      </c>
      <c r="L72" s="119">
        <v>0</v>
      </c>
      <c r="M72" s="231">
        <f t="shared" si="58"/>
        <v>0</v>
      </c>
    </row>
    <row r="73" spans="1:13" s="82" customFormat="1" ht="45.75" thickBot="1">
      <c r="A73" s="121" t="s">
        <v>71</v>
      </c>
      <c r="B73" s="122">
        <f>B71+B63+B44+B45+B37+B72</f>
        <v>1336198565.8000002</v>
      </c>
      <c r="C73" s="235">
        <f t="shared" si="51"/>
        <v>0.54358137238256166</v>
      </c>
      <c r="D73" s="122">
        <f>D71+D63+D44+D45+D37+D72</f>
        <v>1121940424.4000001</v>
      </c>
      <c r="E73" s="215">
        <f t="shared" si="52"/>
        <v>0.45641862761743851</v>
      </c>
      <c r="F73" s="122">
        <f>F71+F63+F44+F45+F37+F72</f>
        <v>2458138990.1999998</v>
      </c>
      <c r="G73" s="235">
        <f t="shared" si="54"/>
        <v>1</v>
      </c>
      <c r="H73" s="228">
        <f>H71+H63+H44+H45+H37+H72</f>
        <v>1426866117</v>
      </c>
      <c r="I73" s="235">
        <f t="shared" si="55"/>
        <v>0.57042217662356609</v>
      </c>
      <c r="J73" s="122">
        <f>J71+J63+J44+J45+J37+J72</f>
        <v>1074555068</v>
      </c>
      <c r="K73" s="215">
        <f t="shared" si="56"/>
        <v>0.42957782337643391</v>
      </c>
      <c r="L73" s="122">
        <f>L71+L63+L44+L45+L37+L72</f>
        <v>2501421185</v>
      </c>
      <c r="M73" s="233">
        <f t="shared" si="58"/>
        <v>1.0176077085032846</v>
      </c>
    </row>
    <row r="74" spans="1:13" ht="45" thickTop="1">
      <c r="A74" s="126"/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>
      <c r="A75" s="4" t="s">
        <v>4</v>
      </c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6" spans="1:13">
      <c r="A76" s="127" t="s">
        <v>72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8" spans="1:13">
      <c r="A78" s="129" t="s">
        <v>73</v>
      </c>
    </row>
  </sheetData>
  <pageMargins left="0.7" right="0.7" top="0.75" bottom="0.75" header="0.3" footer="0.3"/>
  <pageSetup scale="1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2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8" width="12.42578125" style="172"/>
    <col min="19" max="16384" width="12.42578125" style="11"/>
  </cols>
  <sheetData>
    <row r="1" spans="1:18" ht="45">
      <c r="A1" s="1" t="s">
        <v>0</v>
      </c>
      <c r="B1" s="2"/>
      <c r="C1" s="3"/>
      <c r="D1" s="2"/>
      <c r="E1" s="4"/>
      <c r="F1" s="5"/>
      <c r="G1" s="4"/>
      <c r="H1" s="5"/>
      <c r="I1" s="7" t="s">
        <v>1</v>
      </c>
      <c r="J1" s="8" t="s">
        <v>77</v>
      </c>
      <c r="K1" s="9"/>
      <c r="L1" s="9"/>
      <c r="M1" s="8"/>
    </row>
    <row r="2" spans="1:18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8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</row>
    <row r="4" spans="1:18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8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8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8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8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8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8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8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8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8" s="10" customFormat="1">
      <c r="A13" s="51" t="s">
        <v>14</v>
      </c>
      <c r="B13" s="9">
        <v>9822904</v>
      </c>
      <c r="C13" s="52">
        <v>1</v>
      </c>
      <c r="D13" s="53">
        <v>0</v>
      </c>
      <c r="E13" s="54">
        <v>0</v>
      </c>
      <c r="F13" s="55">
        <v>9822904</v>
      </c>
      <c r="G13" s="56">
        <v>0.10855634773598984</v>
      </c>
      <c r="H13" s="9">
        <v>10823454</v>
      </c>
      <c r="I13" s="52">
        <v>1</v>
      </c>
      <c r="J13" s="53">
        <v>0</v>
      </c>
      <c r="K13" s="54">
        <v>0</v>
      </c>
      <c r="L13" s="55">
        <v>10823454</v>
      </c>
      <c r="M13" s="56">
        <v>0.12797096760740137</v>
      </c>
      <c r="N13" s="35"/>
      <c r="O13" s="172"/>
      <c r="P13" s="172"/>
      <c r="Q13" s="172"/>
      <c r="R13" s="172"/>
    </row>
    <row r="14" spans="1:18">
      <c r="A14" s="21" t="s">
        <v>15</v>
      </c>
      <c r="B14" s="5">
        <v>759670</v>
      </c>
      <c r="C14" s="58">
        <v>1</v>
      </c>
      <c r="D14" s="59">
        <v>0</v>
      </c>
      <c r="E14" s="54">
        <v>0</v>
      </c>
      <c r="F14" s="48">
        <v>759670</v>
      </c>
      <c r="G14" s="61">
        <v>8.3953788700978239E-3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8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8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0</v>
      </c>
      <c r="C17" s="58">
        <v>0</v>
      </c>
      <c r="D17" s="64">
        <v>0</v>
      </c>
      <c r="E17" s="54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54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54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54">
        <v>0</v>
      </c>
      <c r="F20" s="44">
        <v>0</v>
      </c>
      <c r="G20" s="61">
        <v>0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54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54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54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54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54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54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54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54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54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54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8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8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8">
      <c r="A35" s="69" t="s">
        <v>35</v>
      </c>
      <c r="B35" s="73">
        <v>0</v>
      </c>
      <c r="C35" s="58">
        <v>0</v>
      </c>
      <c r="D35" s="74">
        <v>0</v>
      </c>
      <c r="E35" s="54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8" s="82" customFormat="1" ht="45">
      <c r="A36" s="71" t="s">
        <v>36</v>
      </c>
      <c r="B36" s="76">
        <v>10582574</v>
      </c>
      <c r="C36" s="77">
        <v>1</v>
      </c>
      <c r="D36" s="78">
        <v>0</v>
      </c>
      <c r="E36" s="183">
        <v>0</v>
      </c>
      <c r="F36" s="76">
        <v>10582574</v>
      </c>
      <c r="G36" s="80">
        <v>0.11695172660608766</v>
      </c>
      <c r="H36" s="76">
        <v>10823454</v>
      </c>
      <c r="I36" s="77">
        <v>1</v>
      </c>
      <c r="J36" s="78">
        <v>0</v>
      </c>
      <c r="K36" s="79">
        <v>0</v>
      </c>
      <c r="L36" s="76">
        <v>10823454</v>
      </c>
      <c r="M36" s="80">
        <v>0.12797096760740137</v>
      </c>
      <c r="N36" s="81"/>
      <c r="O36" s="173"/>
      <c r="P36" s="173"/>
      <c r="Q36" s="173"/>
      <c r="R36" s="173"/>
    </row>
    <row r="37" spans="1:18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8">
      <c r="A38" s="21" t="s">
        <v>38</v>
      </c>
      <c r="B38" s="46">
        <v>29037084.41</v>
      </c>
      <c r="C38" s="52">
        <v>1</v>
      </c>
      <c r="D38" s="84">
        <v>0</v>
      </c>
      <c r="E38" s="54">
        <v>0</v>
      </c>
      <c r="F38" s="48">
        <v>29037084.41</v>
      </c>
      <c r="G38" s="56">
        <v>0.32089897574599624</v>
      </c>
      <c r="H38" s="46">
        <v>26027335</v>
      </c>
      <c r="I38" s="52">
        <v>1</v>
      </c>
      <c r="J38" s="84">
        <v>0</v>
      </c>
      <c r="K38" s="54">
        <v>0</v>
      </c>
      <c r="L38" s="48">
        <v>26027335</v>
      </c>
      <c r="M38" s="56">
        <v>8.0347378858328966</v>
      </c>
      <c r="N38" s="35"/>
    </row>
    <row r="39" spans="1:18">
      <c r="A39" s="85" t="s">
        <v>39</v>
      </c>
      <c r="B39" s="42">
        <v>33439503</v>
      </c>
      <c r="C39" s="58">
        <v>1</v>
      </c>
      <c r="D39" s="64">
        <v>0</v>
      </c>
      <c r="E39" s="54">
        <v>0</v>
      </c>
      <c r="F39" s="44">
        <v>33439503</v>
      </c>
      <c r="G39" s="61">
        <v>0.36955164336195034</v>
      </c>
      <c r="H39" s="42">
        <v>33629659</v>
      </c>
      <c r="I39" s="58">
        <v>1</v>
      </c>
      <c r="J39" s="64">
        <v>0</v>
      </c>
      <c r="K39" s="60">
        <v>0</v>
      </c>
      <c r="L39" s="44">
        <v>33629659</v>
      </c>
      <c r="M39" s="61">
        <v>10.381604388422451</v>
      </c>
      <c r="N39" s="35"/>
    </row>
    <row r="40" spans="1:18">
      <c r="A40" s="86" t="s">
        <v>40</v>
      </c>
      <c r="B40" s="42">
        <v>0</v>
      </c>
      <c r="C40" s="58">
        <v>0</v>
      </c>
      <c r="D40" s="64">
        <v>0</v>
      </c>
      <c r="E40" s="54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8">
      <c r="A41" s="41" t="s">
        <v>41</v>
      </c>
      <c r="B41" s="42">
        <v>0</v>
      </c>
      <c r="C41" s="58">
        <v>0</v>
      </c>
      <c r="D41" s="64">
        <v>0</v>
      </c>
      <c r="E41" s="54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8">
      <c r="A42" s="85" t="s">
        <v>42</v>
      </c>
      <c r="B42" s="42">
        <v>0</v>
      </c>
      <c r="C42" s="58">
        <v>0</v>
      </c>
      <c r="D42" s="64">
        <v>0</v>
      </c>
      <c r="E42" s="54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8" s="82" customFormat="1" ht="45">
      <c r="A43" s="83" t="s">
        <v>43</v>
      </c>
      <c r="B43" s="87">
        <v>62476587.409999996</v>
      </c>
      <c r="C43" s="77">
        <v>1</v>
      </c>
      <c r="D43" s="88">
        <v>0</v>
      </c>
      <c r="E43" s="183">
        <v>0</v>
      </c>
      <c r="F43" s="89">
        <v>62476587.409999996</v>
      </c>
      <c r="G43" s="80">
        <v>0.69045061910794647</v>
      </c>
      <c r="H43" s="87">
        <v>59656994</v>
      </c>
      <c r="I43" s="77">
        <v>1</v>
      </c>
      <c r="J43" s="88">
        <v>0</v>
      </c>
      <c r="K43" s="79">
        <v>0</v>
      </c>
      <c r="L43" s="89">
        <v>59656994</v>
      </c>
      <c r="M43" s="80">
        <v>0.70535369270557602</v>
      </c>
      <c r="N43" s="81"/>
      <c r="O43" s="173"/>
      <c r="P43" s="173"/>
      <c r="Q43" s="173"/>
      <c r="R43" s="173"/>
    </row>
    <row r="44" spans="1:18" s="82" customFormat="1" ht="45">
      <c r="A44" s="90" t="s">
        <v>44</v>
      </c>
      <c r="B44" s="91">
        <v>0</v>
      </c>
      <c r="C44" s="77">
        <v>0</v>
      </c>
      <c r="D44" s="91">
        <v>0</v>
      </c>
      <c r="E44" s="183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  <c r="O44" s="173"/>
      <c r="P44" s="173"/>
      <c r="Q44" s="173"/>
      <c r="R44" s="173"/>
    </row>
    <row r="45" spans="1:18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8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8">
      <c r="A47" s="41" t="s">
        <v>47</v>
      </c>
      <c r="B47" s="62">
        <v>0</v>
      </c>
      <c r="C47" s="58">
        <v>0</v>
      </c>
      <c r="D47" s="64">
        <v>0</v>
      </c>
      <c r="E47" s="54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8">
      <c r="A48" s="99" t="s">
        <v>48</v>
      </c>
      <c r="B48" s="100">
        <v>0</v>
      </c>
      <c r="C48" s="58">
        <v>0</v>
      </c>
      <c r="D48" s="101">
        <v>0</v>
      </c>
      <c r="E48" s="54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8">
      <c r="A49" s="99" t="s">
        <v>49</v>
      </c>
      <c r="B49" s="100">
        <v>0</v>
      </c>
      <c r="C49" s="58">
        <v>0</v>
      </c>
      <c r="D49" s="101">
        <v>0</v>
      </c>
      <c r="E49" s="54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8">
      <c r="A50" s="41" t="s">
        <v>50</v>
      </c>
      <c r="B50" s="62">
        <v>0</v>
      </c>
      <c r="C50" s="58">
        <v>0</v>
      </c>
      <c r="D50" s="64">
        <v>0</v>
      </c>
      <c r="E50" s="54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8" s="82" customFormat="1" ht="45">
      <c r="A51" s="90" t="s">
        <v>51</v>
      </c>
      <c r="B51" s="103">
        <v>0</v>
      </c>
      <c r="C51" s="77">
        <v>0</v>
      </c>
      <c r="D51" s="88">
        <v>0</v>
      </c>
      <c r="E51" s="183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  <c r="O51" s="173"/>
      <c r="P51" s="173"/>
      <c r="Q51" s="173"/>
      <c r="R51" s="173"/>
    </row>
    <row r="52" spans="1:18">
      <c r="A52" s="51" t="s">
        <v>52</v>
      </c>
      <c r="B52" s="105">
        <v>2799145</v>
      </c>
      <c r="C52" s="58">
        <v>1</v>
      </c>
      <c r="D52" s="106">
        <v>0</v>
      </c>
      <c r="E52" s="54">
        <v>0</v>
      </c>
      <c r="F52" s="107">
        <v>2799145</v>
      </c>
      <c r="G52" s="61">
        <v>3.0934330416285984E-2</v>
      </c>
      <c r="H52" s="105">
        <v>2799145</v>
      </c>
      <c r="I52" s="58">
        <v>1</v>
      </c>
      <c r="J52" s="106">
        <v>0</v>
      </c>
      <c r="K52" s="60">
        <v>0</v>
      </c>
      <c r="L52" s="107">
        <v>2799145</v>
      </c>
      <c r="M52" s="61">
        <v>3.3095654503952208E-2</v>
      </c>
      <c r="N52" s="35"/>
    </row>
    <row r="53" spans="1:18">
      <c r="A53" s="108" t="s">
        <v>53</v>
      </c>
      <c r="B53" s="42">
        <v>0</v>
      </c>
      <c r="C53" s="58">
        <v>0</v>
      </c>
      <c r="D53" s="64">
        <v>0</v>
      </c>
      <c r="E53" s="54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8">
      <c r="A54" s="86" t="s">
        <v>54</v>
      </c>
      <c r="B54" s="42">
        <v>0</v>
      </c>
      <c r="C54" s="58">
        <v>0</v>
      </c>
      <c r="D54" s="64">
        <v>0</v>
      </c>
      <c r="E54" s="54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8">
      <c r="A55" s="85" t="s">
        <v>55</v>
      </c>
      <c r="B55" s="73">
        <v>0</v>
      </c>
      <c r="C55" s="58">
        <v>0</v>
      </c>
      <c r="D55" s="74">
        <v>1460794.48</v>
      </c>
      <c r="E55" s="54">
        <v>1</v>
      </c>
      <c r="F55" s="75">
        <v>1460794.48</v>
      </c>
      <c r="G55" s="61">
        <v>1.614375072195498E-2</v>
      </c>
      <c r="H55" s="73">
        <v>0</v>
      </c>
      <c r="I55" s="58">
        <v>0</v>
      </c>
      <c r="J55" s="74">
        <v>1423100</v>
      </c>
      <c r="K55" s="60">
        <v>1</v>
      </c>
      <c r="L55" s="75">
        <v>1423100</v>
      </c>
      <c r="M55" s="61">
        <v>1.6826004342245359E-2</v>
      </c>
      <c r="N55" s="35"/>
    </row>
    <row r="56" spans="1:18">
      <c r="A56" s="109" t="s">
        <v>56</v>
      </c>
      <c r="B56" s="42">
        <v>0</v>
      </c>
      <c r="C56" s="58">
        <v>0</v>
      </c>
      <c r="D56" s="64">
        <v>0</v>
      </c>
      <c r="E56" s="54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8">
      <c r="A57" s="109" t="s">
        <v>57</v>
      </c>
      <c r="B57" s="42">
        <v>0</v>
      </c>
      <c r="C57" s="58">
        <v>0</v>
      </c>
      <c r="D57" s="64">
        <v>0</v>
      </c>
      <c r="E57" s="54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8">
      <c r="A58" s="110" t="s">
        <v>58</v>
      </c>
      <c r="B58" s="42">
        <v>0</v>
      </c>
      <c r="C58" s="58">
        <v>0</v>
      </c>
      <c r="D58" s="64">
        <v>0</v>
      </c>
      <c r="E58" s="54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8">
      <c r="A59" s="110" t="s">
        <v>59</v>
      </c>
      <c r="B59" s="42">
        <v>0</v>
      </c>
      <c r="C59" s="58">
        <v>0</v>
      </c>
      <c r="D59" s="64">
        <v>0</v>
      </c>
      <c r="E59" s="54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8">
      <c r="A60" s="86" t="s">
        <v>60</v>
      </c>
      <c r="B60" s="42">
        <v>0</v>
      </c>
      <c r="C60" s="58">
        <v>0</v>
      </c>
      <c r="D60" s="64">
        <v>382481.5</v>
      </c>
      <c r="E60" s="54">
        <v>1</v>
      </c>
      <c r="F60" s="44">
        <v>382481.5</v>
      </c>
      <c r="G60" s="61">
        <v>4.2269368321815014E-3</v>
      </c>
      <c r="H60" s="42">
        <v>0</v>
      </c>
      <c r="I60" s="58">
        <v>0</v>
      </c>
      <c r="J60" s="64">
        <v>344559.31</v>
      </c>
      <c r="K60" s="60">
        <v>1</v>
      </c>
      <c r="L60" s="44">
        <v>344559.31</v>
      </c>
      <c r="M60" s="61">
        <v>4.0738925207090609E-3</v>
      </c>
      <c r="N60" s="35"/>
    </row>
    <row r="61" spans="1:18">
      <c r="A61" s="85" t="s">
        <v>61</v>
      </c>
      <c r="B61" s="42">
        <v>0</v>
      </c>
      <c r="C61" s="58">
        <v>0</v>
      </c>
      <c r="D61" s="64">
        <v>5031533.22</v>
      </c>
      <c r="E61" s="54">
        <v>1</v>
      </c>
      <c r="F61" s="44">
        <v>5031533.22</v>
      </c>
      <c r="G61" s="61">
        <v>5.5605233429493417E-2</v>
      </c>
      <c r="H61" s="42">
        <v>0</v>
      </c>
      <c r="I61" s="58">
        <v>0</v>
      </c>
      <c r="J61" s="64">
        <v>1471691.54</v>
      </c>
      <c r="K61" s="60">
        <v>1</v>
      </c>
      <c r="L61" s="44">
        <v>1471691.54</v>
      </c>
      <c r="M61" s="61">
        <v>1.74005257834908E-2</v>
      </c>
      <c r="N61" s="35"/>
    </row>
    <row r="62" spans="1:18" s="82" customFormat="1" ht="45">
      <c r="A62" s="111" t="s">
        <v>62</v>
      </c>
      <c r="B62" s="87">
        <v>2799145</v>
      </c>
      <c r="C62" s="77">
        <v>0.28934858922528289</v>
      </c>
      <c r="D62" s="88">
        <v>6874809.1999999993</v>
      </c>
      <c r="E62" s="183">
        <v>0.71065141077471705</v>
      </c>
      <c r="F62" s="87">
        <v>9673954.1999999993</v>
      </c>
      <c r="G62" s="80">
        <v>0.10691025139991588</v>
      </c>
      <c r="H62" s="87">
        <v>2799145</v>
      </c>
      <c r="I62" s="77">
        <v>0.46355004119113541</v>
      </c>
      <c r="J62" s="88">
        <v>3239350.85</v>
      </c>
      <c r="K62" s="79">
        <v>0.5364499588088647</v>
      </c>
      <c r="L62" s="87">
        <v>6038495.8499999996</v>
      </c>
      <c r="M62" s="80">
        <v>7.1396077150397419E-2</v>
      </c>
      <c r="N62" s="81"/>
      <c r="O62" s="173"/>
      <c r="P62" s="173"/>
      <c r="Q62" s="173"/>
      <c r="R62" s="173"/>
    </row>
    <row r="63" spans="1:18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8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8">
      <c r="A65" s="41" t="s">
        <v>65</v>
      </c>
      <c r="B65" s="42">
        <v>7753569</v>
      </c>
      <c r="C65" s="58">
        <v>1</v>
      </c>
      <c r="D65" s="64">
        <v>0</v>
      </c>
      <c r="E65" s="54">
        <v>0</v>
      </c>
      <c r="F65" s="44">
        <v>7753569</v>
      </c>
      <c r="G65" s="61">
        <v>8.5687402886049882E-2</v>
      </c>
      <c r="H65" s="42">
        <v>8058474</v>
      </c>
      <c r="I65" s="58">
        <v>1</v>
      </c>
      <c r="J65" s="64">
        <v>0</v>
      </c>
      <c r="K65" s="60">
        <v>0</v>
      </c>
      <c r="L65" s="44">
        <v>8058474</v>
      </c>
      <c r="M65" s="61">
        <v>9.5279262536625206E-2</v>
      </c>
    </row>
    <row r="66" spans="1:18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8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8">
      <c r="A68" s="41" t="s">
        <v>68</v>
      </c>
      <c r="B68" s="42">
        <v>0</v>
      </c>
      <c r="C68" s="58">
        <v>0</v>
      </c>
      <c r="D68" s="64">
        <v>0</v>
      </c>
      <c r="E68" s="54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8" s="82" customFormat="1" ht="45">
      <c r="A69" s="83" t="s">
        <v>69</v>
      </c>
      <c r="B69" s="114">
        <v>7753569</v>
      </c>
      <c r="C69" s="77">
        <v>1</v>
      </c>
      <c r="D69" s="115">
        <v>0</v>
      </c>
      <c r="E69" s="183">
        <v>0</v>
      </c>
      <c r="F69" s="104">
        <v>7753569</v>
      </c>
      <c r="G69" s="116">
        <v>8.5687402886049882E-2</v>
      </c>
      <c r="H69" s="103">
        <v>8058474</v>
      </c>
      <c r="I69" s="117">
        <v>1</v>
      </c>
      <c r="J69" s="88">
        <v>0</v>
      </c>
      <c r="K69" s="118">
        <v>0</v>
      </c>
      <c r="L69" s="104">
        <v>8058474</v>
      </c>
      <c r="M69" s="80">
        <v>9.5279262536625206E-2</v>
      </c>
      <c r="N69" s="173"/>
      <c r="O69" s="173"/>
      <c r="P69" s="173"/>
      <c r="Q69" s="173"/>
      <c r="R69" s="173"/>
    </row>
    <row r="70" spans="1:18" s="82" customFormat="1" ht="45">
      <c r="A70" s="83" t="s">
        <v>70</v>
      </c>
      <c r="B70" s="114">
        <v>0</v>
      </c>
      <c r="C70" s="79">
        <v>0</v>
      </c>
      <c r="D70" s="91">
        <v>0</v>
      </c>
      <c r="E70" s="183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  <c r="N70" s="173"/>
      <c r="O70" s="173"/>
      <c r="P70" s="173"/>
      <c r="Q70" s="173"/>
      <c r="R70" s="173"/>
    </row>
    <row r="71" spans="1:18" s="82" customFormat="1" ht="45.75" thickBot="1">
      <c r="A71" s="121" t="s">
        <v>71</v>
      </c>
      <c r="B71" s="122">
        <v>83611875.409999996</v>
      </c>
      <c r="C71" s="123">
        <v>0.92402407901637007</v>
      </c>
      <c r="D71" s="122">
        <v>6874809.1999999993</v>
      </c>
      <c r="E71" s="124">
        <v>7.5975920983629902E-2</v>
      </c>
      <c r="F71" s="122">
        <v>90486684.609999999</v>
      </c>
      <c r="G71" s="125">
        <v>1</v>
      </c>
      <c r="H71" s="122">
        <v>81338067</v>
      </c>
      <c r="I71" s="123">
        <v>0.96169957735355482</v>
      </c>
      <c r="J71" s="122">
        <v>3239350.85</v>
      </c>
      <c r="K71" s="124">
        <v>3.8300422646445224E-2</v>
      </c>
      <c r="L71" s="122">
        <v>84577417.849999994</v>
      </c>
      <c r="M71" s="125">
        <v>1</v>
      </c>
      <c r="N71" s="173"/>
      <c r="O71" s="173"/>
      <c r="P71" s="173"/>
      <c r="Q71" s="173"/>
      <c r="R71" s="173"/>
    </row>
    <row r="72" spans="1:18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8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8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8" ht="2.25" customHeight="1"/>
    <row r="76" spans="1:18" ht="45" customHeight="1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2"/>
  <sheetViews>
    <sheetView topLeftCell="A4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78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41197365</v>
      </c>
      <c r="C13" s="52">
        <v>1</v>
      </c>
      <c r="D13" s="53">
        <v>0</v>
      </c>
      <c r="E13" s="54">
        <v>0</v>
      </c>
      <c r="F13" s="55">
        <v>41197365</v>
      </c>
      <c r="G13" s="56">
        <v>0.19579749683219072</v>
      </c>
      <c r="H13" s="9">
        <v>41779723</v>
      </c>
      <c r="I13" s="52">
        <v>1</v>
      </c>
      <c r="J13" s="53">
        <v>0</v>
      </c>
      <c r="K13" s="54">
        <v>0</v>
      </c>
      <c r="L13" s="55">
        <v>41779723</v>
      </c>
      <c r="M13" s="56">
        <v>0.19830802546840626</v>
      </c>
      <c r="N13" s="57"/>
    </row>
    <row r="14" spans="1:17">
      <c r="A14" s="21" t="s">
        <v>15</v>
      </c>
      <c r="B14" s="5">
        <v>4042440</v>
      </c>
      <c r="C14" s="58">
        <v>1</v>
      </c>
      <c r="D14" s="59">
        <v>0</v>
      </c>
      <c r="E14" s="60">
        <v>0</v>
      </c>
      <c r="F14" s="48">
        <v>4042440</v>
      </c>
      <c r="G14" s="61">
        <v>1.9212384896323372E-2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341972</v>
      </c>
      <c r="C16" s="52">
        <v>1</v>
      </c>
      <c r="D16" s="59">
        <v>0</v>
      </c>
      <c r="E16" s="54">
        <v>0</v>
      </c>
      <c r="F16" s="68">
        <v>341972</v>
      </c>
      <c r="G16" s="56">
        <v>1.625280199029669E-3</v>
      </c>
      <c r="H16" s="5">
        <v>36828</v>
      </c>
      <c r="I16" s="52">
        <v>1</v>
      </c>
      <c r="J16" s="59">
        <v>0</v>
      </c>
      <c r="K16" s="54">
        <v>0</v>
      </c>
      <c r="L16" s="68">
        <v>36828</v>
      </c>
      <c r="M16" s="56">
        <v>1.7480460466313925E-4</v>
      </c>
      <c r="N16" s="35"/>
    </row>
    <row r="17" spans="1:14">
      <c r="A17" s="69" t="s">
        <v>18</v>
      </c>
      <c r="B17" s="42">
        <v>2536452</v>
      </c>
      <c r="C17" s="58">
        <v>1</v>
      </c>
      <c r="D17" s="64">
        <v>0</v>
      </c>
      <c r="E17" s="60">
        <v>0</v>
      </c>
      <c r="F17" s="44">
        <v>2536452</v>
      </c>
      <c r="G17" s="61">
        <v>1.2054920319175846E-2</v>
      </c>
      <c r="H17" s="42">
        <v>2555912</v>
      </c>
      <c r="I17" s="58">
        <v>1</v>
      </c>
      <c r="J17" s="64">
        <v>0</v>
      </c>
      <c r="K17" s="60">
        <v>0</v>
      </c>
      <c r="L17" s="44">
        <v>2555912</v>
      </c>
      <c r="M17" s="61">
        <v>1.2131671193487931E-2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48118229</v>
      </c>
      <c r="C36" s="77">
        <v>1</v>
      </c>
      <c r="D36" s="78">
        <v>0</v>
      </c>
      <c r="E36" s="79">
        <v>0</v>
      </c>
      <c r="F36" s="76">
        <v>48118229</v>
      </c>
      <c r="G36" s="80">
        <v>0.22869008224671961</v>
      </c>
      <c r="H36" s="76">
        <v>44372463</v>
      </c>
      <c r="I36" s="77">
        <v>1</v>
      </c>
      <c r="J36" s="78">
        <v>0</v>
      </c>
      <c r="K36" s="79">
        <v>0</v>
      </c>
      <c r="L36" s="76">
        <v>44372463</v>
      </c>
      <c r="M36" s="80">
        <v>0.21061450126655734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11585148</v>
      </c>
      <c r="C44" s="77">
        <v>1</v>
      </c>
      <c r="D44" s="91">
        <v>0</v>
      </c>
      <c r="E44" s="79">
        <v>0</v>
      </c>
      <c r="F44" s="92">
        <v>11585148</v>
      </c>
      <c r="G44" s="80">
        <v>5.5060389877616217E-2</v>
      </c>
      <c r="H44" s="91">
        <v>17000729</v>
      </c>
      <c r="I44" s="77">
        <v>1</v>
      </c>
      <c r="J44" s="91">
        <v>0</v>
      </c>
      <c r="K44" s="79">
        <v>0</v>
      </c>
      <c r="L44" s="92">
        <v>17000729</v>
      </c>
      <c r="M44" s="80">
        <v>8.0694192240419418E-2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34827200</v>
      </c>
      <c r="C46" s="52">
        <v>0.81708834012226528</v>
      </c>
      <c r="D46" s="59">
        <v>7796343</v>
      </c>
      <c r="E46" s="54">
        <v>0.19690015111345976</v>
      </c>
      <c r="F46" s="97">
        <v>42623543</v>
      </c>
      <c r="G46" s="56">
        <v>0.2025756507854142</v>
      </c>
      <c r="H46" s="93">
        <v>39595414</v>
      </c>
      <c r="I46" s="52">
        <v>0.82663988544283484</v>
      </c>
      <c r="J46" s="59">
        <v>8303816</v>
      </c>
      <c r="K46" s="54">
        <v>0.1733601145571651</v>
      </c>
      <c r="L46" s="97">
        <v>47899230</v>
      </c>
      <c r="M46" s="56">
        <v>0.22735434896868628</v>
      </c>
      <c r="N46" s="35"/>
    </row>
    <row r="47" spans="1:14">
      <c r="A47" s="41" t="s">
        <v>47</v>
      </c>
      <c r="B47" s="62">
        <v>7427688</v>
      </c>
      <c r="C47" s="58">
        <v>1</v>
      </c>
      <c r="D47" s="64">
        <v>0</v>
      </c>
      <c r="E47" s="60">
        <v>0</v>
      </c>
      <c r="F47" s="98">
        <v>7427688</v>
      </c>
      <c r="G47" s="61">
        <v>3.5301352832893589E-2</v>
      </c>
      <c r="H47" s="62">
        <v>9103130</v>
      </c>
      <c r="I47" s="58">
        <v>1</v>
      </c>
      <c r="J47" s="64">
        <v>0</v>
      </c>
      <c r="K47" s="60">
        <v>0</v>
      </c>
      <c r="L47" s="98">
        <v>9103130</v>
      </c>
      <c r="M47" s="61">
        <v>4.3208130793069476E-2</v>
      </c>
      <c r="N47" s="35"/>
    </row>
    <row r="48" spans="1:14">
      <c r="A48" s="99" t="s">
        <v>48</v>
      </c>
      <c r="B48" s="100">
        <v>2430914</v>
      </c>
      <c r="C48" s="58">
        <v>1</v>
      </c>
      <c r="D48" s="101">
        <v>0</v>
      </c>
      <c r="E48" s="60">
        <v>0</v>
      </c>
      <c r="F48" s="102">
        <v>2430914</v>
      </c>
      <c r="G48" s="61">
        <v>1.1553332991426225E-2</v>
      </c>
      <c r="H48" s="100">
        <v>2430914</v>
      </c>
      <c r="I48" s="58">
        <v>1</v>
      </c>
      <c r="J48" s="101">
        <v>0</v>
      </c>
      <c r="K48" s="60">
        <v>0</v>
      </c>
      <c r="L48" s="102">
        <v>2430914</v>
      </c>
      <c r="M48" s="61">
        <v>1.1538366480397808E-2</v>
      </c>
      <c r="N48" s="35"/>
    </row>
    <row r="49" spans="1:14">
      <c r="A49" s="99" t="s">
        <v>49</v>
      </c>
      <c r="B49" s="100">
        <v>1481972</v>
      </c>
      <c r="C49" s="58">
        <v>1</v>
      </c>
      <c r="D49" s="101">
        <v>0</v>
      </c>
      <c r="E49" s="60">
        <v>0</v>
      </c>
      <c r="F49" s="102">
        <v>1481972</v>
      </c>
      <c r="G49" s="61">
        <v>7.0433244450317477E-3</v>
      </c>
      <c r="H49" s="100">
        <v>1478898</v>
      </c>
      <c r="I49" s="58">
        <v>1</v>
      </c>
      <c r="J49" s="101">
        <v>0</v>
      </c>
      <c r="K49" s="60">
        <v>0</v>
      </c>
      <c r="L49" s="102">
        <v>1478898</v>
      </c>
      <c r="M49" s="61">
        <v>7.019609542389141E-3</v>
      </c>
      <c r="N49" s="35"/>
    </row>
    <row r="50" spans="1:14">
      <c r="A50" s="41" t="s">
        <v>50</v>
      </c>
      <c r="B50" s="62">
        <v>4040668</v>
      </c>
      <c r="C50" s="58">
        <v>0.66203493590300233</v>
      </c>
      <c r="D50" s="64">
        <v>2062738</v>
      </c>
      <c r="E50" s="60">
        <v>0.4934664211221842</v>
      </c>
      <c r="F50" s="98">
        <v>6103406</v>
      </c>
      <c r="G50" s="61">
        <v>2.9007476981854879E-2</v>
      </c>
      <c r="H50" s="62">
        <v>4180098</v>
      </c>
      <c r="I50" s="58">
        <v>0.66880337401791812</v>
      </c>
      <c r="J50" s="64">
        <v>2070017</v>
      </c>
      <c r="K50" s="60">
        <v>0.33119662598208194</v>
      </c>
      <c r="L50" s="98">
        <v>6250115</v>
      </c>
      <c r="M50" s="61">
        <v>2.9666256154940712E-2</v>
      </c>
      <c r="N50" s="35"/>
    </row>
    <row r="51" spans="1:14" s="82" customFormat="1" ht="45">
      <c r="A51" s="90" t="s">
        <v>51</v>
      </c>
      <c r="B51" s="103">
        <v>50208442</v>
      </c>
      <c r="C51" s="77">
        <v>0.8358666962178547</v>
      </c>
      <c r="D51" s="88">
        <v>9859081</v>
      </c>
      <c r="E51" s="79">
        <v>0.17361066036416486</v>
      </c>
      <c r="F51" s="104">
        <v>60067523</v>
      </c>
      <c r="G51" s="80">
        <v>0.28548113803662062</v>
      </c>
      <c r="H51" s="103">
        <v>56788454</v>
      </c>
      <c r="I51" s="77">
        <v>0.84554080178955193</v>
      </c>
      <c r="J51" s="88">
        <v>10373833</v>
      </c>
      <c r="K51" s="79">
        <v>0.15445919821044807</v>
      </c>
      <c r="L51" s="104">
        <v>67162287</v>
      </c>
      <c r="M51" s="80">
        <v>0.31878671193948344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1263555</v>
      </c>
      <c r="C54" s="58">
        <v>1</v>
      </c>
      <c r="D54" s="64">
        <v>0</v>
      </c>
      <c r="E54" s="60">
        <v>0</v>
      </c>
      <c r="F54" s="44">
        <v>1263555</v>
      </c>
      <c r="G54" s="61">
        <v>6.0052604361904884E-3</v>
      </c>
      <c r="H54" s="42">
        <v>1017900</v>
      </c>
      <c r="I54" s="58">
        <v>1</v>
      </c>
      <c r="J54" s="64">
        <v>0</v>
      </c>
      <c r="K54" s="60">
        <v>0</v>
      </c>
      <c r="L54" s="44">
        <v>1017900</v>
      </c>
      <c r="M54" s="61">
        <v>4.8314762432553884E-3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19947730</v>
      </c>
      <c r="E55" s="60">
        <v>1</v>
      </c>
      <c r="F55" s="75">
        <v>19947730</v>
      </c>
      <c r="G55" s="61">
        <v>9.4804985743248291E-2</v>
      </c>
      <c r="H55" s="73">
        <v>0</v>
      </c>
      <c r="I55" s="58">
        <v>0</v>
      </c>
      <c r="J55" s="74">
        <v>16500000</v>
      </c>
      <c r="K55" s="60">
        <v>1</v>
      </c>
      <c r="L55" s="75">
        <v>16500000</v>
      </c>
      <c r="M55" s="61">
        <v>7.8317475207499654E-2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1521737</v>
      </c>
      <c r="E57" s="60">
        <v>1</v>
      </c>
      <c r="F57" s="44">
        <v>1521737</v>
      </c>
      <c r="G57" s="61">
        <v>7.2323143831390041E-3</v>
      </c>
      <c r="H57" s="42">
        <v>0</v>
      </c>
      <c r="I57" s="58">
        <v>0</v>
      </c>
      <c r="J57" s="64">
        <v>772775</v>
      </c>
      <c r="K57" s="60">
        <v>1</v>
      </c>
      <c r="L57" s="44">
        <v>772775</v>
      </c>
      <c r="M57" s="61">
        <v>3.667987085059124E-3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12065843</v>
      </c>
      <c r="E58" s="60">
        <v>1</v>
      </c>
      <c r="F58" s="44">
        <v>12065843</v>
      </c>
      <c r="G58" s="61">
        <v>5.7344974771328473E-2</v>
      </c>
      <c r="H58" s="42">
        <v>0</v>
      </c>
      <c r="I58" s="58">
        <v>0</v>
      </c>
      <c r="J58" s="64">
        <v>12103805</v>
      </c>
      <c r="K58" s="60">
        <v>1</v>
      </c>
      <c r="L58" s="44">
        <v>12103805</v>
      </c>
      <c r="M58" s="61">
        <v>5.7450875636600632E-2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179935</v>
      </c>
      <c r="E59" s="60">
        <v>1</v>
      </c>
      <c r="F59" s="44">
        <v>179935</v>
      </c>
      <c r="G59" s="61">
        <v>8.5517174684595092E-4</v>
      </c>
      <c r="H59" s="42">
        <v>0</v>
      </c>
      <c r="I59" s="58">
        <v>0</v>
      </c>
      <c r="J59" s="64">
        <v>387553</v>
      </c>
      <c r="K59" s="60">
        <v>1</v>
      </c>
      <c r="L59" s="44">
        <v>387553</v>
      </c>
      <c r="M59" s="61">
        <v>1.8395256041874009E-3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37214227</v>
      </c>
      <c r="E60" s="60">
        <v>1</v>
      </c>
      <c r="F60" s="44">
        <v>37214227</v>
      </c>
      <c r="G60" s="61">
        <v>0.17686695479540807</v>
      </c>
      <c r="H60" s="42">
        <v>0</v>
      </c>
      <c r="I60" s="58">
        <v>0</v>
      </c>
      <c r="J60" s="64">
        <v>17218210</v>
      </c>
      <c r="K60" s="60">
        <v>1</v>
      </c>
      <c r="L60" s="44">
        <v>17218210</v>
      </c>
      <c r="M60" s="61">
        <v>8.1726468775304401E-2</v>
      </c>
      <c r="N60" s="35"/>
    </row>
    <row r="61" spans="1:14">
      <c r="A61" s="85" t="s">
        <v>61</v>
      </c>
      <c r="B61" s="42">
        <v>3422656</v>
      </c>
      <c r="C61" s="58">
        <v>0.62146538945084029</v>
      </c>
      <c r="D61" s="64">
        <v>2084740</v>
      </c>
      <c r="E61" s="60">
        <v>0.59740541835486982</v>
      </c>
      <c r="F61" s="44">
        <v>5507396</v>
      </c>
      <c r="G61" s="61">
        <v>2.617483790197795E-2</v>
      </c>
      <c r="H61" s="42">
        <v>3489657</v>
      </c>
      <c r="I61" s="58">
        <v>0.61333345753531365</v>
      </c>
      <c r="J61" s="64">
        <v>2200000</v>
      </c>
      <c r="K61" s="60">
        <v>0.38666654246468635</v>
      </c>
      <c r="L61" s="44">
        <v>5689657</v>
      </c>
      <c r="M61" s="61">
        <v>2.7006034608283446E-2</v>
      </c>
      <c r="N61" s="35"/>
    </row>
    <row r="62" spans="1:14" s="82" customFormat="1" ht="45">
      <c r="A62" s="111" t="s">
        <v>62</v>
      </c>
      <c r="B62" s="87">
        <v>54894653</v>
      </c>
      <c r="C62" s="77">
        <v>0.39845736685368016</v>
      </c>
      <c r="D62" s="88">
        <v>82873293</v>
      </c>
      <c r="E62" s="79">
        <v>1.3520177193912342</v>
      </c>
      <c r="F62" s="87">
        <v>137767946</v>
      </c>
      <c r="G62" s="80">
        <v>0.65476563781475883</v>
      </c>
      <c r="H62" s="87">
        <v>61296011</v>
      </c>
      <c r="I62" s="77">
        <v>0.50719819410467104</v>
      </c>
      <c r="J62" s="88">
        <v>59556176</v>
      </c>
      <c r="K62" s="79">
        <v>0.49280180589532896</v>
      </c>
      <c r="L62" s="87">
        <v>120852187</v>
      </c>
      <c r="M62" s="80">
        <v>0.57362655509967353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11973064</v>
      </c>
      <c r="E67" s="54">
        <v>1</v>
      </c>
      <c r="F67" s="68">
        <v>11973064</v>
      </c>
      <c r="G67" s="56">
        <v>5.6904026765100556E-2</v>
      </c>
      <c r="H67" s="5">
        <v>0</v>
      </c>
      <c r="I67" s="52">
        <v>0</v>
      </c>
      <c r="J67" s="59">
        <v>10500000</v>
      </c>
      <c r="K67" s="54">
        <v>1</v>
      </c>
      <c r="L67" s="68">
        <v>10500000</v>
      </c>
      <c r="M67" s="56">
        <v>4.9838393313863416E-2</v>
      </c>
    </row>
    <row r="68" spans="1:13">
      <c r="A68" s="41" t="s">
        <v>68</v>
      </c>
      <c r="B68" s="42">
        <v>0</v>
      </c>
      <c r="C68" s="58">
        <v>0</v>
      </c>
      <c r="D68" s="64">
        <v>963640</v>
      </c>
      <c r="E68" s="60">
        <v>1</v>
      </c>
      <c r="F68" s="44">
        <v>963640</v>
      </c>
      <c r="G68" s="61">
        <v>4.5798632958047748E-3</v>
      </c>
      <c r="H68" s="42">
        <v>0</v>
      </c>
      <c r="I68" s="58">
        <v>0</v>
      </c>
      <c r="J68" s="64">
        <v>17955570</v>
      </c>
      <c r="K68" s="60">
        <v>1</v>
      </c>
      <c r="L68" s="44">
        <v>17955570</v>
      </c>
      <c r="M68" s="61">
        <v>8.5226358079486336E-2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12936704</v>
      </c>
      <c r="E69" s="79">
        <v>1</v>
      </c>
      <c r="F69" s="104">
        <v>12936704</v>
      </c>
      <c r="G69" s="116">
        <v>6.1483890060905329E-2</v>
      </c>
      <c r="H69" s="103">
        <v>0</v>
      </c>
      <c r="I69" s="117">
        <v>0</v>
      </c>
      <c r="J69" s="88">
        <v>28455570</v>
      </c>
      <c r="K69" s="118">
        <v>1</v>
      </c>
      <c r="L69" s="104">
        <v>28455570</v>
      </c>
      <c r="M69" s="80">
        <v>0.13506475139334975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114598030</v>
      </c>
      <c r="C71" s="123">
        <v>0.54464666407427509</v>
      </c>
      <c r="D71" s="122">
        <v>95809997</v>
      </c>
      <c r="E71" s="124">
        <v>0.45535333592572491</v>
      </c>
      <c r="F71" s="122">
        <v>210408027</v>
      </c>
      <c r="G71" s="125">
        <v>1</v>
      </c>
      <c r="H71" s="122">
        <v>122669203</v>
      </c>
      <c r="I71" s="123">
        <v>0.5822510463440147</v>
      </c>
      <c r="J71" s="122">
        <v>88011746</v>
      </c>
      <c r="K71" s="124">
        <v>0.4177489536559853</v>
      </c>
      <c r="L71" s="122">
        <v>210680949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  <row r="82" spans="2:3">
      <c r="B82" s="128">
        <v>0</v>
      </c>
      <c r="C82" s="128"/>
    </row>
  </sheetData>
  <pageMargins left="0.7" right="0.7" top="0.75" bottom="0.75" header="0.3" footer="0.3"/>
  <pageSetup scale="1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1"/>
  <sheetViews>
    <sheetView topLeftCell="A43" zoomScale="20" zoomScaleNormal="20" workbookViewId="0">
      <selection activeCell="B67" sqref="B67"/>
    </sheetView>
  </sheetViews>
  <sheetFormatPr defaultColWidth="12.42578125" defaultRowHeight="15"/>
  <cols>
    <col min="1" max="1" width="186.7109375" style="184" customWidth="1"/>
    <col min="2" max="2" width="57.85546875" style="190" customWidth="1"/>
    <col min="3" max="3" width="45.5703125" style="184" customWidth="1"/>
    <col min="4" max="4" width="56.28515625" style="190" customWidth="1"/>
    <col min="5" max="5" width="45.5703125" style="184" customWidth="1"/>
    <col min="6" max="6" width="56.28515625" style="190" customWidth="1"/>
    <col min="7" max="7" width="45.5703125" style="184" customWidth="1"/>
    <col min="8" max="8" width="54.7109375" style="190" customWidth="1"/>
    <col min="9" max="9" width="45.5703125" style="184" customWidth="1"/>
    <col min="10" max="10" width="50.5703125" style="190" customWidth="1"/>
    <col min="11" max="11" width="45.5703125" style="184" customWidth="1"/>
    <col min="12" max="12" width="45.5703125" style="190" customWidth="1"/>
    <col min="13" max="13" width="45.5703125" style="184" customWidth="1"/>
    <col min="14" max="256" width="12.42578125" style="184"/>
    <col min="257" max="257" width="186.7109375" style="184" customWidth="1"/>
    <col min="258" max="258" width="56.42578125" style="184" customWidth="1"/>
    <col min="259" max="263" width="45.5703125" style="184" customWidth="1"/>
    <col min="264" max="264" width="54.7109375" style="184" customWidth="1"/>
    <col min="265" max="269" width="45.5703125" style="184" customWidth="1"/>
    <col min="270" max="512" width="12.42578125" style="184"/>
    <col min="513" max="513" width="186.7109375" style="184" customWidth="1"/>
    <col min="514" max="514" width="56.42578125" style="184" customWidth="1"/>
    <col min="515" max="519" width="45.5703125" style="184" customWidth="1"/>
    <col min="520" max="520" width="54.7109375" style="184" customWidth="1"/>
    <col min="521" max="525" width="45.5703125" style="184" customWidth="1"/>
    <col min="526" max="768" width="12.42578125" style="184"/>
    <col min="769" max="769" width="186.7109375" style="184" customWidth="1"/>
    <col min="770" max="770" width="56.42578125" style="184" customWidth="1"/>
    <col min="771" max="775" width="45.5703125" style="184" customWidth="1"/>
    <col min="776" max="776" width="54.7109375" style="184" customWidth="1"/>
    <col min="777" max="781" width="45.5703125" style="184" customWidth="1"/>
    <col min="782" max="1024" width="12.42578125" style="184"/>
    <col min="1025" max="1025" width="186.7109375" style="184" customWidth="1"/>
    <col min="1026" max="1026" width="56.42578125" style="184" customWidth="1"/>
    <col min="1027" max="1031" width="45.5703125" style="184" customWidth="1"/>
    <col min="1032" max="1032" width="54.7109375" style="184" customWidth="1"/>
    <col min="1033" max="1037" width="45.5703125" style="184" customWidth="1"/>
    <col min="1038" max="1280" width="12.42578125" style="184"/>
    <col min="1281" max="1281" width="186.7109375" style="184" customWidth="1"/>
    <col min="1282" max="1282" width="56.42578125" style="184" customWidth="1"/>
    <col min="1283" max="1287" width="45.5703125" style="184" customWidth="1"/>
    <col min="1288" max="1288" width="54.7109375" style="184" customWidth="1"/>
    <col min="1289" max="1293" width="45.5703125" style="184" customWidth="1"/>
    <col min="1294" max="1536" width="12.42578125" style="184"/>
    <col min="1537" max="1537" width="186.7109375" style="184" customWidth="1"/>
    <col min="1538" max="1538" width="56.42578125" style="184" customWidth="1"/>
    <col min="1539" max="1543" width="45.5703125" style="184" customWidth="1"/>
    <col min="1544" max="1544" width="54.7109375" style="184" customWidth="1"/>
    <col min="1545" max="1549" width="45.5703125" style="184" customWidth="1"/>
    <col min="1550" max="1792" width="12.42578125" style="184"/>
    <col min="1793" max="1793" width="186.7109375" style="184" customWidth="1"/>
    <col min="1794" max="1794" width="56.42578125" style="184" customWidth="1"/>
    <col min="1795" max="1799" width="45.5703125" style="184" customWidth="1"/>
    <col min="1800" max="1800" width="54.7109375" style="184" customWidth="1"/>
    <col min="1801" max="1805" width="45.5703125" style="184" customWidth="1"/>
    <col min="1806" max="2048" width="12.42578125" style="184"/>
    <col min="2049" max="2049" width="186.7109375" style="184" customWidth="1"/>
    <col min="2050" max="2050" width="56.42578125" style="184" customWidth="1"/>
    <col min="2051" max="2055" width="45.5703125" style="184" customWidth="1"/>
    <col min="2056" max="2056" width="54.7109375" style="184" customWidth="1"/>
    <col min="2057" max="2061" width="45.5703125" style="184" customWidth="1"/>
    <col min="2062" max="2304" width="12.42578125" style="184"/>
    <col min="2305" max="2305" width="186.7109375" style="184" customWidth="1"/>
    <col min="2306" max="2306" width="56.42578125" style="184" customWidth="1"/>
    <col min="2307" max="2311" width="45.5703125" style="184" customWidth="1"/>
    <col min="2312" max="2312" width="54.7109375" style="184" customWidth="1"/>
    <col min="2313" max="2317" width="45.5703125" style="184" customWidth="1"/>
    <col min="2318" max="2560" width="12.42578125" style="184"/>
    <col min="2561" max="2561" width="186.7109375" style="184" customWidth="1"/>
    <col min="2562" max="2562" width="56.42578125" style="184" customWidth="1"/>
    <col min="2563" max="2567" width="45.5703125" style="184" customWidth="1"/>
    <col min="2568" max="2568" width="54.7109375" style="184" customWidth="1"/>
    <col min="2569" max="2573" width="45.5703125" style="184" customWidth="1"/>
    <col min="2574" max="2816" width="12.42578125" style="184"/>
    <col min="2817" max="2817" width="186.7109375" style="184" customWidth="1"/>
    <col min="2818" max="2818" width="56.42578125" style="184" customWidth="1"/>
    <col min="2819" max="2823" width="45.5703125" style="184" customWidth="1"/>
    <col min="2824" max="2824" width="54.7109375" style="184" customWidth="1"/>
    <col min="2825" max="2829" width="45.5703125" style="184" customWidth="1"/>
    <col min="2830" max="3072" width="12.42578125" style="184"/>
    <col min="3073" max="3073" width="186.7109375" style="184" customWidth="1"/>
    <col min="3074" max="3074" width="56.42578125" style="184" customWidth="1"/>
    <col min="3075" max="3079" width="45.5703125" style="184" customWidth="1"/>
    <col min="3080" max="3080" width="54.7109375" style="184" customWidth="1"/>
    <col min="3081" max="3085" width="45.5703125" style="184" customWidth="1"/>
    <col min="3086" max="3328" width="12.42578125" style="184"/>
    <col min="3329" max="3329" width="186.7109375" style="184" customWidth="1"/>
    <col min="3330" max="3330" width="56.42578125" style="184" customWidth="1"/>
    <col min="3331" max="3335" width="45.5703125" style="184" customWidth="1"/>
    <col min="3336" max="3336" width="54.7109375" style="184" customWidth="1"/>
    <col min="3337" max="3341" width="45.5703125" style="184" customWidth="1"/>
    <col min="3342" max="3584" width="12.42578125" style="184"/>
    <col min="3585" max="3585" width="186.7109375" style="184" customWidth="1"/>
    <col min="3586" max="3586" width="56.42578125" style="184" customWidth="1"/>
    <col min="3587" max="3591" width="45.5703125" style="184" customWidth="1"/>
    <col min="3592" max="3592" width="54.7109375" style="184" customWidth="1"/>
    <col min="3593" max="3597" width="45.5703125" style="184" customWidth="1"/>
    <col min="3598" max="3840" width="12.42578125" style="184"/>
    <col min="3841" max="3841" width="186.7109375" style="184" customWidth="1"/>
    <col min="3842" max="3842" width="56.42578125" style="184" customWidth="1"/>
    <col min="3843" max="3847" width="45.5703125" style="184" customWidth="1"/>
    <col min="3848" max="3848" width="54.7109375" style="184" customWidth="1"/>
    <col min="3849" max="3853" width="45.5703125" style="184" customWidth="1"/>
    <col min="3854" max="4096" width="12.42578125" style="184"/>
    <col min="4097" max="4097" width="186.7109375" style="184" customWidth="1"/>
    <col min="4098" max="4098" width="56.42578125" style="184" customWidth="1"/>
    <col min="4099" max="4103" width="45.5703125" style="184" customWidth="1"/>
    <col min="4104" max="4104" width="54.7109375" style="184" customWidth="1"/>
    <col min="4105" max="4109" width="45.5703125" style="184" customWidth="1"/>
    <col min="4110" max="4352" width="12.42578125" style="184"/>
    <col min="4353" max="4353" width="186.7109375" style="184" customWidth="1"/>
    <col min="4354" max="4354" width="56.42578125" style="184" customWidth="1"/>
    <col min="4355" max="4359" width="45.5703125" style="184" customWidth="1"/>
    <col min="4360" max="4360" width="54.7109375" style="184" customWidth="1"/>
    <col min="4361" max="4365" width="45.5703125" style="184" customWidth="1"/>
    <col min="4366" max="4608" width="12.42578125" style="184"/>
    <col min="4609" max="4609" width="186.7109375" style="184" customWidth="1"/>
    <col min="4610" max="4610" width="56.42578125" style="184" customWidth="1"/>
    <col min="4611" max="4615" width="45.5703125" style="184" customWidth="1"/>
    <col min="4616" max="4616" width="54.7109375" style="184" customWidth="1"/>
    <col min="4617" max="4621" width="45.5703125" style="184" customWidth="1"/>
    <col min="4622" max="4864" width="12.42578125" style="184"/>
    <col min="4865" max="4865" width="186.7109375" style="184" customWidth="1"/>
    <col min="4866" max="4866" width="56.42578125" style="184" customWidth="1"/>
    <col min="4867" max="4871" width="45.5703125" style="184" customWidth="1"/>
    <col min="4872" max="4872" width="54.7109375" style="184" customWidth="1"/>
    <col min="4873" max="4877" width="45.5703125" style="184" customWidth="1"/>
    <col min="4878" max="5120" width="12.42578125" style="184"/>
    <col min="5121" max="5121" width="186.7109375" style="184" customWidth="1"/>
    <col min="5122" max="5122" width="56.42578125" style="184" customWidth="1"/>
    <col min="5123" max="5127" width="45.5703125" style="184" customWidth="1"/>
    <col min="5128" max="5128" width="54.7109375" style="184" customWidth="1"/>
    <col min="5129" max="5133" width="45.5703125" style="184" customWidth="1"/>
    <col min="5134" max="5376" width="12.42578125" style="184"/>
    <col min="5377" max="5377" width="186.7109375" style="184" customWidth="1"/>
    <col min="5378" max="5378" width="56.42578125" style="184" customWidth="1"/>
    <col min="5379" max="5383" width="45.5703125" style="184" customWidth="1"/>
    <col min="5384" max="5384" width="54.7109375" style="184" customWidth="1"/>
    <col min="5385" max="5389" width="45.5703125" style="184" customWidth="1"/>
    <col min="5390" max="5632" width="12.42578125" style="184"/>
    <col min="5633" max="5633" width="186.7109375" style="184" customWidth="1"/>
    <col min="5634" max="5634" width="56.42578125" style="184" customWidth="1"/>
    <col min="5635" max="5639" width="45.5703125" style="184" customWidth="1"/>
    <col min="5640" max="5640" width="54.7109375" style="184" customWidth="1"/>
    <col min="5641" max="5645" width="45.5703125" style="184" customWidth="1"/>
    <col min="5646" max="5888" width="12.42578125" style="184"/>
    <col min="5889" max="5889" width="186.7109375" style="184" customWidth="1"/>
    <col min="5890" max="5890" width="56.42578125" style="184" customWidth="1"/>
    <col min="5891" max="5895" width="45.5703125" style="184" customWidth="1"/>
    <col min="5896" max="5896" width="54.7109375" style="184" customWidth="1"/>
    <col min="5897" max="5901" width="45.5703125" style="184" customWidth="1"/>
    <col min="5902" max="6144" width="12.42578125" style="184"/>
    <col min="6145" max="6145" width="186.7109375" style="184" customWidth="1"/>
    <col min="6146" max="6146" width="56.42578125" style="184" customWidth="1"/>
    <col min="6147" max="6151" width="45.5703125" style="184" customWidth="1"/>
    <col min="6152" max="6152" width="54.7109375" style="184" customWidth="1"/>
    <col min="6153" max="6157" width="45.5703125" style="184" customWidth="1"/>
    <col min="6158" max="6400" width="12.42578125" style="184"/>
    <col min="6401" max="6401" width="186.7109375" style="184" customWidth="1"/>
    <col min="6402" max="6402" width="56.42578125" style="184" customWidth="1"/>
    <col min="6403" max="6407" width="45.5703125" style="184" customWidth="1"/>
    <col min="6408" max="6408" width="54.7109375" style="184" customWidth="1"/>
    <col min="6409" max="6413" width="45.5703125" style="184" customWidth="1"/>
    <col min="6414" max="6656" width="12.42578125" style="184"/>
    <col min="6657" max="6657" width="186.7109375" style="184" customWidth="1"/>
    <col min="6658" max="6658" width="56.42578125" style="184" customWidth="1"/>
    <col min="6659" max="6663" width="45.5703125" style="184" customWidth="1"/>
    <col min="6664" max="6664" width="54.7109375" style="184" customWidth="1"/>
    <col min="6665" max="6669" width="45.5703125" style="184" customWidth="1"/>
    <col min="6670" max="6912" width="12.42578125" style="184"/>
    <col min="6913" max="6913" width="186.7109375" style="184" customWidth="1"/>
    <col min="6914" max="6914" width="56.42578125" style="184" customWidth="1"/>
    <col min="6915" max="6919" width="45.5703125" style="184" customWidth="1"/>
    <col min="6920" max="6920" width="54.7109375" style="184" customWidth="1"/>
    <col min="6921" max="6925" width="45.5703125" style="184" customWidth="1"/>
    <col min="6926" max="7168" width="12.42578125" style="184"/>
    <col min="7169" max="7169" width="186.7109375" style="184" customWidth="1"/>
    <col min="7170" max="7170" width="56.42578125" style="184" customWidth="1"/>
    <col min="7171" max="7175" width="45.5703125" style="184" customWidth="1"/>
    <col min="7176" max="7176" width="54.7109375" style="184" customWidth="1"/>
    <col min="7177" max="7181" width="45.5703125" style="184" customWidth="1"/>
    <col min="7182" max="7424" width="12.42578125" style="184"/>
    <col min="7425" max="7425" width="186.7109375" style="184" customWidth="1"/>
    <col min="7426" max="7426" width="56.42578125" style="184" customWidth="1"/>
    <col min="7427" max="7431" width="45.5703125" style="184" customWidth="1"/>
    <col min="7432" max="7432" width="54.7109375" style="184" customWidth="1"/>
    <col min="7433" max="7437" width="45.5703125" style="184" customWidth="1"/>
    <col min="7438" max="7680" width="12.42578125" style="184"/>
    <col min="7681" max="7681" width="186.7109375" style="184" customWidth="1"/>
    <col min="7682" max="7682" width="56.42578125" style="184" customWidth="1"/>
    <col min="7683" max="7687" width="45.5703125" style="184" customWidth="1"/>
    <col min="7688" max="7688" width="54.7109375" style="184" customWidth="1"/>
    <col min="7689" max="7693" width="45.5703125" style="184" customWidth="1"/>
    <col min="7694" max="7936" width="12.42578125" style="184"/>
    <col min="7937" max="7937" width="186.7109375" style="184" customWidth="1"/>
    <col min="7938" max="7938" width="56.42578125" style="184" customWidth="1"/>
    <col min="7939" max="7943" width="45.5703125" style="184" customWidth="1"/>
    <col min="7944" max="7944" width="54.7109375" style="184" customWidth="1"/>
    <col min="7945" max="7949" width="45.5703125" style="184" customWidth="1"/>
    <col min="7950" max="8192" width="12.42578125" style="184"/>
    <col min="8193" max="8193" width="186.7109375" style="184" customWidth="1"/>
    <col min="8194" max="8194" width="56.42578125" style="184" customWidth="1"/>
    <col min="8195" max="8199" width="45.5703125" style="184" customWidth="1"/>
    <col min="8200" max="8200" width="54.7109375" style="184" customWidth="1"/>
    <col min="8201" max="8205" width="45.5703125" style="184" customWidth="1"/>
    <col min="8206" max="8448" width="12.42578125" style="184"/>
    <col min="8449" max="8449" width="186.7109375" style="184" customWidth="1"/>
    <col min="8450" max="8450" width="56.42578125" style="184" customWidth="1"/>
    <col min="8451" max="8455" width="45.5703125" style="184" customWidth="1"/>
    <col min="8456" max="8456" width="54.7109375" style="184" customWidth="1"/>
    <col min="8457" max="8461" width="45.5703125" style="184" customWidth="1"/>
    <col min="8462" max="8704" width="12.42578125" style="184"/>
    <col min="8705" max="8705" width="186.7109375" style="184" customWidth="1"/>
    <col min="8706" max="8706" width="56.42578125" style="184" customWidth="1"/>
    <col min="8707" max="8711" width="45.5703125" style="184" customWidth="1"/>
    <col min="8712" max="8712" width="54.7109375" style="184" customWidth="1"/>
    <col min="8713" max="8717" width="45.5703125" style="184" customWidth="1"/>
    <col min="8718" max="8960" width="12.42578125" style="184"/>
    <col min="8961" max="8961" width="186.7109375" style="184" customWidth="1"/>
    <col min="8962" max="8962" width="56.42578125" style="184" customWidth="1"/>
    <col min="8963" max="8967" width="45.5703125" style="184" customWidth="1"/>
    <col min="8968" max="8968" width="54.7109375" style="184" customWidth="1"/>
    <col min="8969" max="8973" width="45.5703125" style="184" customWidth="1"/>
    <col min="8974" max="9216" width="12.42578125" style="184"/>
    <col min="9217" max="9217" width="186.7109375" style="184" customWidth="1"/>
    <col min="9218" max="9218" width="56.42578125" style="184" customWidth="1"/>
    <col min="9219" max="9223" width="45.5703125" style="184" customWidth="1"/>
    <col min="9224" max="9224" width="54.7109375" style="184" customWidth="1"/>
    <col min="9225" max="9229" width="45.5703125" style="184" customWidth="1"/>
    <col min="9230" max="9472" width="12.42578125" style="184"/>
    <col min="9473" max="9473" width="186.7109375" style="184" customWidth="1"/>
    <col min="9474" max="9474" width="56.42578125" style="184" customWidth="1"/>
    <col min="9475" max="9479" width="45.5703125" style="184" customWidth="1"/>
    <col min="9480" max="9480" width="54.7109375" style="184" customWidth="1"/>
    <col min="9481" max="9485" width="45.5703125" style="184" customWidth="1"/>
    <col min="9486" max="9728" width="12.42578125" style="184"/>
    <col min="9729" max="9729" width="186.7109375" style="184" customWidth="1"/>
    <col min="9730" max="9730" width="56.42578125" style="184" customWidth="1"/>
    <col min="9731" max="9735" width="45.5703125" style="184" customWidth="1"/>
    <col min="9736" max="9736" width="54.7109375" style="184" customWidth="1"/>
    <col min="9737" max="9741" width="45.5703125" style="184" customWidth="1"/>
    <col min="9742" max="9984" width="12.42578125" style="184"/>
    <col min="9985" max="9985" width="186.7109375" style="184" customWidth="1"/>
    <col min="9986" max="9986" width="56.42578125" style="184" customWidth="1"/>
    <col min="9987" max="9991" width="45.5703125" style="184" customWidth="1"/>
    <col min="9992" max="9992" width="54.7109375" style="184" customWidth="1"/>
    <col min="9993" max="9997" width="45.5703125" style="184" customWidth="1"/>
    <col min="9998" max="10240" width="12.42578125" style="184"/>
    <col min="10241" max="10241" width="186.7109375" style="184" customWidth="1"/>
    <col min="10242" max="10242" width="56.42578125" style="184" customWidth="1"/>
    <col min="10243" max="10247" width="45.5703125" style="184" customWidth="1"/>
    <col min="10248" max="10248" width="54.7109375" style="184" customWidth="1"/>
    <col min="10249" max="10253" width="45.5703125" style="184" customWidth="1"/>
    <col min="10254" max="10496" width="12.42578125" style="184"/>
    <col min="10497" max="10497" width="186.7109375" style="184" customWidth="1"/>
    <col min="10498" max="10498" width="56.42578125" style="184" customWidth="1"/>
    <col min="10499" max="10503" width="45.5703125" style="184" customWidth="1"/>
    <col min="10504" max="10504" width="54.7109375" style="184" customWidth="1"/>
    <col min="10505" max="10509" width="45.5703125" style="184" customWidth="1"/>
    <col min="10510" max="10752" width="12.42578125" style="184"/>
    <col min="10753" max="10753" width="186.7109375" style="184" customWidth="1"/>
    <col min="10754" max="10754" width="56.42578125" style="184" customWidth="1"/>
    <col min="10755" max="10759" width="45.5703125" style="184" customWidth="1"/>
    <col min="10760" max="10760" width="54.7109375" style="184" customWidth="1"/>
    <col min="10761" max="10765" width="45.5703125" style="184" customWidth="1"/>
    <col min="10766" max="11008" width="12.42578125" style="184"/>
    <col min="11009" max="11009" width="186.7109375" style="184" customWidth="1"/>
    <col min="11010" max="11010" width="56.42578125" style="184" customWidth="1"/>
    <col min="11011" max="11015" width="45.5703125" style="184" customWidth="1"/>
    <col min="11016" max="11016" width="54.7109375" style="184" customWidth="1"/>
    <col min="11017" max="11021" width="45.5703125" style="184" customWidth="1"/>
    <col min="11022" max="11264" width="12.42578125" style="184"/>
    <col min="11265" max="11265" width="186.7109375" style="184" customWidth="1"/>
    <col min="11266" max="11266" width="56.42578125" style="184" customWidth="1"/>
    <col min="11267" max="11271" width="45.5703125" style="184" customWidth="1"/>
    <col min="11272" max="11272" width="54.7109375" style="184" customWidth="1"/>
    <col min="11273" max="11277" width="45.5703125" style="184" customWidth="1"/>
    <col min="11278" max="11520" width="12.42578125" style="184"/>
    <col min="11521" max="11521" width="186.7109375" style="184" customWidth="1"/>
    <col min="11522" max="11522" width="56.42578125" style="184" customWidth="1"/>
    <col min="11523" max="11527" width="45.5703125" style="184" customWidth="1"/>
    <col min="11528" max="11528" width="54.7109375" style="184" customWidth="1"/>
    <col min="11529" max="11533" width="45.5703125" style="184" customWidth="1"/>
    <col min="11534" max="11776" width="12.42578125" style="184"/>
    <col min="11777" max="11777" width="186.7109375" style="184" customWidth="1"/>
    <col min="11778" max="11778" width="56.42578125" style="184" customWidth="1"/>
    <col min="11779" max="11783" width="45.5703125" style="184" customWidth="1"/>
    <col min="11784" max="11784" width="54.7109375" style="184" customWidth="1"/>
    <col min="11785" max="11789" width="45.5703125" style="184" customWidth="1"/>
    <col min="11790" max="12032" width="12.42578125" style="184"/>
    <col min="12033" max="12033" width="186.7109375" style="184" customWidth="1"/>
    <col min="12034" max="12034" width="56.42578125" style="184" customWidth="1"/>
    <col min="12035" max="12039" width="45.5703125" style="184" customWidth="1"/>
    <col min="12040" max="12040" width="54.7109375" style="184" customWidth="1"/>
    <col min="12041" max="12045" width="45.5703125" style="184" customWidth="1"/>
    <col min="12046" max="12288" width="12.42578125" style="184"/>
    <col min="12289" max="12289" width="186.7109375" style="184" customWidth="1"/>
    <col min="12290" max="12290" width="56.42578125" style="184" customWidth="1"/>
    <col min="12291" max="12295" width="45.5703125" style="184" customWidth="1"/>
    <col min="12296" max="12296" width="54.7109375" style="184" customWidth="1"/>
    <col min="12297" max="12301" width="45.5703125" style="184" customWidth="1"/>
    <col min="12302" max="12544" width="12.42578125" style="184"/>
    <col min="12545" max="12545" width="186.7109375" style="184" customWidth="1"/>
    <col min="12546" max="12546" width="56.42578125" style="184" customWidth="1"/>
    <col min="12547" max="12551" width="45.5703125" style="184" customWidth="1"/>
    <col min="12552" max="12552" width="54.7109375" style="184" customWidth="1"/>
    <col min="12553" max="12557" width="45.5703125" style="184" customWidth="1"/>
    <col min="12558" max="12800" width="12.42578125" style="184"/>
    <col min="12801" max="12801" width="186.7109375" style="184" customWidth="1"/>
    <col min="12802" max="12802" width="56.42578125" style="184" customWidth="1"/>
    <col min="12803" max="12807" width="45.5703125" style="184" customWidth="1"/>
    <col min="12808" max="12808" width="54.7109375" style="184" customWidth="1"/>
    <col min="12809" max="12813" width="45.5703125" style="184" customWidth="1"/>
    <col min="12814" max="13056" width="12.42578125" style="184"/>
    <col min="13057" max="13057" width="186.7109375" style="184" customWidth="1"/>
    <col min="13058" max="13058" width="56.42578125" style="184" customWidth="1"/>
    <col min="13059" max="13063" width="45.5703125" style="184" customWidth="1"/>
    <col min="13064" max="13064" width="54.7109375" style="184" customWidth="1"/>
    <col min="13065" max="13069" width="45.5703125" style="184" customWidth="1"/>
    <col min="13070" max="13312" width="12.42578125" style="184"/>
    <col min="13313" max="13313" width="186.7109375" style="184" customWidth="1"/>
    <col min="13314" max="13314" width="56.42578125" style="184" customWidth="1"/>
    <col min="13315" max="13319" width="45.5703125" style="184" customWidth="1"/>
    <col min="13320" max="13320" width="54.7109375" style="184" customWidth="1"/>
    <col min="13321" max="13325" width="45.5703125" style="184" customWidth="1"/>
    <col min="13326" max="13568" width="12.42578125" style="184"/>
    <col min="13569" max="13569" width="186.7109375" style="184" customWidth="1"/>
    <col min="13570" max="13570" width="56.42578125" style="184" customWidth="1"/>
    <col min="13571" max="13575" width="45.5703125" style="184" customWidth="1"/>
    <col min="13576" max="13576" width="54.7109375" style="184" customWidth="1"/>
    <col min="13577" max="13581" width="45.5703125" style="184" customWidth="1"/>
    <col min="13582" max="13824" width="12.42578125" style="184"/>
    <col min="13825" max="13825" width="186.7109375" style="184" customWidth="1"/>
    <col min="13826" max="13826" width="56.42578125" style="184" customWidth="1"/>
    <col min="13827" max="13831" width="45.5703125" style="184" customWidth="1"/>
    <col min="13832" max="13832" width="54.7109375" style="184" customWidth="1"/>
    <col min="13833" max="13837" width="45.5703125" style="184" customWidth="1"/>
    <col min="13838" max="14080" width="12.42578125" style="184"/>
    <col min="14081" max="14081" width="186.7109375" style="184" customWidth="1"/>
    <col min="14082" max="14082" width="56.42578125" style="184" customWidth="1"/>
    <col min="14083" max="14087" width="45.5703125" style="184" customWidth="1"/>
    <col min="14088" max="14088" width="54.7109375" style="184" customWidth="1"/>
    <col min="14089" max="14093" width="45.5703125" style="184" customWidth="1"/>
    <col min="14094" max="14336" width="12.42578125" style="184"/>
    <col min="14337" max="14337" width="186.7109375" style="184" customWidth="1"/>
    <col min="14338" max="14338" width="56.42578125" style="184" customWidth="1"/>
    <col min="14339" max="14343" width="45.5703125" style="184" customWidth="1"/>
    <col min="14344" max="14344" width="54.7109375" style="184" customWidth="1"/>
    <col min="14345" max="14349" width="45.5703125" style="184" customWidth="1"/>
    <col min="14350" max="14592" width="12.42578125" style="184"/>
    <col min="14593" max="14593" width="186.7109375" style="184" customWidth="1"/>
    <col min="14594" max="14594" width="56.42578125" style="184" customWidth="1"/>
    <col min="14595" max="14599" width="45.5703125" style="184" customWidth="1"/>
    <col min="14600" max="14600" width="54.7109375" style="184" customWidth="1"/>
    <col min="14601" max="14605" width="45.5703125" style="184" customWidth="1"/>
    <col min="14606" max="14848" width="12.42578125" style="184"/>
    <col min="14849" max="14849" width="186.7109375" style="184" customWidth="1"/>
    <col min="14850" max="14850" width="56.42578125" style="184" customWidth="1"/>
    <col min="14851" max="14855" width="45.5703125" style="184" customWidth="1"/>
    <col min="14856" max="14856" width="54.7109375" style="184" customWidth="1"/>
    <col min="14857" max="14861" width="45.5703125" style="184" customWidth="1"/>
    <col min="14862" max="15104" width="12.42578125" style="184"/>
    <col min="15105" max="15105" width="186.7109375" style="184" customWidth="1"/>
    <col min="15106" max="15106" width="56.42578125" style="184" customWidth="1"/>
    <col min="15107" max="15111" width="45.5703125" style="184" customWidth="1"/>
    <col min="15112" max="15112" width="54.7109375" style="184" customWidth="1"/>
    <col min="15113" max="15117" width="45.5703125" style="184" customWidth="1"/>
    <col min="15118" max="15360" width="12.42578125" style="184"/>
    <col min="15361" max="15361" width="186.7109375" style="184" customWidth="1"/>
    <col min="15362" max="15362" width="56.42578125" style="184" customWidth="1"/>
    <col min="15363" max="15367" width="45.5703125" style="184" customWidth="1"/>
    <col min="15368" max="15368" width="54.7109375" style="184" customWidth="1"/>
    <col min="15369" max="15373" width="45.5703125" style="184" customWidth="1"/>
    <col min="15374" max="15616" width="12.42578125" style="184"/>
    <col min="15617" max="15617" width="186.7109375" style="184" customWidth="1"/>
    <col min="15618" max="15618" width="56.42578125" style="184" customWidth="1"/>
    <col min="15619" max="15623" width="45.5703125" style="184" customWidth="1"/>
    <col min="15624" max="15624" width="54.7109375" style="184" customWidth="1"/>
    <col min="15625" max="15629" width="45.5703125" style="184" customWidth="1"/>
    <col min="15630" max="15872" width="12.42578125" style="184"/>
    <col min="15873" max="15873" width="186.7109375" style="184" customWidth="1"/>
    <col min="15874" max="15874" width="56.42578125" style="184" customWidth="1"/>
    <col min="15875" max="15879" width="45.5703125" style="184" customWidth="1"/>
    <col min="15880" max="15880" width="54.7109375" style="184" customWidth="1"/>
    <col min="15881" max="15885" width="45.5703125" style="184" customWidth="1"/>
    <col min="15886" max="16128" width="12.42578125" style="184"/>
    <col min="16129" max="16129" width="186.7109375" style="184" customWidth="1"/>
    <col min="16130" max="16130" width="56.42578125" style="184" customWidth="1"/>
    <col min="16131" max="16135" width="45.5703125" style="184" customWidth="1"/>
    <col min="16136" max="16136" width="54.7109375" style="184" customWidth="1"/>
    <col min="16137" max="16141" width="45.5703125" style="184" customWidth="1"/>
    <col min="16142" max="16384" width="12.42578125" style="184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s="11" customFormat="1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 s="11" customFormat="1" ht="44.25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s="11" customFormat="1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14</v>
      </c>
      <c r="B13" s="9">
        <f>SUBOS!B13+SUAg!B13+SUBR!B13+SULaw!B13+SUNO!B13+SUSLA!B13</f>
        <v>57332868</v>
      </c>
      <c r="C13" s="52">
        <f t="shared" ref="C13:C71" si="0">IF(ISBLANK(B13),"  ",IF(F13&gt;0,B13/F13,IF(B13&gt;0,1,0)))</f>
        <v>1</v>
      </c>
      <c r="D13" s="53">
        <f>SUBOS!D13+SUAg!D13+SUBR!D13+SULaw!D13+SUNO!D13+SUSLA!D13</f>
        <v>0</v>
      </c>
      <c r="E13" s="54">
        <f>IF(ISBLANK(D13),"  ",IF(F13&gt;0,D13/F13,IF(D13&gt;0,1,0)))</f>
        <v>0</v>
      </c>
      <c r="F13" s="55">
        <f>D13+B13</f>
        <v>57332868</v>
      </c>
      <c r="G13" s="56">
        <f>IF(ISBLANK(F13),"  ",IF(F71&gt;0,F13/F71,IF(F13&gt;0,1,0)))</f>
        <v>0.2566600855800607</v>
      </c>
      <c r="H13" s="9">
        <f>SUBOS!H13+SUAg!H13+SUBR!H13+SULaw!H13+SUNO!H13+SUSLA!H13</f>
        <v>53799469</v>
      </c>
      <c r="I13" s="52">
        <f t="shared" ref="I13:I14" si="1">IF(ISBLANK(H13),"  ",IF(L13&gt;0,H13/L13,IF(H13&gt;0,1,0)))</f>
        <v>1</v>
      </c>
      <c r="J13" s="53">
        <f>SUBOS!J13+SUAg!J13+SUBR!J13+SULaw!J13+SUNO!J13+SUSLA!J13</f>
        <v>0</v>
      </c>
      <c r="K13" s="54">
        <f>IF(ISBLANK(J13),"  ",IF(L13&gt;0,J13/L13,IF(J13&gt;0,1,0)))</f>
        <v>0</v>
      </c>
      <c r="L13" s="55">
        <f>J13+H13</f>
        <v>53799469</v>
      </c>
      <c r="M13" s="56">
        <f>IF(ISBLANK(L13),"  ",IF(L71&gt;0,L13/L71,IF(L13&gt;0,1,0)))</f>
        <v>0.26127418588139134</v>
      </c>
      <c r="N13" s="57"/>
    </row>
    <row r="14" spans="1:17" s="11" customFormat="1" ht="44.25">
      <c r="A14" s="21" t="s">
        <v>15</v>
      </c>
      <c r="B14" s="9">
        <f>SUBOS!B14+SUAg!B14+SUBR!B14+SULaw!B14+SUNO!B14+SUSLA!B14</f>
        <v>3858183</v>
      </c>
      <c r="C14" s="58">
        <f t="shared" si="0"/>
        <v>1</v>
      </c>
      <c r="D14" s="53">
        <f>SUBOS!D14+SUAg!D14+SUBR!D14+SULaw!D14+SUNO!D14+SUSLA!D14</f>
        <v>0</v>
      </c>
      <c r="E14" s="60">
        <f>IF(ISBLANK(D14),"  ",IF(F14&gt;0,D14/F14,IF(D14&gt;0,1,0)))</f>
        <v>0</v>
      </c>
      <c r="F14" s="48">
        <f>D14+B14</f>
        <v>3858183</v>
      </c>
      <c r="G14" s="61">
        <f>IF(ISBLANK(F14),"  ",IF(F71&gt;0,F14/F71,IF(F14&gt;0,1,0)))</f>
        <v>1.7271795629751775E-2</v>
      </c>
      <c r="H14" s="9">
        <f>SUBOS!H14+SUAg!H14+SUBR!H14+SULaw!H14+SUNO!H14+SUSLA!H14</f>
        <v>0</v>
      </c>
      <c r="I14" s="58">
        <f t="shared" si="1"/>
        <v>0</v>
      </c>
      <c r="J14" s="53">
        <f>SUBOS!J14+SUAg!J14+SUBR!J14+SULaw!J14+SUNO!J14+SUSLA!J14</f>
        <v>0</v>
      </c>
      <c r="K14" s="60">
        <f>IF(ISBLANK(J14),"  ",IF(L14&gt;0,J14/L14,IF(J14&gt;0,1,0)))</f>
        <v>0</v>
      </c>
      <c r="L14" s="48">
        <f>J14+H14</f>
        <v>0</v>
      </c>
      <c r="M14" s="61">
        <f>IF(ISBLANK(L14),"  ",IF(L71&gt;0,L14/L71,IF(L14&gt;0,1,0)))</f>
        <v>0</v>
      </c>
      <c r="N14" s="35"/>
    </row>
    <row r="15" spans="1:17" s="11" customFormat="1" ht="44.25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 s="11" customFormat="1" ht="44.25">
      <c r="A16" s="67" t="s">
        <v>17</v>
      </c>
      <c r="B16" s="9">
        <f>SUBOS!B16+SUAg!B16+SUBR!B16+SULaw!B16+SUNO!B16+SUSLA!B16</f>
        <v>464020</v>
      </c>
      <c r="C16" s="52">
        <f t="shared" si="0"/>
        <v>1</v>
      </c>
      <c r="D16" s="53">
        <f>SUBOS!D16+SUAg!D16+SUBR!D16+SULaw!D16+SUNO!D16+SUSLA!D16</f>
        <v>0</v>
      </c>
      <c r="E16" s="54">
        <f>IF(ISBLANK(D16),"  ",IF(F16&gt;0,D16/F16,IF(D16&gt;0,1,0)))</f>
        <v>0</v>
      </c>
      <c r="F16" s="68">
        <f t="shared" ref="F16:F35" si="2">D16+B16</f>
        <v>464020</v>
      </c>
      <c r="G16" s="56">
        <f>IF(ISBLANK(F16),"  ",IF(F71&gt;0,F16/F71,IF(F16&gt;0,1,0)))</f>
        <v>2.077262433668237E-3</v>
      </c>
      <c r="H16" s="9">
        <f>SUBOS!H16+SUAg!H16+SUBR!H16+SULaw!H16+SUNO!H16+SUSLA!H16</f>
        <v>51242</v>
      </c>
      <c r="I16" s="52">
        <f t="shared" ref="I16:I30" si="3">IF(ISBLANK(H16),"  ",IF(L16&gt;0,H16/L16,IF(H16&gt;0,1,0)))</f>
        <v>1</v>
      </c>
      <c r="J16" s="53">
        <f>SUBOS!J16+SUAg!J16+SUBR!J16+SULaw!J16+SUNO!J16+SUSLA!J16</f>
        <v>0</v>
      </c>
      <c r="K16" s="54">
        <f t="shared" ref="K16:K30" si="4">IF(ISBLANK(J16),"  ",IF(L16&gt;0,J16/L16,IF(J16&gt;0,1,0)))</f>
        <v>0</v>
      </c>
      <c r="L16" s="68">
        <f t="shared" ref="L16:L19" si="5">J16+H16</f>
        <v>51242</v>
      </c>
      <c r="M16" s="56">
        <f>IF(ISBLANK(L16),"  ",IF(L71&gt;0,L16/L71,IF(L16&gt;0,1,0)))</f>
        <v>2.4885397721925945E-4</v>
      </c>
      <c r="N16" s="35"/>
    </row>
    <row r="17" spans="1:14" s="11" customFormat="1" ht="44.25">
      <c r="A17" s="69" t="s">
        <v>18</v>
      </c>
      <c r="B17" s="9">
        <f>SUBOS!B17+SUAg!B17+SUBR!B17+SULaw!B17+SUNO!B17+SUSLA!B17</f>
        <v>2823837.79</v>
      </c>
      <c r="C17" s="58">
        <f t="shared" si="0"/>
        <v>1</v>
      </c>
      <c r="D17" s="53">
        <f>SUBOS!D17+SUAg!D17+SUBR!D17+SULaw!D17+SUNO!D17+SUSLA!D17</f>
        <v>0</v>
      </c>
      <c r="E17" s="54">
        <f t="shared" ref="E17:E30" si="6">IF(ISBLANK(D17),"  ",IF(F17&gt;0,D17/F17,IF(D17&gt;0,1,0)))</f>
        <v>0</v>
      </c>
      <c r="F17" s="44">
        <f t="shared" si="2"/>
        <v>2823837.79</v>
      </c>
      <c r="G17" s="61">
        <f>IF(ISBLANK(F17),"  ",IF(F71&gt;0,F17/F71,IF(F17&gt;0,1,0)))</f>
        <v>1.2641377871513589E-2</v>
      </c>
      <c r="H17" s="9">
        <f>SUBOS!H17+SUAg!H17+SUBR!H17+SULaw!H17+SUNO!H17+SUSLA!H17</f>
        <v>2832788</v>
      </c>
      <c r="I17" s="58">
        <f t="shared" si="3"/>
        <v>1</v>
      </c>
      <c r="J17" s="53">
        <f>SUBOS!J17+SUAg!J17+SUBR!J17+SULaw!J17+SUNO!J17+SUSLA!J17</f>
        <v>0</v>
      </c>
      <c r="K17" s="60">
        <f t="shared" si="4"/>
        <v>0</v>
      </c>
      <c r="L17" s="44">
        <f t="shared" si="5"/>
        <v>2832788</v>
      </c>
      <c r="M17" s="61">
        <f>IF(ISBLANK(L17),"  ",IF(L71&gt;0,L17/L71,IF(L17&gt;0,1,0)))</f>
        <v>1.3757280364134724E-2</v>
      </c>
      <c r="N17" s="35"/>
    </row>
    <row r="18" spans="1:14" s="11" customFormat="1" ht="44.25">
      <c r="A18" s="69" t="s">
        <v>19</v>
      </c>
      <c r="B18" s="9">
        <f>SUBOS!B18+SUAg!B18+SUBR!B18+SULaw!B18+SUNO!B18+SUSLA!B18</f>
        <v>922011.75</v>
      </c>
      <c r="C18" s="58">
        <f t="shared" si="0"/>
        <v>1</v>
      </c>
      <c r="D18" s="53">
        <f>SUBOS!D18+SUAg!D18+SUBR!D18+SULaw!D18+SUNO!D18+SUSLA!D18</f>
        <v>0</v>
      </c>
      <c r="E18" s="54">
        <f t="shared" si="6"/>
        <v>0</v>
      </c>
      <c r="F18" s="44">
        <f t="shared" si="2"/>
        <v>922011.75</v>
      </c>
      <c r="G18" s="61">
        <f>IF(ISBLANK(F18),"  ",IF(F71&gt;0,F18/F71,IF(F18&gt;0,1,0)))</f>
        <v>4.1275384071283779E-3</v>
      </c>
      <c r="H18" s="9">
        <f>SUBOS!H18+SUAg!H18+SUBR!H18+SULaw!H18+SUNO!H18+SUSLA!H18</f>
        <v>1000000</v>
      </c>
      <c r="I18" s="58">
        <f t="shared" si="3"/>
        <v>1</v>
      </c>
      <c r="J18" s="53">
        <f>SUBOS!J18+SUAg!J18+SUBR!J18+SULaw!J18+SUNO!J18+SUSLA!J18</f>
        <v>0</v>
      </c>
      <c r="K18" s="60">
        <f t="shared" si="4"/>
        <v>0</v>
      </c>
      <c r="L18" s="44">
        <f t="shared" si="5"/>
        <v>1000000</v>
      </c>
      <c r="M18" s="61">
        <f>IF(ISBLANK(L18),"  ",IF(L71&gt;0,L18/L71,IF(L18&gt;0,1,0)))</f>
        <v>4.8564454396639372E-3</v>
      </c>
      <c r="N18" s="35"/>
    </row>
    <row r="19" spans="1:14" s="11" customFormat="1" ht="44.25">
      <c r="A19" s="69" t="s">
        <v>20</v>
      </c>
      <c r="B19" s="9">
        <f>SUBOS!B19+SUAg!B19+SUBR!B19+SULaw!B19+SUNO!B19+SUSLA!B19</f>
        <v>0</v>
      </c>
      <c r="C19" s="58">
        <f t="shared" si="0"/>
        <v>0</v>
      </c>
      <c r="D19" s="53">
        <f>SUBOS!D19+SUAg!D19+SUBR!D19+SULaw!D19+SUNO!D19+SUSLA!D19</f>
        <v>0</v>
      </c>
      <c r="E19" s="54">
        <f t="shared" si="6"/>
        <v>0</v>
      </c>
      <c r="F19" s="44">
        <f t="shared" si="2"/>
        <v>0</v>
      </c>
      <c r="G19" s="61">
        <f>IF(ISBLANK(F19),"  ",IF(F71&gt;0,F19/F71,IF(F19&gt;0,1,0)))</f>
        <v>0</v>
      </c>
      <c r="H19" s="9">
        <f>SUBOS!H19+SUAg!H19+SUBR!H19+SULaw!H19+SUNO!H19+SUSLA!H19</f>
        <v>0</v>
      </c>
      <c r="I19" s="58">
        <f t="shared" si="3"/>
        <v>0</v>
      </c>
      <c r="J19" s="53">
        <f>SUBOS!J19+SUAg!J19+SUBR!J19+SULaw!J19+SUNO!J19+SUSLA!J19</f>
        <v>0</v>
      </c>
      <c r="K19" s="60">
        <f t="shared" si="4"/>
        <v>0</v>
      </c>
      <c r="L19" s="44">
        <f t="shared" si="5"/>
        <v>0</v>
      </c>
      <c r="M19" s="61">
        <f>IF(ISBLANK(L19),"  ",IF(L71&gt;0,L19/L71,IF(L19&gt;0,1,0)))</f>
        <v>0</v>
      </c>
      <c r="N19" s="35"/>
    </row>
    <row r="20" spans="1:14" s="11" customFormat="1" ht="44.25">
      <c r="A20" s="69" t="s">
        <v>21</v>
      </c>
      <c r="B20" s="9">
        <f>SUBOS!B20+SUAg!B20+SUBR!B20+SULaw!B20+SUNO!B20+SUSLA!B20</f>
        <v>0</v>
      </c>
      <c r="C20" s="58">
        <f t="shared" si="0"/>
        <v>0</v>
      </c>
      <c r="D20" s="53">
        <f>SUBOS!D20+SUAg!D20+SUBR!D20+SULaw!D20+SUNO!D20+SUSLA!D20</f>
        <v>0</v>
      </c>
      <c r="E20" s="54">
        <f t="shared" si="6"/>
        <v>0</v>
      </c>
      <c r="F20" s="44">
        <f t="shared" si="2"/>
        <v>0</v>
      </c>
      <c r="G20" s="61">
        <f>IF(ISBLANK(F20),"  ",IF(F72&gt;0,F20/F72,IF(F20&gt;0,1,0)))</f>
        <v>0</v>
      </c>
      <c r="H20" s="9">
        <f>SUBOS!H20+SUAg!H20+SUBR!H20+SULaw!H20+SUNO!H20+SUSLA!H20</f>
        <v>0</v>
      </c>
      <c r="I20" s="58">
        <f t="shared" si="3"/>
        <v>0</v>
      </c>
      <c r="J20" s="53">
        <f>SUBOS!J20+SUAg!J20+SUBR!J20+SULaw!J20+SUNO!J20+SUSLA!J20</f>
        <v>0</v>
      </c>
      <c r="K20" s="60">
        <f t="shared" si="4"/>
        <v>0</v>
      </c>
      <c r="L20" s="44"/>
      <c r="M20" s="61" t="str">
        <f>IF(ISBLANK(L20),"  ",IF(L71&gt;0,L20/L71,IF(L20&gt;0,1,0)))</f>
        <v xml:space="preserve">  </v>
      </c>
      <c r="N20" s="35"/>
    </row>
    <row r="21" spans="1:14" s="11" customFormat="1" ht="44.25">
      <c r="A21" s="69" t="s">
        <v>22</v>
      </c>
      <c r="B21" s="9">
        <f>SUBOS!B21+SUAg!B21+SUBR!B21+SULaw!B21+SUNO!B21+SUSLA!B21</f>
        <v>800000</v>
      </c>
      <c r="C21" s="58">
        <f t="shared" si="0"/>
        <v>1</v>
      </c>
      <c r="D21" s="53">
        <f>SUBOS!D21+SUAg!D21+SUBR!D21+SULaw!D21+SUNO!D21+SUSLA!D21</f>
        <v>0</v>
      </c>
      <c r="E21" s="54">
        <f t="shared" si="6"/>
        <v>0</v>
      </c>
      <c r="F21" s="44">
        <f t="shared" si="2"/>
        <v>800000</v>
      </c>
      <c r="G21" s="61">
        <f>IF(ISBLANK(F21),"  ",IF(F71&gt;0,F21/F71,IF(F21&gt;0,1,0)))</f>
        <v>3.5813325868164938E-3</v>
      </c>
      <c r="H21" s="9">
        <f>SUBOS!H21+SUAg!H21+SUBR!H21+SULaw!H21+SUNO!H21+SUSLA!H21</f>
        <v>800000</v>
      </c>
      <c r="I21" s="58">
        <f t="shared" si="3"/>
        <v>1</v>
      </c>
      <c r="J21" s="53">
        <f>SUBOS!J21+SUAg!J21+SUBR!J21+SULaw!J21+SUNO!J21+SUSLA!J21</f>
        <v>0</v>
      </c>
      <c r="K21" s="60">
        <f t="shared" si="4"/>
        <v>0</v>
      </c>
      <c r="L21" s="44">
        <f t="shared" ref="L21:L27" si="7">J21+H21</f>
        <v>800000</v>
      </c>
      <c r="M21" s="61">
        <f>IF(ISBLANK(L21),"  ",IF(L71&gt;0,L21/L71,IF(L21&gt;0,1,0)))</f>
        <v>3.8851563517311497E-3</v>
      </c>
      <c r="N21" s="35"/>
    </row>
    <row r="22" spans="1:14" s="11" customFormat="1" ht="44.25">
      <c r="A22" s="69" t="s">
        <v>104</v>
      </c>
      <c r="B22" s="9">
        <f>SUBOS!B22+SUAg!B22+SUBR!B22+SULaw!B22+SUNO!B22+SUSLA!B22</f>
        <v>0</v>
      </c>
      <c r="C22" s="58">
        <f t="shared" si="0"/>
        <v>0</v>
      </c>
      <c r="D22" s="53">
        <f>SUBOS!D22+SUAg!D22+SUBR!D22+SULaw!D22+SUNO!D22+SUSLA!D22</f>
        <v>0</v>
      </c>
      <c r="E22" s="54">
        <f t="shared" si="6"/>
        <v>0</v>
      </c>
      <c r="F22" s="44">
        <f t="shared" si="2"/>
        <v>0</v>
      </c>
      <c r="G22" s="61">
        <f>IF(ISBLANK(F22),"  ",IF(F71&gt;0,F22/F71,IF(F22&gt;0,1,0)))</f>
        <v>0</v>
      </c>
      <c r="H22" s="9">
        <f>SUBOS!H22+SUAg!H22+SUBR!H22+SULaw!H22+SUNO!H22+SUSLA!H22</f>
        <v>0</v>
      </c>
      <c r="I22" s="58">
        <f t="shared" si="3"/>
        <v>0</v>
      </c>
      <c r="J22" s="53">
        <f>SUBOS!J22+SUAg!J22+SUBR!J22+SULaw!J22+SUNO!J22+SUSLA!J22</f>
        <v>0</v>
      </c>
      <c r="K22" s="60">
        <f t="shared" si="4"/>
        <v>0</v>
      </c>
      <c r="L22" s="44">
        <f t="shared" si="7"/>
        <v>0</v>
      </c>
      <c r="M22" s="61">
        <f>IF(ISBLANK(L22),"  ",IF(L71&gt;0,L22/L71,IF(L22&gt;0,1,0)))</f>
        <v>0</v>
      </c>
      <c r="N22" s="35"/>
    </row>
    <row r="23" spans="1:14" s="11" customFormat="1" ht="44.25">
      <c r="A23" s="69" t="s">
        <v>24</v>
      </c>
      <c r="B23" s="9">
        <f>SUBOS!B23+SUAg!B23+SUBR!B23+SULaw!B23+SUNO!B23+SUSLA!B23</f>
        <v>0</v>
      </c>
      <c r="C23" s="58">
        <f t="shared" si="0"/>
        <v>0</v>
      </c>
      <c r="D23" s="53">
        <f>SUBOS!D23+SUAg!D23+SUBR!D23+SULaw!D23+SUNO!D23+SUSLA!D23</f>
        <v>0</v>
      </c>
      <c r="E23" s="54">
        <f t="shared" si="6"/>
        <v>0</v>
      </c>
      <c r="F23" s="44">
        <f t="shared" si="2"/>
        <v>0</v>
      </c>
      <c r="G23" s="61">
        <f>IF(ISBLANK(F23),"  ",IF(F71&gt;0,F23/F71,IF(F23&gt;0,1,0)))</f>
        <v>0</v>
      </c>
      <c r="H23" s="9">
        <f>SUBOS!H23+SUAg!H23+SUBR!H23+SULaw!H23+SUNO!H23+SUSLA!H23</f>
        <v>0</v>
      </c>
      <c r="I23" s="58">
        <f t="shared" si="3"/>
        <v>0</v>
      </c>
      <c r="J23" s="53">
        <f>SUBOS!J23+SUAg!J23+SUBR!J23+SULaw!J23+SUNO!J23+SUSLA!J23</f>
        <v>0</v>
      </c>
      <c r="K23" s="60">
        <f t="shared" si="4"/>
        <v>0</v>
      </c>
      <c r="L23" s="44">
        <f t="shared" si="7"/>
        <v>0</v>
      </c>
      <c r="M23" s="61">
        <f>IF(ISBLANK(L23),"  ",IF(L71&gt;0,L23/L71,IF(L23&gt;0,1,0)))</f>
        <v>0</v>
      </c>
      <c r="N23" s="35"/>
    </row>
    <row r="24" spans="1:14" s="11" customFormat="1" ht="44.25">
      <c r="A24" s="69" t="s">
        <v>25</v>
      </c>
      <c r="B24" s="9">
        <f>SUBOS!B24+SUAg!B24+SUBR!B24+SULaw!B24+SUNO!B24+SUSLA!B24</f>
        <v>0</v>
      </c>
      <c r="C24" s="58">
        <f t="shared" si="0"/>
        <v>0</v>
      </c>
      <c r="D24" s="53">
        <f>SUBOS!D24+SUAg!D24+SUBR!D24+SULaw!D24+SUNO!D24+SUSLA!D24</f>
        <v>0</v>
      </c>
      <c r="E24" s="54">
        <f t="shared" si="6"/>
        <v>0</v>
      </c>
      <c r="F24" s="44">
        <f t="shared" si="2"/>
        <v>0</v>
      </c>
      <c r="G24" s="61">
        <f>IF(ISBLANK(F24),"  ",IF(F71&gt;0,F24/F71,IF(F24&gt;0,1,0)))</f>
        <v>0</v>
      </c>
      <c r="H24" s="9">
        <f>SUBOS!H24+SUAg!H24+SUBR!H24+SULaw!H24+SUNO!H24+SUSLA!H24</f>
        <v>0</v>
      </c>
      <c r="I24" s="58">
        <f t="shared" si="3"/>
        <v>0</v>
      </c>
      <c r="J24" s="53">
        <f>SUBOS!J24+SUAg!J24+SUBR!J24+SULaw!J24+SUNO!J24+SUSLA!J24</f>
        <v>0</v>
      </c>
      <c r="K24" s="60">
        <f t="shared" si="4"/>
        <v>0</v>
      </c>
      <c r="L24" s="44">
        <f t="shared" si="7"/>
        <v>0</v>
      </c>
      <c r="M24" s="61">
        <f>IF(ISBLANK(L24),"  ",IF(L71&gt;0,L24/L71,IF(L24&gt;0,1,0)))</f>
        <v>0</v>
      </c>
      <c r="N24" s="35"/>
    </row>
    <row r="25" spans="1:14" s="11" customFormat="1" ht="44.25">
      <c r="A25" s="69" t="s">
        <v>26</v>
      </c>
      <c r="B25" s="9">
        <f>SUBOS!B25+SUAg!B25+SUBR!B25+SULaw!B25+SUNO!B25+SUSLA!B25</f>
        <v>0</v>
      </c>
      <c r="C25" s="58">
        <f t="shared" si="0"/>
        <v>0</v>
      </c>
      <c r="D25" s="53">
        <f>SUBOS!D25+SUAg!D25+SUBR!D25+SULaw!D25+SUNO!D25+SUSLA!D25</f>
        <v>0</v>
      </c>
      <c r="E25" s="54">
        <f t="shared" si="6"/>
        <v>0</v>
      </c>
      <c r="F25" s="44">
        <f t="shared" si="2"/>
        <v>0</v>
      </c>
      <c r="G25" s="61">
        <f>IF(ISBLANK(F25),"  ",IF(F71&gt;0,F25/F71,IF(F25&gt;0,1,0)))</f>
        <v>0</v>
      </c>
      <c r="H25" s="9">
        <f>SUBOS!H25+SUAg!H25+SUBR!H25+SULaw!H25+SUNO!H25+SUSLA!H25</f>
        <v>0</v>
      </c>
      <c r="I25" s="58">
        <f t="shared" si="3"/>
        <v>0</v>
      </c>
      <c r="J25" s="53">
        <f>SUBOS!J25+SUAg!J25+SUBR!J25+SULaw!J25+SUNO!J25+SUSLA!J25</f>
        <v>0</v>
      </c>
      <c r="K25" s="60">
        <f t="shared" si="4"/>
        <v>0</v>
      </c>
      <c r="L25" s="44">
        <f t="shared" si="7"/>
        <v>0</v>
      </c>
      <c r="M25" s="61">
        <f>IF(ISBLANK(L25),"  ",IF(L71&gt;0,L25/L71,IF(L25&gt;0,1,0)))</f>
        <v>0</v>
      </c>
      <c r="N25" s="35"/>
    </row>
    <row r="26" spans="1:14" s="11" customFormat="1" ht="44.25">
      <c r="A26" s="69" t="s">
        <v>27</v>
      </c>
      <c r="B26" s="9">
        <f>SUBOS!B26+SUAg!B26+SUBR!B26+SULaw!B26+SUNO!B26+SUSLA!B26</f>
        <v>0</v>
      </c>
      <c r="C26" s="58">
        <f t="shared" si="0"/>
        <v>0</v>
      </c>
      <c r="D26" s="53">
        <f>SUBOS!D26+SUAg!D26+SUBR!D26+SULaw!D26+SUNO!D26+SUSLA!D26</f>
        <v>0</v>
      </c>
      <c r="E26" s="54">
        <f t="shared" si="6"/>
        <v>0</v>
      </c>
      <c r="F26" s="44">
        <f t="shared" si="2"/>
        <v>0</v>
      </c>
      <c r="G26" s="61">
        <f>IF(ISBLANK(F26),"  ",IF(F71&gt;0,F26/F71,IF(F26&gt;0,1,0)))</f>
        <v>0</v>
      </c>
      <c r="H26" s="9">
        <f>SUBOS!H26+SUAg!H26+SUBR!H26+SULaw!H26+SUNO!H26+SUSLA!H26</f>
        <v>0</v>
      </c>
      <c r="I26" s="58">
        <f t="shared" si="3"/>
        <v>0</v>
      </c>
      <c r="J26" s="53">
        <f>SUBOS!J26+SUAg!J26+SUBR!J26+SULaw!J26+SUNO!J26+SUSLA!J26</f>
        <v>0</v>
      </c>
      <c r="K26" s="60">
        <f t="shared" si="4"/>
        <v>0</v>
      </c>
      <c r="L26" s="44">
        <f t="shared" si="7"/>
        <v>0</v>
      </c>
      <c r="M26" s="61">
        <f>IF(ISBLANK(L26),"  ",IF(L71&gt;0,L26/L71,IF(L26&gt;0,1,0)))</f>
        <v>0</v>
      </c>
      <c r="N26" s="35"/>
    </row>
    <row r="27" spans="1:14" s="11" customFormat="1" ht="44.25">
      <c r="A27" s="69" t="s">
        <v>28</v>
      </c>
      <c r="B27" s="9">
        <f>SUBOS!B27+SUAg!B27+SUBR!B27+SULaw!B27+SUNO!B27+SUSLA!B27</f>
        <v>0</v>
      </c>
      <c r="C27" s="58">
        <f t="shared" si="0"/>
        <v>0</v>
      </c>
      <c r="D27" s="53">
        <f>SUBOS!D27+SUAg!D27+SUBR!D27+SULaw!D27+SUNO!D27+SUSLA!D27</f>
        <v>0</v>
      </c>
      <c r="E27" s="54">
        <f t="shared" si="6"/>
        <v>0</v>
      </c>
      <c r="F27" s="44">
        <f t="shared" si="2"/>
        <v>0</v>
      </c>
      <c r="G27" s="61">
        <f>IF(ISBLANK(F27),"  ",IF(F71&gt;0,F27/F71,IF(F27&gt;0,1,0)))</f>
        <v>0</v>
      </c>
      <c r="H27" s="9">
        <f>SUBOS!H27+SUAg!H27+SUBR!H27+SULaw!H27+SUNO!H27+SUSLA!H27</f>
        <v>0</v>
      </c>
      <c r="I27" s="58">
        <f t="shared" si="3"/>
        <v>0</v>
      </c>
      <c r="J27" s="53">
        <f>SUBOS!J27+SUAg!J27+SUBR!J27+SULaw!J27+SUNO!J27+SUSLA!J27</f>
        <v>0</v>
      </c>
      <c r="K27" s="60">
        <f t="shared" si="4"/>
        <v>0</v>
      </c>
      <c r="L27" s="44">
        <f t="shared" si="7"/>
        <v>0</v>
      </c>
      <c r="M27" s="61">
        <f>IF(ISBLANK(L27),"  ",IF(L71&gt;0,L27/L71,IF(L27&gt;0,1,0)))</f>
        <v>0</v>
      </c>
      <c r="N27" s="35"/>
    </row>
    <row r="28" spans="1:14" s="11" customFormat="1" ht="44.25">
      <c r="A28" s="70" t="s">
        <v>29</v>
      </c>
      <c r="B28" s="9">
        <f>SUBOS!B28+SUAg!B28+SUBR!B28+SULaw!B28+SUNO!B28+SUSLA!B28</f>
        <v>0</v>
      </c>
      <c r="C28" s="58">
        <f t="shared" si="0"/>
        <v>0</v>
      </c>
      <c r="D28" s="53">
        <f>SUBOS!D28+SUAg!D28+SUBR!D28+SULaw!D28+SUNO!D28+SUSLA!D28</f>
        <v>0</v>
      </c>
      <c r="E28" s="54">
        <f t="shared" si="6"/>
        <v>0</v>
      </c>
      <c r="F28" s="44">
        <f>D28+B28</f>
        <v>0</v>
      </c>
      <c r="G28" s="61">
        <f>IF(ISBLANK(F28),"  ",IF(F71&gt;0,F28/F71,IF(F28&gt;0,1,0)))</f>
        <v>0</v>
      </c>
      <c r="H28" s="9">
        <f>SUBOS!H28+SUAg!H28+SUBR!H28+SULaw!H28+SUNO!H28+SUSLA!H28</f>
        <v>0</v>
      </c>
      <c r="I28" s="58">
        <f t="shared" si="3"/>
        <v>0</v>
      </c>
      <c r="J28" s="53">
        <f>SUBOS!J28+SUAg!J28+SUBR!J28+SULaw!J28+SUNO!J28+SUSLA!J28</f>
        <v>0</v>
      </c>
      <c r="K28" s="60">
        <f t="shared" si="4"/>
        <v>0</v>
      </c>
      <c r="L28" s="44">
        <f>J28+H28</f>
        <v>0</v>
      </c>
      <c r="M28" s="61">
        <f>IF(ISBLANK(L28),"  ",IF(L71&gt;0,L28/L71,IF(L28&gt;0,1,0)))</f>
        <v>0</v>
      </c>
      <c r="N28" s="35"/>
    </row>
    <row r="29" spans="1:14" s="11" customFormat="1" ht="44.25">
      <c r="A29" s="70" t="s">
        <v>30</v>
      </c>
      <c r="B29" s="9">
        <f>SUBOS!B29+SUAg!B29+SUBR!B29+SULaw!B29+SUNO!B29+SUSLA!B29</f>
        <v>0</v>
      </c>
      <c r="C29" s="58">
        <f t="shared" si="0"/>
        <v>0</v>
      </c>
      <c r="D29" s="53">
        <f>SUBOS!D29+SUAg!D29+SUBR!D29+SULaw!D29+SUNO!D29+SUSLA!D29</f>
        <v>0</v>
      </c>
      <c r="E29" s="54">
        <f t="shared" si="6"/>
        <v>0</v>
      </c>
      <c r="F29" s="44">
        <f>D29+B29</f>
        <v>0</v>
      </c>
      <c r="G29" s="61">
        <f>IF(ISBLANK(F29),"  ",IF(F71&gt;0,F29/F71,IF(F29&gt;0,1,0)))</f>
        <v>0</v>
      </c>
      <c r="H29" s="9">
        <f>SUBOS!H29+SUAg!H29+SUBR!H29+SULaw!H29+SUNO!H29+SUSLA!H29</f>
        <v>0</v>
      </c>
      <c r="I29" s="58">
        <f t="shared" si="3"/>
        <v>0</v>
      </c>
      <c r="J29" s="53">
        <f>SUBOS!J29+SUAg!J29+SUBR!J29+SULaw!J29+SUNO!J29+SUSLA!J29</f>
        <v>0</v>
      </c>
      <c r="K29" s="60">
        <f t="shared" si="4"/>
        <v>0</v>
      </c>
      <c r="L29" s="44">
        <f>J29+H29</f>
        <v>0</v>
      </c>
      <c r="M29" s="61">
        <f>IF(ISBLANK(L29),"  ",IF(L71&gt;0,L29/L71,IF(L29&gt;0,1,0)))</f>
        <v>0</v>
      </c>
      <c r="N29" s="35"/>
    </row>
    <row r="30" spans="1:14" s="11" customFormat="1" ht="44.25">
      <c r="A30" s="70" t="s">
        <v>31</v>
      </c>
      <c r="B30" s="9">
        <f>SUBOS!B30+SUAg!B30+SUBR!B30+SULaw!B30+SUNO!B30+SUSLA!B30</f>
        <v>-52232</v>
      </c>
      <c r="C30" s="58">
        <f t="shared" si="0"/>
        <v>0</v>
      </c>
      <c r="D30" s="53">
        <f>SUBOS!D30+SUAg!D30+SUBR!D30+SULaw!D30+SUNO!D30+SUSLA!D30</f>
        <v>0</v>
      </c>
      <c r="E30" s="54">
        <f t="shared" si="6"/>
        <v>0</v>
      </c>
      <c r="F30" s="44">
        <f>D30+B30</f>
        <v>-52232</v>
      </c>
      <c r="G30" s="61">
        <f>IF(ISBLANK(F30),"  ",IF(F71&gt;0,F30/F71,IF(F30&gt;0,1,0)))</f>
        <v>-2.338252045932489E-4</v>
      </c>
      <c r="H30" s="9">
        <f>SUBOS!H30+SUAg!H30+SUBR!H30+SULaw!H30+SUNO!H30+SUSLA!H30</f>
        <v>325000</v>
      </c>
      <c r="I30" s="58">
        <f t="shared" si="3"/>
        <v>1</v>
      </c>
      <c r="J30" s="53">
        <f>SUBOS!J30+SUAg!J30+SUBR!J30+SULaw!J30+SUNO!J30+SUSLA!J30</f>
        <v>0</v>
      </c>
      <c r="K30" s="60">
        <f t="shared" si="4"/>
        <v>0</v>
      </c>
      <c r="L30" s="44">
        <f>J30+H30</f>
        <v>325000</v>
      </c>
      <c r="M30" s="61">
        <f>IF(ISBLANK(L30),"  ",IF(L71&gt;0,L30/L71,IF(L30&gt;0,1,0)))</f>
        <v>1.5783447678907796E-3</v>
      </c>
      <c r="N30" s="35"/>
    </row>
    <row r="31" spans="1:14" s="11" customFormat="1" ht="45">
      <c r="A31" s="71" t="s">
        <v>32</v>
      </c>
      <c r="B31" s="9"/>
      <c r="C31" s="63" t="s">
        <v>4</v>
      </c>
      <c r="D31" s="53"/>
      <c r="E31" s="65" t="s">
        <v>4</v>
      </c>
      <c r="F31" s="44"/>
      <c r="G31" s="66" t="s">
        <v>4</v>
      </c>
      <c r="H31" s="9"/>
      <c r="I31" s="63" t="s">
        <v>4</v>
      </c>
      <c r="J31" s="53"/>
      <c r="K31" s="65" t="s">
        <v>4</v>
      </c>
      <c r="L31" s="44"/>
      <c r="M31" s="66" t="s">
        <v>4</v>
      </c>
      <c r="N31" s="35"/>
    </row>
    <row r="32" spans="1:14" s="11" customFormat="1" ht="44.25">
      <c r="A32" s="67" t="s">
        <v>33</v>
      </c>
      <c r="B32" s="9">
        <f>SUBOS!B32+SUAg!B32+SUBR!B32+SULaw!B32+SUNO!B32+SUSLA!B32</f>
        <v>0</v>
      </c>
      <c r="C32" s="58">
        <f t="shared" si="0"/>
        <v>0</v>
      </c>
      <c r="D32" s="53">
        <f>SUBOS!D32+SUAg!D32+SUBR!D32+SULaw!D32+SUNO!D32+SUSLA!D32</f>
        <v>0</v>
      </c>
      <c r="E32" s="60">
        <f>IF(ISBLANK(D32),"  ",IF(F32&gt;0,D32/F32,IF(D32&gt;0,1,0)))</f>
        <v>0</v>
      </c>
      <c r="F32" s="44">
        <f t="shared" si="2"/>
        <v>0</v>
      </c>
      <c r="G32" s="61">
        <f>IF(ISBLANK(F32),"  ",IF(F71&gt;0,F32/F71,IF(F32&gt;0,1,0)))</f>
        <v>0</v>
      </c>
      <c r="H32" s="9">
        <f>SUBOS!H32+SUAg!H32+SUBR!H32+SULaw!H32+SUNO!H32+SUSLA!H32</f>
        <v>0</v>
      </c>
      <c r="I32" s="58">
        <f t="shared" ref="I32" si="8">IF(ISBLANK(H32),"  ",IF(L32&gt;0,H32/L32,IF(H32&gt;0,1,0)))</f>
        <v>0</v>
      </c>
      <c r="J32" s="53">
        <f>SUBOS!J32+SUAg!J32+SUBR!J32+SULaw!J32+SUNO!J32+SUSLA!J32</f>
        <v>0</v>
      </c>
      <c r="K32" s="60">
        <f>IF(ISBLANK(J32),"  ",IF(L32&gt;0,J32/L32,IF(J32&gt;0,1,0)))</f>
        <v>0</v>
      </c>
      <c r="L32" s="44">
        <f t="shared" ref="L32" si="9">J32+H32</f>
        <v>0</v>
      </c>
      <c r="M32" s="61">
        <f>IF(ISBLANK(L32),"  ",IF(L71&gt;0,L32/L71,IF(L32&gt;0,1,0)))</f>
        <v>0</v>
      </c>
      <c r="N32" s="35"/>
    </row>
    <row r="33" spans="1:14" s="11" customFormat="1" ht="45">
      <c r="A33" s="71" t="s">
        <v>34</v>
      </c>
      <c r="B33" s="9"/>
      <c r="C33" s="63" t="s">
        <v>4</v>
      </c>
      <c r="D33" s="53"/>
      <c r="E33" s="65" t="s">
        <v>4</v>
      </c>
      <c r="F33" s="44"/>
      <c r="G33" s="66" t="s">
        <v>4</v>
      </c>
      <c r="H33" s="9"/>
      <c r="I33" s="63" t="s">
        <v>4</v>
      </c>
      <c r="J33" s="53"/>
      <c r="K33" s="65" t="s">
        <v>4</v>
      </c>
      <c r="L33" s="44"/>
      <c r="M33" s="66" t="s">
        <v>4</v>
      </c>
      <c r="N33" s="35"/>
    </row>
    <row r="34" spans="1:14" s="11" customFormat="1" ht="44.25">
      <c r="A34" s="69" t="s">
        <v>33</v>
      </c>
      <c r="B34" s="9">
        <f>SUBOS!B34+SUAg!B34+SUBR!B34+SULaw!B34+SUNO!B34+SUSLA!B34</f>
        <v>0</v>
      </c>
      <c r="C34" s="58">
        <f t="shared" si="0"/>
        <v>0</v>
      </c>
      <c r="D34" s="53">
        <f>SUBOS!D34+SUAg!D34+SUBR!D34+SULaw!D34+SUNO!D34+SUSLA!D34</f>
        <v>0</v>
      </c>
      <c r="E34" s="60">
        <f t="shared" ref="E34:E35" si="10">IF(ISBLANK(D34),"  ",IF(F34&gt;0,D34/F34,IF(D34&gt;0,1,0)))</f>
        <v>0</v>
      </c>
      <c r="F34" s="75">
        <f t="shared" si="2"/>
        <v>0</v>
      </c>
      <c r="G34" s="61">
        <f>IF(ISBLANK(F34),"  ",IF(F71&gt;0,F34/F71,IF(F34&gt;0,1,0)))</f>
        <v>0</v>
      </c>
      <c r="H34" s="9">
        <f>SUBOS!H34+SUAg!H34+SUBR!H34+SULaw!H34+SUNO!H34+SUSLA!H34</f>
        <v>0</v>
      </c>
      <c r="I34" s="58">
        <f t="shared" ref="I34:I36" si="11">IF(ISBLANK(H34),"  ",IF(L34&gt;0,H34/L34,IF(H34&gt;0,1,0)))</f>
        <v>0</v>
      </c>
      <c r="J34" s="53">
        <f>SUBOS!J34+SUAg!J34+SUBR!J34+SULaw!J34+SUNO!J34+SUSLA!J34</f>
        <v>0</v>
      </c>
      <c r="K34" s="60">
        <f>IF(ISBLANK(J34),"  ",IF(L34&gt;0,J34/L34,IF(J34&gt;0,1,0)))</f>
        <v>0</v>
      </c>
      <c r="L34" s="75">
        <f t="shared" ref="L34:L35" si="12">J34+H34</f>
        <v>0</v>
      </c>
      <c r="M34" s="61">
        <f>IF(ISBLANK(L34),"  ",IF(L71&gt;0,L34/L71,IF(L34&gt;0,1,0)))</f>
        <v>0</v>
      </c>
      <c r="N34" s="35"/>
    </row>
    <row r="35" spans="1:14" s="11" customFormat="1" ht="44.25">
      <c r="A35" s="69" t="s">
        <v>120</v>
      </c>
      <c r="B35" s="9">
        <f>SUBOS!B35+SUAg!B35+SUBR!B35+SULaw!B35+SUNO!B35+SUSLA!B35</f>
        <v>0</v>
      </c>
      <c r="C35" s="58">
        <f t="shared" si="0"/>
        <v>0</v>
      </c>
      <c r="D35" s="53">
        <f>SUBOS!D35+SUAg!D35+SUBR!D35+SULaw!D35+SUNO!D35+SUSLA!D35</f>
        <v>0</v>
      </c>
      <c r="E35" s="54">
        <f t="shared" si="10"/>
        <v>0</v>
      </c>
      <c r="F35" s="44">
        <f t="shared" si="2"/>
        <v>0</v>
      </c>
      <c r="G35" s="61">
        <f>IF(ISBLANK(F35),"  ",IF(F71&gt;0,F35/F71,IF(F35&gt;0,1,0)))</f>
        <v>0</v>
      </c>
      <c r="H35" s="9">
        <f>SUBOS!H35+SUAg!H35+SUBR!H35+SULaw!H35+SUNO!H35+SUSLA!H35</f>
        <v>0</v>
      </c>
      <c r="I35" s="58">
        <f t="shared" si="11"/>
        <v>0</v>
      </c>
      <c r="J35" s="53">
        <f>SUBOS!J35+SUAg!J35+SUBR!J35+SULaw!J35+SUNO!J35+SUSLA!J35</f>
        <v>0</v>
      </c>
      <c r="K35" s="60">
        <f>IF(ISBLANK(J35),"  ",IF(L35&gt;0,J35/L35,IF(J35&gt;0,1,0)))</f>
        <v>0</v>
      </c>
      <c r="L35" s="44">
        <f t="shared" si="12"/>
        <v>0</v>
      </c>
      <c r="M35" s="61">
        <f>IF(ISBLANK(L35),"  ",IF(L71&gt;0,L35/L71,IF(L35&gt;0,1,0)))</f>
        <v>0</v>
      </c>
      <c r="N35" s="35"/>
    </row>
    <row r="36" spans="1:14" s="82" customFormat="1" ht="45">
      <c r="A36" s="71" t="s">
        <v>36</v>
      </c>
      <c r="B36" s="76">
        <f>B35+B34+B32+B30+B29+B28+B26+B27+B25+B24+B23+B22+B21+B19+B18+B17+B16+B14+B13+B20</f>
        <v>66148688.539999999</v>
      </c>
      <c r="C36" s="77">
        <f t="shared" si="0"/>
        <v>1</v>
      </c>
      <c r="D36" s="78">
        <f>D35+D34+D32+D30+D29+D28+D26+D27+D25+D24+D23+D22+D21+D19+D18+D17+D16+D14+D13+D20</f>
        <v>0</v>
      </c>
      <c r="E36" s="183">
        <f>IF(ISBLANK(D36),"  ",IF(F36&gt;0,D36/F36,IF(D36&gt;0,1,0)))</f>
        <v>0</v>
      </c>
      <c r="F36" s="76">
        <f>F35+F34+F32+F30+F29+F28+F26+F27+F25+F24+F23+F22+F21+F19+F18+F17+F16+F14+F13</f>
        <v>66148688.539999999</v>
      </c>
      <c r="G36" s="80">
        <f>IF(ISBLANK(F36),"  ",IF(F71&gt;0,F36/F71,IF(F36&gt;0,1,0)))</f>
        <v>0.29612556730434597</v>
      </c>
      <c r="H36" s="76">
        <f>H35+H34+H32+H30+H29+H28+H26+H27+H25+H24+H23+H22+H21+H19+H18+H17+H16+H14+H13+H20</f>
        <v>58808499</v>
      </c>
      <c r="I36" s="77">
        <f t="shared" si="11"/>
        <v>1</v>
      </c>
      <c r="J36" s="78">
        <f>J35+J34+J32+J30+J29+J28+J26+J27+J25+J24+J23+J22+J21+J19+J18+J17+J16+J14+J13+J20</f>
        <v>0</v>
      </c>
      <c r="K36" s="79">
        <f>IF(ISBLANK(J36),"  ",IF(L36&gt;0,J36/L36,IF(J36&gt;0,1,0)))</f>
        <v>0</v>
      </c>
      <c r="L36" s="76">
        <f>L35+L34+L32+L30+L29+L28+L26+L27+L25+L24+L23+L22+L21+L19+L18+L17+L16+L14+L13</f>
        <v>58808499</v>
      </c>
      <c r="M36" s="80">
        <f>IF(ISBLANK(L36),"  ",IF(L71&gt;0,L36/L71,IF(L36&gt;0,1,0)))</f>
        <v>0.28560026678203121</v>
      </c>
      <c r="N36" s="81"/>
    </row>
    <row r="37" spans="1:14" s="11" customFormat="1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 s="11" customFormat="1" ht="44.25">
      <c r="A38" s="21" t="s">
        <v>38</v>
      </c>
      <c r="B38" s="9">
        <f>SUBOS!B38+SUAg!B38+SUBR!B38+SULaw!B38+SUNO!B38+SUSLA!B38</f>
        <v>0</v>
      </c>
      <c r="C38" s="52">
        <f t="shared" si="0"/>
        <v>0</v>
      </c>
      <c r="D38" s="53">
        <f>SUBOS!D38+SUAg!D38+SUBR!D38+SULaw!D38+SUNO!D38+SUSLA!D38</f>
        <v>0</v>
      </c>
      <c r="E38" s="54">
        <f t="shared" ref="E38:E44" si="13">IF(ISBLANK(D38),"  ",IF(F38&gt;0,D38/F38,IF(D38&gt;0,1,0)))</f>
        <v>0</v>
      </c>
      <c r="F38" s="48">
        <f>D38+B38</f>
        <v>0</v>
      </c>
      <c r="G38" s="56">
        <f>IF(ISBLANK(F38),"  ",IF(F71&gt;0,F38/D71,IF(F38&gt;0,1,0)))</f>
        <v>0</v>
      </c>
      <c r="H38" s="9">
        <f>SUBOS!H38+SUAg!H38+SUBR!H38+SULaw!H38+SUNO!H38+SUSLA!H38</f>
        <v>0</v>
      </c>
      <c r="I38" s="52">
        <f t="shared" ref="I38:I44" si="14">IF(ISBLANK(H38),"  ",IF(L38&gt;0,H38/L38,IF(H38&gt;0,1,0)))</f>
        <v>0</v>
      </c>
      <c r="J38" s="53">
        <f>SUBOS!J38+SUAg!J38+SUBR!J38+SULaw!J38+SUNO!J38+SUSLA!J38</f>
        <v>0</v>
      </c>
      <c r="K38" s="54">
        <f t="shared" ref="K38:K44" si="15">IF(ISBLANK(J38),"  ",IF(L38&gt;0,J38/L38,IF(J38&gt;0,1,0)))</f>
        <v>0</v>
      </c>
      <c r="L38" s="48">
        <f>J38+H38</f>
        <v>0</v>
      </c>
      <c r="M38" s="56">
        <f>IF(ISBLANK(L38),"  ",IF(L71&gt;0,L38/J71,IF(L38&gt;0,1,0)))</f>
        <v>0</v>
      </c>
      <c r="N38" s="35"/>
    </row>
    <row r="39" spans="1:14" s="11" customFormat="1" ht="44.25">
      <c r="A39" s="85" t="s">
        <v>39</v>
      </c>
      <c r="B39" s="9">
        <f>SUBOS!B39+SUAg!B39+SUBR!B39+SULaw!B39+SUNO!B39+SUSLA!B39</f>
        <v>0</v>
      </c>
      <c r="C39" s="58">
        <f t="shared" si="0"/>
        <v>0</v>
      </c>
      <c r="D39" s="53">
        <f>SUBOS!D39+SUAg!D39+SUBR!D39+SULaw!D39+SUNO!D39+SUSLA!D39</f>
        <v>0</v>
      </c>
      <c r="E39" s="60">
        <f t="shared" si="13"/>
        <v>0</v>
      </c>
      <c r="F39" s="44">
        <f>D39+B39</f>
        <v>0</v>
      </c>
      <c r="G39" s="61">
        <f>IF(ISBLANK(F39),"  ",IF(D71&gt;0,F39/D71,IF(F39&gt;0,1,0)))</f>
        <v>0</v>
      </c>
      <c r="H39" s="9">
        <f>SUBOS!H39+SUAg!H39+SUBR!H39+SULaw!H39+SUNO!H39+SUSLA!H39</f>
        <v>0</v>
      </c>
      <c r="I39" s="58">
        <f t="shared" si="14"/>
        <v>0</v>
      </c>
      <c r="J39" s="53">
        <f>SUBOS!J39+SUAg!J39+SUBR!J39+SULaw!J39+SUNO!J39+SUSLA!J39</f>
        <v>0</v>
      </c>
      <c r="K39" s="60">
        <f t="shared" si="15"/>
        <v>0</v>
      </c>
      <c r="L39" s="44">
        <f>J39+H39</f>
        <v>0</v>
      </c>
      <c r="M39" s="61">
        <f>IF(ISBLANK(L39),"  ",IF(J71&gt;0,L39/J71,IF(L39&gt;0,1,0)))</f>
        <v>0</v>
      </c>
      <c r="N39" s="35"/>
    </row>
    <row r="40" spans="1:14" s="11" customFormat="1" ht="44.25">
      <c r="A40" s="86" t="s">
        <v>40</v>
      </c>
      <c r="B40" s="9">
        <f>SUBOS!B40+SUAg!B40+SUBR!B40+SULaw!B40+SUNO!B40+SUSLA!B40</f>
        <v>0</v>
      </c>
      <c r="C40" s="58">
        <f t="shared" si="0"/>
        <v>0</v>
      </c>
      <c r="D40" s="53">
        <f>SUBOS!D40+SUAg!D40+SUBR!D40+SULaw!D40+SUNO!D40+SUSLA!D40</f>
        <v>0</v>
      </c>
      <c r="E40" s="60">
        <f t="shared" si="13"/>
        <v>0</v>
      </c>
      <c r="F40" s="75">
        <f>D40+B40</f>
        <v>0</v>
      </c>
      <c r="G40" s="61">
        <f>IF(ISBLANK(F40),"  ",IF(D71&gt;0,F40/D71,IF(F40&gt;0,1,0)))</f>
        <v>0</v>
      </c>
      <c r="H40" s="9">
        <f>SUBOS!H40+SUAg!H40+SUBR!H40+SULaw!H40+SUNO!H40+SUSLA!H40</f>
        <v>0</v>
      </c>
      <c r="I40" s="58">
        <f t="shared" si="14"/>
        <v>0</v>
      </c>
      <c r="J40" s="53">
        <f>SUBOS!J40+SUAg!J40+SUBR!J40+SULaw!J40+SUNO!J40+SUSLA!J40</f>
        <v>0</v>
      </c>
      <c r="K40" s="60">
        <f t="shared" si="15"/>
        <v>0</v>
      </c>
      <c r="L40" s="75">
        <f>J40+H40</f>
        <v>0</v>
      </c>
      <c r="M40" s="61">
        <f>IF(ISBLANK(L40),"  ",IF(J71&gt;0,L40/J71,IF(L40&gt;0,1,0)))</f>
        <v>0</v>
      </c>
      <c r="N40" s="35"/>
    </row>
    <row r="41" spans="1:14" s="11" customFormat="1" ht="44.25">
      <c r="A41" s="41" t="s">
        <v>41</v>
      </c>
      <c r="B41" s="9">
        <f>SUBOS!B41+SUAg!B41+SUBR!B41+SULaw!B41+SUNO!B41+SUSLA!B41</f>
        <v>1728495</v>
      </c>
      <c r="C41" s="58">
        <f t="shared" si="0"/>
        <v>1</v>
      </c>
      <c r="D41" s="53">
        <f>SUBOS!D41+SUAg!D41+SUBR!D41+SULaw!D41+SUNO!D41+SUSLA!D41</f>
        <v>0</v>
      </c>
      <c r="E41" s="60">
        <f t="shared" si="13"/>
        <v>0</v>
      </c>
      <c r="F41" s="75">
        <f>D41+B41</f>
        <v>1728495</v>
      </c>
      <c r="G41" s="61">
        <f>IF(ISBLANK(F41),"  ",IF(D71&gt;0,F41/D71,IF(F41&gt;0,1,0)))</f>
        <v>2.0498240317984931E-2</v>
      </c>
      <c r="H41" s="9">
        <f>SUBOS!H41+SUAg!H41+SUBR!H41+SULaw!H41+SUNO!H41+SUSLA!H41</f>
        <v>1971188</v>
      </c>
      <c r="I41" s="58">
        <f t="shared" si="14"/>
        <v>1</v>
      </c>
      <c r="J41" s="53">
        <f>SUBOS!J41+SUAg!J41+SUBR!J41+SULaw!J41+SUNO!J41+SUSLA!J41</f>
        <v>0</v>
      </c>
      <c r="K41" s="60">
        <f t="shared" si="15"/>
        <v>0</v>
      </c>
      <c r="L41" s="75">
        <f>J41+H41</f>
        <v>1971188</v>
      </c>
      <c r="M41" s="61">
        <f>IF(ISBLANK(L41),"  ",IF(J71&gt;0,L41/J71,IF(L41&gt;0,1,0)))</f>
        <v>3.1414978648457936E-2</v>
      </c>
      <c r="N41" s="35"/>
    </row>
    <row r="42" spans="1:14" s="11" customFormat="1" ht="44.25">
      <c r="A42" s="85" t="s">
        <v>42</v>
      </c>
      <c r="B42" s="9">
        <f>SUBOS!B42+SUAg!B42+SUBR!B42+SULaw!B42+SUNO!B42+SUSLA!B42</f>
        <v>19635</v>
      </c>
      <c r="C42" s="58">
        <f t="shared" si="0"/>
        <v>1</v>
      </c>
      <c r="D42" s="53">
        <f>SUBOS!D42+SUAg!D42+SUBR!D42+SULaw!D42+SUNO!D42+SUSLA!D42</f>
        <v>0</v>
      </c>
      <c r="E42" s="60">
        <f t="shared" si="13"/>
        <v>0</v>
      </c>
      <c r="F42" s="75">
        <f>D42+B42</f>
        <v>19635</v>
      </c>
      <c r="G42" s="61">
        <f>IF(ISBLANK(F42),"  ",IF(F71&gt;0,F42/F71,IF(F42&gt;0,1,0)))</f>
        <v>8.7899331677677327E-5</v>
      </c>
      <c r="H42" s="9">
        <f>SUBOS!H42+SUAg!H42+SUBR!H42+SULaw!H42+SUNO!H42+SUSLA!H42</f>
        <v>1379291</v>
      </c>
      <c r="I42" s="58">
        <f t="shared" si="14"/>
        <v>1</v>
      </c>
      <c r="J42" s="53">
        <f>SUBOS!J42+SUAg!J42+SUBR!J42+SULaw!J42+SUNO!J42+SUSLA!J42</f>
        <v>0</v>
      </c>
      <c r="K42" s="60">
        <f t="shared" si="15"/>
        <v>0</v>
      </c>
      <c r="L42" s="75">
        <f>J42+H42</f>
        <v>1379291</v>
      </c>
      <c r="M42" s="61">
        <f>IF(ISBLANK(L42),"  ",IF(L71&gt;0,L42/L71,IF(L42&gt;0,1,0)))</f>
        <v>6.698451486919511E-3</v>
      </c>
      <c r="N42" s="35"/>
    </row>
    <row r="43" spans="1:14" s="82" customFormat="1" ht="45">
      <c r="A43" s="83" t="s">
        <v>43</v>
      </c>
      <c r="B43" s="209">
        <f>B42+B41+B40+B39+B38</f>
        <v>1748130</v>
      </c>
      <c r="C43" s="77">
        <f t="shared" si="0"/>
        <v>1</v>
      </c>
      <c r="D43" s="201">
        <f>D42+D41+D40+D39+D38</f>
        <v>0</v>
      </c>
      <c r="E43" s="79">
        <f t="shared" si="13"/>
        <v>0</v>
      </c>
      <c r="F43" s="89">
        <f>F42+F41+F40+F39+F38</f>
        <v>1748130</v>
      </c>
      <c r="G43" s="80">
        <f>IF(ISBLANK(F43),"  ",IF(F71&gt;0,F43/F71,IF(F43&gt;0,1,0)))</f>
        <v>7.8257936687393965E-3</v>
      </c>
      <c r="H43" s="209">
        <f>H42+H41+H40+H39+H38</f>
        <v>3350479</v>
      </c>
      <c r="I43" s="77">
        <f t="shared" si="14"/>
        <v>1</v>
      </c>
      <c r="J43" s="201">
        <f>J42+J41+J40+J39+J38</f>
        <v>0</v>
      </c>
      <c r="K43" s="79">
        <f t="shared" si="15"/>
        <v>0</v>
      </c>
      <c r="L43" s="89">
        <f>L42+L41+L40+L39+L38</f>
        <v>3350479</v>
      </c>
      <c r="M43" s="80">
        <f>IF(ISBLANK(L43),"  ",IF(L71&gt;0,L43/L71,IF(L43&gt;0,1,0)))</f>
        <v>1.6271418460239787E-2</v>
      </c>
      <c r="N43" s="81"/>
    </row>
    <row r="44" spans="1:14" s="82" customFormat="1" ht="45">
      <c r="A44" s="90" t="s">
        <v>44</v>
      </c>
      <c r="B44" s="176">
        <f>SUBOS!B44+SUAg!B44+SUBR!B44+SULaw!B44+SUNO!B44+SUSLA!B44</f>
        <v>12202908</v>
      </c>
      <c r="C44" s="77">
        <f t="shared" si="0"/>
        <v>1</v>
      </c>
      <c r="D44" s="210">
        <f>SUBOS!D44+SUAg!D44+SUBR!D44+SULaw!D44+SUNO!D44+SUSLA!D44</f>
        <v>0</v>
      </c>
      <c r="E44" s="79">
        <f t="shared" si="13"/>
        <v>0</v>
      </c>
      <c r="F44" s="92">
        <f>D44+B44</f>
        <v>12202908</v>
      </c>
      <c r="G44" s="80">
        <f>IF(ISBLANK(F44),"  ",IF(F71&gt;0,F44/F71,IF(F44&gt;0,1,0)))</f>
        <v>5.4628340092904612E-2</v>
      </c>
      <c r="H44" s="176">
        <f>SUBOS!H44+SUAg!H44+SUBR!H44+SULaw!H44+SUNO!H44+SUSLA!H44</f>
        <v>18662014</v>
      </c>
      <c r="I44" s="77">
        <f t="shared" si="14"/>
        <v>1</v>
      </c>
      <c r="J44" s="210">
        <f>SUBOS!J44+SUAg!J44+SUBR!J44+SULaw!J44+SUNO!J44+SUSLA!J44</f>
        <v>0</v>
      </c>
      <c r="K44" s="79">
        <f t="shared" si="15"/>
        <v>0</v>
      </c>
      <c r="L44" s="92">
        <f>J44+H44</f>
        <v>18662014</v>
      </c>
      <c r="M44" s="80">
        <f>IF(ISBLANK(L44),"  ",IF(L71&gt;0,L44/L71,IF(L44&gt;0,1,0)))</f>
        <v>9.0631052785244554E-2</v>
      </c>
      <c r="N44" s="81"/>
    </row>
    <row r="45" spans="1:14" s="11" customFormat="1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 s="11" customFormat="1" ht="44.25">
      <c r="A46" s="21" t="s">
        <v>46</v>
      </c>
      <c r="B46" s="9">
        <f>SUBOS!B46+SUAg!B46+SUBR!B46+SULaw!B46+SUNO!B46+SUSLA!B46</f>
        <v>36019699.350000001</v>
      </c>
      <c r="C46" s="52">
        <f t="shared" si="0"/>
        <v>1</v>
      </c>
      <c r="D46" s="53">
        <f>SUBOS!D46+SUAg!D46+SUBR!D46+SULaw!D46+SUNO!D46+SUSLA!D46</f>
        <v>0</v>
      </c>
      <c r="E46" s="54">
        <f t="shared" ref="E46:E62" si="16">IF(ISBLANK(D46),"  ",IF(F46&gt;0,D46/F46,IF(D46&gt;0,1,0)))</f>
        <v>0</v>
      </c>
      <c r="F46" s="97">
        <f>D46+B46</f>
        <v>36019699.350000001</v>
      </c>
      <c r="G46" s="56">
        <f>IF(ISBLANK(F46),"  ",IF(F71&gt;0,F46/F71,IF(F46&gt;0,1,0)))</f>
        <v>0.16124815381185986</v>
      </c>
      <c r="H46" s="9">
        <f>SUBOS!H46+SUAg!H46+SUBR!H46+SULaw!H46+SUNO!H46+SUSLA!H46</f>
        <v>41034014</v>
      </c>
      <c r="I46" s="52">
        <f t="shared" ref="I46:I62" si="17">IF(ISBLANK(H46),"  ",IF(L46&gt;0,H46/L46,IF(H46&gt;0,1,0)))</f>
        <v>1</v>
      </c>
      <c r="J46" s="53">
        <f>SUBOS!J46+SUAg!J46+SUBR!J46+SULaw!J46+SUNO!J46+SUSLA!J46</f>
        <v>0</v>
      </c>
      <c r="K46" s="54">
        <f t="shared" ref="K46:K62" si="18">IF(ISBLANK(J46),"  ",IF(L46&gt;0,J46/L46,IF(J46&gt;0,1,0)))</f>
        <v>0</v>
      </c>
      <c r="L46" s="97">
        <f>J46+H46</f>
        <v>41034014</v>
      </c>
      <c r="M46" s="56">
        <f>IF(ISBLANK(L46),"  ",IF(L71&gt;0,L46/L71,IF(L46&gt;0,1,0)))</f>
        <v>0.19927945016140616</v>
      </c>
      <c r="N46" s="35"/>
    </row>
    <row r="47" spans="1:14" s="11" customFormat="1" ht="44.25">
      <c r="A47" s="41" t="s">
        <v>47</v>
      </c>
      <c r="B47" s="9">
        <f>SUBOS!B47+SUAg!B47+SUBR!B47+SULaw!B47+SUNO!B47+SUSLA!B47</f>
        <v>5905505.5800000001</v>
      </c>
      <c r="C47" s="58">
        <f t="shared" si="0"/>
        <v>1</v>
      </c>
      <c r="D47" s="53">
        <f>SUBOS!D47+SUAg!D47+SUBR!D47+SULaw!D47+SUNO!D47+SUSLA!D47</f>
        <v>0</v>
      </c>
      <c r="E47" s="60">
        <f t="shared" si="16"/>
        <v>0</v>
      </c>
      <c r="F47" s="98">
        <f>D47+B47</f>
        <v>5905505.5800000001</v>
      </c>
      <c r="G47" s="61">
        <f>IF(ISBLANK(F47),"  ",IF(F71&gt;0,F47/F71,IF(F47&gt;0,1,0)))</f>
        <v>2.6436974469100798E-2</v>
      </c>
      <c r="H47" s="9">
        <f>SUBOS!H47+SUAg!H47+SUBR!H47+SULaw!H47+SUNO!H47+SUSLA!H47</f>
        <v>5460017</v>
      </c>
      <c r="I47" s="58">
        <f t="shared" si="17"/>
        <v>1</v>
      </c>
      <c r="J47" s="53">
        <f>SUBOS!J47+SUAg!J47+SUBR!J47+SULaw!J47+SUNO!J47+SUSLA!J47</f>
        <v>0</v>
      </c>
      <c r="K47" s="60">
        <f t="shared" si="18"/>
        <v>0</v>
      </c>
      <c r="L47" s="98">
        <f>J47+H47</f>
        <v>5460017</v>
      </c>
      <c r="M47" s="61">
        <f>IF(ISBLANK(L47),"  ",IF(L71&gt;0,L47/L71,IF(L47&gt;0,1,0)))</f>
        <v>2.6516274660137572E-2</v>
      </c>
      <c r="N47" s="35"/>
    </row>
    <row r="48" spans="1:14" s="11" customFormat="1" ht="44.25">
      <c r="A48" s="99" t="s">
        <v>48</v>
      </c>
      <c r="B48" s="9">
        <f>SUBOS!B48+SUAg!B48+SUBR!B48+SULaw!B48+SUNO!B48+SUSLA!B48</f>
        <v>2947446.32</v>
      </c>
      <c r="C48" s="58">
        <f t="shared" si="0"/>
        <v>1</v>
      </c>
      <c r="D48" s="53">
        <f>SUBOS!D48+SUAg!D48+SUBR!D48+SULaw!D48+SUNO!D48+SUSLA!D48</f>
        <v>0</v>
      </c>
      <c r="E48" s="60">
        <f t="shared" si="16"/>
        <v>0</v>
      </c>
      <c r="F48" s="102">
        <f>D48+B48</f>
        <v>2947446.32</v>
      </c>
      <c r="G48" s="61">
        <f>IF(ISBLANK(F48),"  ",IF(F71&gt;0,F48/F71,IF(F48&gt;0,1,0)))</f>
        <v>1.3194731942135444E-2</v>
      </c>
      <c r="H48" s="9">
        <f>SUBOS!H48+SUAg!H48+SUBR!H48+SULaw!H48+SUNO!H48+SUSLA!H48</f>
        <v>3295590</v>
      </c>
      <c r="I48" s="58">
        <f t="shared" si="17"/>
        <v>0.80940768595790313</v>
      </c>
      <c r="J48" s="53">
        <f>SUBOS!J48+SUAg!J48+SUBR!J48+SULaw!J48+SUNO!J48+SUSLA!J48</f>
        <v>776017</v>
      </c>
      <c r="K48" s="60">
        <f t="shared" si="18"/>
        <v>0.19059231404209689</v>
      </c>
      <c r="L48" s="102">
        <f>J48+H48</f>
        <v>4071607</v>
      </c>
      <c r="M48" s="61">
        <f>IF(ISBLANK(L48),"  ",IF(L71&gt;0,L48/L71,IF(L48&gt;0,1,0)))</f>
        <v>1.9773537247253763E-2</v>
      </c>
      <c r="N48" s="35"/>
    </row>
    <row r="49" spans="1:14" s="11" customFormat="1" ht="44.25">
      <c r="A49" s="99" t="s">
        <v>49</v>
      </c>
      <c r="B49" s="9">
        <f>SUBOS!B49+SUAg!B49+SUBR!B49+SULaw!B49+SUNO!B49+SUSLA!B49</f>
        <v>1050709.53</v>
      </c>
      <c r="C49" s="58">
        <f t="shared" si="0"/>
        <v>1</v>
      </c>
      <c r="D49" s="53">
        <f>SUBOS!D49+SUAg!D49+SUBR!D49+SULaw!D49+SUNO!D49+SUSLA!D49</f>
        <v>0</v>
      </c>
      <c r="E49" s="60">
        <f t="shared" si="16"/>
        <v>0</v>
      </c>
      <c r="F49" s="102">
        <f>D49+B49</f>
        <v>1050709.53</v>
      </c>
      <c r="G49" s="61">
        <f>IF(ISBLANK(F49),"  ",IF(F71&gt;0,F49/F71,IF(F49&gt;0,1,0)))</f>
        <v>4.7036753488345533E-3</v>
      </c>
      <c r="H49" s="9">
        <f>SUBOS!H49+SUAg!H49+SUBR!H49+SULaw!H49+SUNO!H49+SUSLA!H49</f>
        <v>1028689</v>
      </c>
      <c r="I49" s="58">
        <f t="shared" si="17"/>
        <v>1</v>
      </c>
      <c r="J49" s="53">
        <f>SUBOS!J49+SUAg!J49+SUBR!J49+SULaw!J49+SUNO!J49+SUSLA!J49</f>
        <v>0</v>
      </c>
      <c r="K49" s="60">
        <f t="shared" si="18"/>
        <v>0</v>
      </c>
      <c r="L49" s="102">
        <f>J49+H49</f>
        <v>1028689</v>
      </c>
      <c r="M49" s="61">
        <f>IF(ISBLANK(L49),"  ",IF(L71&gt;0,L49/L71,IF(L49&gt;0,1,0)))</f>
        <v>4.9957720028824554E-3</v>
      </c>
      <c r="N49" s="35"/>
    </row>
    <row r="50" spans="1:14" s="11" customFormat="1" ht="44.25">
      <c r="A50" s="41" t="s">
        <v>50</v>
      </c>
      <c r="B50" s="9">
        <f>SUBOS!B50+SUAg!B50+SUBR!B50+SULaw!B50+SUNO!B50+SUSLA!B50</f>
        <v>2293390.52</v>
      </c>
      <c r="C50" s="58">
        <f t="shared" si="0"/>
        <v>0.24930761247928926</v>
      </c>
      <c r="D50" s="53">
        <f>SUBOS!D50+SUAg!D50+SUBR!D50+SULaw!D50+SUNO!D50+SUSLA!D50</f>
        <v>6905648.7599999998</v>
      </c>
      <c r="E50" s="60">
        <f t="shared" si="16"/>
        <v>0.75069238752071077</v>
      </c>
      <c r="F50" s="98">
        <f>D50+B50</f>
        <v>9199039.2799999993</v>
      </c>
      <c r="G50" s="61">
        <f>IF(ISBLANK(F50),"  ",IF(F71&gt;0,F50/F71,IF(F50&gt;0,1,0)))</f>
        <v>4.118102392608617E-2</v>
      </c>
      <c r="H50" s="9">
        <f>SUBOS!H50+SUAg!H50+SUBR!H50+SULaw!H50+SUNO!H50+SUSLA!H50</f>
        <v>2499783</v>
      </c>
      <c r="I50" s="58">
        <f t="shared" si="17"/>
        <v>0.24256627510160286</v>
      </c>
      <c r="J50" s="53">
        <f>SUBOS!J50+SUAg!J50+SUBR!J50+SULaw!J50+SUNO!J50+SUSLA!J50</f>
        <v>7805784</v>
      </c>
      <c r="K50" s="60">
        <f t="shared" si="18"/>
        <v>0.75743372489839711</v>
      </c>
      <c r="L50" s="98">
        <f>J50+H50</f>
        <v>10305567</v>
      </c>
      <c r="M50" s="61">
        <f>IF(ISBLANK(L50),"  ",IF(L71&gt;0,L50/L71,IF(L50&gt;0,1,0)))</f>
        <v>5.0048423860301158E-2</v>
      </c>
      <c r="N50" s="35"/>
    </row>
    <row r="51" spans="1:14" s="82" customFormat="1" ht="45">
      <c r="A51" s="90" t="s">
        <v>51</v>
      </c>
      <c r="B51" s="209">
        <f>B50+B49+B48+B47+B46</f>
        <v>48216751.299999997</v>
      </c>
      <c r="C51" s="77">
        <f t="shared" si="0"/>
        <v>0.87472155144762753</v>
      </c>
      <c r="D51" s="201">
        <f>D50+D49+D48+D47+D46</f>
        <v>6905648.7599999998</v>
      </c>
      <c r="E51" s="79">
        <f t="shared" si="16"/>
        <v>0.12527844855237241</v>
      </c>
      <c r="F51" s="104">
        <f>F50+F49+F48+F47+F46</f>
        <v>55122400.060000002</v>
      </c>
      <c r="G51" s="80">
        <f>IF(ISBLANK(F51),"  ",IF(F71&gt;0,F51/F71,IF(F51&gt;0,1,0)))</f>
        <v>0.24676455949801684</v>
      </c>
      <c r="H51" s="209">
        <f>H50+H49+H48+H47+H46</f>
        <v>53318093</v>
      </c>
      <c r="I51" s="77">
        <f t="shared" si="17"/>
        <v>0.86136000491374021</v>
      </c>
      <c r="J51" s="201">
        <f>J50+J49+J48+J47+J46</f>
        <v>8581801</v>
      </c>
      <c r="K51" s="79">
        <f t="shared" si="18"/>
        <v>0.13863999508625977</v>
      </c>
      <c r="L51" s="104">
        <f>L50+L49+L48+L47+L46</f>
        <v>61899894</v>
      </c>
      <c r="M51" s="80">
        <f>IF(ISBLANK(L51),"  ",IF(L71&gt;0,L51/L71,IF(L51&gt;0,1,0)))</f>
        <v>0.30061345793198108</v>
      </c>
      <c r="N51" s="81"/>
    </row>
    <row r="52" spans="1:14" s="11" customFormat="1" ht="44.25">
      <c r="A52" s="51" t="s">
        <v>52</v>
      </c>
      <c r="B52" s="9">
        <f>SUBOS!B52+SUAg!B52+SUBR!B52+SULaw!B52+SUNO!B52+SUSLA!B52</f>
        <v>0</v>
      </c>
      <c r="C52" s="58">
        <f t="shared" si="0"/>
        <v>0</v>
      </c>
      <c r="D52" s="53">
        <f>SUBOS!D52+SUAg!D52+SUBR!D52+SULaw!D52+SUNO!D52+SUSLA!D52</f>
        <v>0</v>
      </c>
      <c r="E52" s="60">
        <f t="shared" si="16"/>
        <v>0</v>
      </c>
      <c r="F52" s="107">
        <f t="shared" ref="F52:F61" si="19">D52+B52</f>
        <v>0</v>
      </c>
      <c r="G52" s="61">
        <f>IF(ISBLANK(F52),"  ",IF(F71&gt;0,F52/F71,IF(F52&gt;0,1,0)))</f>
        <v>0</v>
      </c>
      <c r="H52" s="9">
        <f>SUBOS!H52+SUAg!H52+SUBR!H52+SULaw!H52+SUNO!H52+SUSLA!H52</f>
        <v>0</v>
      </c>
      <c r="I52" s="58">
        <f t="shared" si="17"/>
        <v>0</v>
      </c>
      <c r="J52" s="53">
        <f>SUBOS!J52+SUAg!J52+SUBR!J52+SULaw!J52+SUNO!J52+SUSLA!J52</f>
        <v>0</v>
      </c>
      <c r="K52" s="60">
        <f t="shared" si="18"/>
        <v>0</v>
      </c>
      <c r="L52" s="107">
        <f t="shared" ref="L52:L61" si="20">J52+H52</f>
        <v>0</v>
      </c>
      <c r="M52" s="61">
        <f>IF(ISBLANK(L52),"  ",IF(L71&gt;0,L52/L71,IF(L52&gt;0,1,0)))</f>
        <v>0</v>
      </c>
      <c r="N52" s="35"/>
    </row>
    <row r="53" spans="1:14" s="11" customFormat="1" ht="44.25">
      <c r="A53" s="108" t="s">
        <v>53</v>
      </c>
      <c r="B53" s="9">
        <f>SUBOS!B53+SUAg!B53+SUBR!B53+SULaw!B53+SUNO!B53+SUSLA!B53</f>
        <v>0</v>
      </c>
      <c r="C53" s="58">
        <f t="shared" si="0"/>
        <v>0</v>
      </c>
      <c r="D53" s="53">
        <f>SUBOS!D53+SUAg!D53+SUBR!D53+SULaw!D53+SUNO!D53+SUSLA!D53</f>
        <v>0</v>
      </c>
      <c r="E53" s="60">
        <f t="shared" si="16"/>
        <v>0</v>
      </c>
      <c r="F53" s="44">
        <f t="shared" si="19"/>
        <v>0</v>
      </c>
      <c r="G53" s="61">
        <f>IF(ISBLANK(F53),"  ",IF(F71&gt;0,F53/F71,IF(F53&gt;0,1,0)))</f>
        <v>0</v>
      </c>
      <c r="H53" s="9">
        <f>SUBOS!H53+SUAg!H53+SUBR!H53+SULaw!H53+SUNO!H53+SUSLA!H53</f>
        <v>0</v>
      </c>
      <c r="I53" s="58">
        <f t="shared" si="17"/>
        <v>0</v>
      </c>
      <c r="J53" s="53">
        <f>SUBOS!J53+SUAg!J53+SUBR!J53+SULaw!J53+SUNO!J53+SUSLA!J53</f>
        <v>0</v>
      </c>
      <c r="K53" s="60">
        <f t="shared" si="18"/>
        <v>0</v>
      </c>
      <c r="L53" s="44">
        <f t="shared" si="20"/>
        <v>0</v>
      </c>
      <c r="M53" s="61">
        <f>IF(ISBLANK(L53),"  ",IF(L71&gt;0,L53/L71,IF(L53&gt;0,1,0)))</f>
        <v>0</v>
      </c>
      <c r="N53" s="35"/>
    </row>
    <row r="54" spans="1:14" s="11" customFormat="1" ht="44.25">
      <c r="A54" s="86" t="s">
        <v>54</v>
      </c>
      <c r="B54" s="9">
        <f>SUBOS!B54+SUAg!B54+SUBR!B54+SULaw!B54+SUNO!B54+SUSLA!B54</f>
        <v>0</v>
      </c>
      <c r="C54" s="58">
        <f t="shared" si="0"/>
        <v>0</v>
      </c>
      <c r="D54" s="53">
        <f>SUBOS!D54+SUAg!D54+SUBR!D54+SULaw!D54+SUNO!D54+SUSLA!D54</f>
        <v>0</v>
      </c>
      <c r="E54" s="60">
        <f t="shared" si="16"/>
        <v>0</v>
      </c>
      <c r="F54" s="44">
        <f t="shared" si="19"/>
        <v>0</v>
      </c>
      <c r="G54" s="61">
        <f>IF(ISBLANK(F54),"  ",IF(F71&gt;0,F54/F71,IF(F54&gt;0,1,0)))</f>
        <v>0</v>
      </c>
      <c r="H54" s="9">
        <f>SUBOS!H54+SUAg!H54+SUBR!H54+SULaw!H54+SUNO!H54+SUSLA!H54</f>
        <v>0</v>
      </c>
      <c r="I54" s="58">
        <f t="shared" si="17"/>
        <v>0</v>
      </c>
      <c r="J54" s="53">
        <f>SUBOS!J54+SUAg!J54+SUBR!J54+SULaw!J54+SUNO!J54+SUSLA!J54</f>
        <v>0</v>
      </c>
      <c r="K54" s="60">
        <f t="shared" si="18"/>
        <v>0</v>
      </c>
      <c r="L54" s="44">
        <f t="shared" si="20"/>
        <v>0</v>
      </c>
      <c r="M54" s="61">
        <f>IF(ISBLANK(L54),"  ",IF(L71&gt;0,L54/L71,IF(L54&gt;0,1,0)))</f>
        <v>0</v>
      </c>
      <c r="N54" s="35"/>
    </row>
    <row r="55" spans="1:14" s="11" customFormat="1" ht="44.25">
      <c r="A55" s="85" t="s">
        <v>55</v>
      </c>
      <c r="B55" s="9">
        <f>SUBOS!B55+SUAg!B55+SUBR!B55+SULaw!B55+SUNO!B55+SUSLA!B55</f>
        <v>0</v>
      </c>
      <c r="C55" s="58">
        <f t="shared" si="0"/>
        <v>0</v>
      </c>
      <c r="D55" s="53">
        <f>SUBOS!D55+SUAg!D55+SUBR!D55+SULaw!D55+SUNO!D55+SUSLA!D55</f>
        <v>2452594.11</v>
      </c>
      <c r="E55" s="60">
        <f t="shared" si="16"/>
        <v>1</v>
      </c>
      <c r="F55" s="75">
        <f t="shared" si="19"/>
        <v>2452594.11</v>
      </c>
      <c r="G55" s="61">
        <f>IF(ISBLANK(F55),"  ",IF(F71&gt;0,F55/F71,IF(F55&gt;0,1,0)))</f>
        <v>1.0979444010471495E-2</v>
      </c>
      <c r="H55" s="9">
        <f>SUBOS!H55+SUAg!H55+SUBR!H55+SULaw!H55+SUNO!H55+SUSLA!H55</f>
        <v>0</v>
      </c>
      <c r="I55" s="58">
        <f t="shared" si="17"/>
        <v>0</v>
      </c>
      <c r="J55" s="53">
        <f>SUBOS!J55+SUAg!J55+SUBR!J55+SULaw!J55+SUNO!J55+SUSLA!J55</f>
        <v>5518677</v>
      </c>
      <c r="K55" s="60">
        <f t="shared" si="18"/>
        <v>1</v>
      </c>
      <c r="L55" s="75">
        <f t="shared" si="20"/>
        <v>5518677</v>
      </c>
      <c r="M55" s="61">
        <f>IF(ISBLANK(L55),"  ",IF(L71&gt;0,L55/L71,IF(L55&gt;0,1,0)))</f>
        <v>2.6801153749628256E-2</v>
      </c>
      <c r="N55" s="35"/>
    </row>
    <row r="56" spans="1:14" s="11" customFormat="1" ht="44.25">
      <c r="A56" s="109" t="s">
        <v>56</v>
      </c>
      <c r="B56" s="9">
        <f>SUBOS!B56+SUAg!B56+SUBR!B56+SULaw!B56+SUNO!B56+SUSLA!B56</f>
        <v>0</v>
      </c>
      <c r="C56" s="58">
        <f t="shared" si="0"/>
        <v>0</v>
      </c>
      <c r="D56" s="53">
        <f>SUBOS!D56+SUAg!D56+SUBR!D56+SULaw!D56+SUNO!D56+SUSLA!D56</f>
        <v>0</v>
      </c>
      <c r="E56" s="60">
        <f t="shared" si="16"/>
        <v>0</v>
      </c>
      <c r="F56" s="44">
        <f t="shared" si="19"/>
        <v>0</v>
      </c>
      <c r="G56" s="61">
        <f>IF(ISBLANK(F56),"  ",IF(F71&gt;0,F56/F71,IF(F56&gt;0,1,0)))</f>
        <v>0</v>
      </c>
      <c r="H56" s="9">
        <f>SUBOS!H56+SUAg!H56+SUBR!H56+SULaw!H56+SUNO!H56+SUSLA!H56</f>
        <v>0</v>
      </c>
      <c r="I56" s="58">
        <f t="shared" si="17"/>
        <v>0</v>
      </c>
      <c r="J56" s="53">
        <f>SUBOS!J56+SUAg!J56+SUBR!J56+SULaw!J56+SUNO!J56+SUSLA!J56</f>
        <v>0</v>
      </c>
      <c r="K56" s="60">
        <f t="shared" si="18"/>
        <v>0</v>
      </c>
      <c r="L56" s="44">
        <f t="shared" si="20"/>
        <v>0</v>
      </c>
      <c r="M56" s="61">
        <f>IF(ISBLANK(L56),"  ",IF(L71&gt;0,L56/L71,IF(L56&gt;0,1,0)))</f>
        <v>0</v>
      </c>
      <c r="N56" s="35"/>
    </row>
    <row r="57" spans="1:14" s="11" customFormat="1" ht="44.25">
      <c r="A57" s="109" t="s">
        <v>57</v>
      </c>
      <c r="B57" s="9">
        <f>SUBOS!B57+SUAg!B57+SUBR!B57+SULaw!B57+SUNO!B57+SUSLA!B57</f>
        <v>0</v>
      </c>
      <c r="C57" s="58">
        <f t="shared" si="0"/>
        <v>0</v>
      </c>
      <c r="D57" s="53">
        <f>SUBOS!D57+SUAg!D57+SUBR!D57+SULaw!D57+SUNO!D57+SUSLA!D57</f>
        <v>4101357.4700000007</v>
      </c>
      <c r="E57" s="60">
        <f t="shared" si="16"/>
        <v>1</v>
      </c>
      <c r="F57" s="44">
        <f t="shared" si="19"/>
        <v>4101357.4700000007</v>
      </c>
      <c r="G57" s="61">
        <f>IF(ISBLANK(F57),"  ",IF(F71&gt;0,F57/F71,IF(F57&gt;0,1,0)))</f>
        <v>1.8360406446867816E-2</v>
      </c>
      <c r="H57" s="9">
        <f>SUBOS!H57+SUAg!H57+SUBR!H57+SULaw!H57+SUNO!H57+SUSLA!H57</f>
        <v>0</v>
      </c>
      <c r="I57" s="58">
        <f t="shared" si="17"/>
        <v>0</v>
      </c>
      <c r="J57" s="53">
        <f>SUBOS!J57+SUAg!J57+SUBR!J57+SULaw!J57+SUNO!J57+SUSLA!J57</f>
        <v>5062090</v>
      </c>
      <c r="K57" s="60">
        <f t="shared" si="18"/>
        <v>1</v>
      </c>
      <c r="L57" s="44">
        <f t="shared" si="20"/>
        <v>5062090</v>
      </c>
      <c r="M57" s="61">
        <f>IF(ISBLANK(L57),"  ",IF(L71&gt;0,L57/L71,IF(L57&gt;0,1,0)))</f>
        <v>2.4583763895668419E-2</v>
      </c>
      <c r="N57" s="35"/>
    </row>
    <row r="58" spans="1:14" s="11" customFormat="1" ht="44.25">
      <c r="A58" s="110" t="s">
        <v>58</v>
      </c>
      <c r="B58" s="9">
        <f>SUBOS!B58+SUAg!B58+SUBR!B58+SULaw!B58+SUNO!B58+SUSLA!B58</f>
        <v>0</v>
      </c>
      <c r="C58" s="58">
        <f t="shared" si="0"/>
        <v>0</v>
      </c>
      <c r="D58" s="53">
        <f>SUBOS!D58+SUAg!D58+SUBR!D58+SULaw!D58+SUNO!D58+SUSLA!D58</f>
        <v>14037280.939999999</v>
      </c>
      <c r="E58" s="60">
        <f t="shared" si="16"/>
        <v>1</v>
      </c>
      <c r="F58" s="44">
        <f t="shared" si="19"/>
        <v>14037280.939999999</v>
      </c>
      <c r="G58" s="61">
        <f>IF(ISBLANK(F58),"  ",IF(F71&gt;0,F58/F71,IF(F58&gt;0,1,0)))</f>
        <v>6.2840214575900083E-2</v>
      </c>
      <c r="H58" s="9">
        <f>SUBOS!H58+SUAg!H58+SUBR!H58+SULaw!H58+SUNO!H58+SUSLA!H58</f>
        <v>0</v>
      </c>
      <c r="I58" s="58">
        <f t="shared" si="17"/>
        <v>0</v>
      </c>
      <c r="J58" s="53">
        <f>SUBOS!J58+SUAg!J58+SUBR!J58+SULaw!J58+SUNO!J58+SUSLA!J58</f>
        <v>10769248</v>
      </c>
      <c r="K58" s="60">
        <f t="shared" si="18"/>
        <v>1</v>
      </c>
      <c r="L58" s="44">
        <f t="shared" si="20"/>
        <v>10769248</v>
      </c>
      <c r="M58" s="61">
        <f>IF(ISBLANK(L58),"  ",IF(L71&gt;0,L58/L71,IF(L58&gt;0,1,0)))</f>
        <v>5.2300265338209972E-2</v>
      </c>
      <c r="N58" s="35"/>
    </row>
    <row r="59" spans="1:14" s="11" customFormat="1" ht="44.25">
      <c r="A59" s="110" t="s">
        <v>59</v>
      </c>
      <c r="B59" s="9">
        <f>SUBOS!B59+SUAg!B59+SUBR!B59+SULaw!B59+SUNO!B59+SUSLA!B59</f>
        <v>0</v>
      </c>
      <c r="C59" s="58">
        <f t="shared" si="0"/>
        <v>0</v>
      </c>
      <c r="D59" s="53">
        <f>SUBOS!D59+SUAg!D59+SUBR!D59+SULaw!D59+SUNO!D59+SUSLA!D59</f>
        <v>0</v>
      </c>
      <c r="E59" s="60">
        <f t="shared" si="16"/>
        <v>0</v>
      </c>
      <c r="F59" s="44">
        <f t="shared" si="19"/>
        <v>0</v>
      </c>
      <c r="G59" s="61">
        <f>IF(ISBLANK(F59),"  ",IF(F71&gt;0,F59/F71,IF(F59&gt;0,1,0)))</f>
        <v>0</v>
      </c>
      <c r="H59" s="9">
        <f>SUBOS!H59+SUAg!H59+SUBR!H59+SULaw!H59+SUNO!H59+SUSLA!H59</f>
        <v>0</v>
      </c>
      <c r="I59" s="58">
        <f t="shared" si="17"/>
        <v>0</v>
      </c>
      <c r="J59" s="53">
        <f>SUBOS!J59+SUAg!J59+SUBR!J59+SULaw!J59+SUNO!J59+SUSLA!J59</f>
        <v>0</v>
      </c>
      <c r="K59" s="60">
        <f t="shared" si="18"/>
        <v>0</v>
      </c>
      <c r="L59" s="44">
        <f t="shared" si="20"/>
        <v>0</v>
      </c>
      <c r="M59" s="61">
        <f>IF(ISBLANK(L59),"  ",IF(L71&gt;0,L59/L71,IF(L59&gt;0,1,0)))</f>
        <v>0</v>
      </c>
      <c r="N59" s="35"/>
    </row>
    <row r="60" spans="1:14" s="11" customFormat="1" ht="44.25">
      <c r="A60" s="86" t="s">
        <v>60</v>
      </c>
      <c r="B60" s="9">
        <f>SUBOS!B60+SUAg!B60+SUBR!B60+SULaw!B60+SUNO!B60+SUSLA!B60</f>
        <v>0</v>
      </c>
      <c r="C60" s="58">
        <f t="shared" si="0"/>
        <v>0</v>
      </c>
      <c r="D60" s="53">
        <f>SUBOS!D60+SUAg!D60+SUBR!D60+SULaw!D60+SUNO!D60+SUSLA!D60</f>
        <v>320452.67</v>
      </c>
      <c r="E60" s="60">
        <f t="shared" si="16"/>
        <v>1</v>
      </c>
      <c r="F60" s="44">
        <f t="shared" si="19"/>
        <v>320452.67</v>
      </c>
      <c r="G60" s="61">
        <f>IF(ISBLANK(F60),"  ",IF(F71&gt;0,F60/F71,IF(F60&gt;0,1,0)))</f>
        <v>1.4345594870041902E-3</v>
      </c>
      <c r="H60" s="9">
        <f>SUBOS!H60+SUAg!H60+SUBR!H60+SULaw!H60+SUNO!H60+SUSLA!H60</f>
        <v>0</v>
      </c>
      <c r="I60" s="58">
        <f t="shared" si="17"/>
        <v>0</v>
      </c>
      <c r="J60" s="53">
        <f>SUBOS!J60+SUAg!J60+SUBR!J60+SULaw!J60+SUNO!J60+SUSLA!J60</f>
        <v>426870</v>
      </c>
      <c r="K60" s="60">
        <f t="shared" si="18"/>
        <v>1</v>
      </c>
      <c r="L60" s="44">
        <f t="shared" si="20"/>
        <v>426870</v>
      </c>
      <c r="M60" s="61">
        <f>IF(ISBLANK(L60),"  ",IF(L71&gt;0,L60/L71,IF(L60&gt;0,1,0)))</f>
        <v>2.0730708648293446E-3</v>
      </c>
      <c r="N60" s="35"/>
    </row>
    <row r="61" spans="1:14" s="11" customFormat="1" ht="44.25">
      <c r="A61" s="85" t="s">
        <v>61</v>
      </c>
      <c r="B61" s="9">
        <f>SUBOS!B61+SUAg!B61+SUBR!B61+SULaw!B61+SUNO!B61+SUSLA!B61</f>
        <v>7392000.0299999993</v>
      </c>
      <c r="C61" s="58">
        <f t="shared" si="0"/>
        <v>1</v>
      </c>
      <c r="D61" s="53">
        <f>SUBOS!D61+SUAg!D61+SUBR!D61+SULaw!D61+SUNO!D61+SUSLA!D61</f>
        <v>0</v>
      </c>
      <c r="E61" s="60">
        <f t="shared" si="16"/>
        <v>0</v>
      </c>
      <c r="F61" s="44">
        <f t="shared" si="19"/>
        <v>7392000.0299999993</v>
      </c>
      <c r="G61" s="61">
        <f>IF(ISBLANK(F61),"  ",IF(F71&gt;0,F61/F71,IF(F61&gt;0,1,0)))</f>
        <v>3.309151323648437E-2</v>
      </c>
      <c r="H61" s="9">
        <f>SUBOS!H61+SUAg!H61+SUBR!H61+SULaw!H61+SUNO!H61+SUSLA!H61</f>
        <v>5646326</v>
      </c>
      <c r="I61" s="58">
        <f t="shared" si="17"/>
        <v>1</v>
      </c>
      <c r="J61" s="53">
        <f>SUBOS!J61+SUAg!J61+SUBR!J61+SULaw!J61+SUNO!J61+SUSLA!J61</f>
        <v>0</v>
      </c>
      <c r="K61" s="60">
        <f t="shared" si="18"/>
        <v>0</v>
      </c>
      <c r="L61" s="44">
        <f t="shared" si="20"/>
        <v>5646326</v>
      </c>
      <c r="M61" s="61">
        <f>IF(ISBLANK(L61),"  ",IF(L71&gt;0,L61/L71,IF(L61&gt;0,1,0)))</f>
        <v>2.7421074153555918E-2</v>
      </c>
      <c r="N61" s="35"/>
    </row>
    <row r="62" spans="1:14" s="82" customFormat="1" ht="45">
      <c r="A62" s="111" t="s">
        <v>62</v>
      </c>
      <c r="B62" s="87">
        <f>B61+B60+B59+B58+B57+B56+B55+B54+B53+B52+B51</f>
        <v>55608751.329999998</v>
      </c>
      <c r="C62" s="77">
        <f t="shared" si="0"/>
        <v>0.66656311564137671</v>
      </c>
      <c r="D62" s="88">
        <f>D61+D60+D59+D58+D57+D56+D55+D54+D53+D52+D51</f>
        <v>27817333.949999996</v>
      </c>
      <c r="E62" s="79">
        <f t="shared" si="16"/>
        <v>0.33343688435862318</v>
      </c>
      <c r="F62" s="87">
        <f>F61+F60+F59+F58+F57+F56+F55+F54+F53+F52+F51</f>
        <v>83426085.280000001</v>
      </c>
      <c r="G62" s="80">
        <f>IF(ISBLANK(F62),"  ",IF(F71&gt;0,F62/F71,IF(F62&gt;0,1,0)))</f>
        <v>0.3734706972547448</v>
      </c>
      <c r="H62" s="87">
        <f>H61+H60+H59+H58+H57+H56+H55+H54+H53+H52+H51</f>
        <v>58964419</v>
      </c>
      <c r="I62" s="77">
        <f t="shared" si="17"/>
        <v>0.66012504827278451</v>
      </c>
      <c r="J62" s="88">
        <f>J61+J60+J59+J58+J57+J56+J55+J54+J53+J52+J51</f>
        <v>30358686</v>
      </c>
      <c r="K62" s="79">
        <f t="shared" si="18"/>
        <v>0.33987495172721549</v>
      </c>
      <c r="L62" s="87">
        <f>L61+L60+L59+L58+L57+L56+L55+L54+L53+L52+L51</f>
        <v>89323105</v>
      </c>
      <c r="M62" s="80">
        <f>IF(ISBLANK(L62),"  ",IF(L71&gt;0,L62/L71,IF(L62&gt;0,1,0)))</f>
        <v>0.43379278593387299</v>
      </c>
      <c r="N62" s="81"/>
    </row>
    <row r="63" spans="1:14" s="11" customFormat="1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 s="11" customFormat="1" ht="44.25">
      <c r="A64" s="112" t="s">
        <v>64</v>
      </c>
      <c r="B64" s="9">
        <f>SUBOS!B64+SUAg!B64+SUBR!B64+SULaw!B64+SUNO!B64+SUSLA!B64</f>
        <v>3347992.64</v>
      </c>
      <c r="C64" s="52">
        <f t="shared" si="0"/>
        <v>0.1736852514005176</v>
      </c>
      <c r="D64" s="53">
        <f>SUBOS!D64+SUAg!D64+SUBR!D64+SULaw!D64+SUNO!D64+SUSLA!D64</f>
        <v>15928213.1</v>
      </c>
      <c r="E64" s="54">
        <f>IF(ISBLANK(D64),"  ",IF(F64&gt;0,D64/F64,IF(D64&gt;0,1,0)))</f>
        <v>0.82631474859948251</v>
      </c>
      <c r="F64" s="68">
        <f>D64+B64</f>
        <v>19276205.739999998</v>
      </c>
      <c r="G64" s="56">
        <f>IF(ISBLANK(F64),"  ",IF(F71&gt;0,F64/F71,IF(F64&gt;0,1,0)))</f>
        <v>8.6293129708551422E-2</v>
      </c>
      <c r="H64" s="9">
        <f>SUBOS!H64+SUAg!H64+SUBR!H64+SULaw!H64+SUNO!H64+SUSLA!H64</f>
        <v>3379752</v>
      </c>
      <c r="I64" s="52">
        <f t="shared" ref="I64:I65" si="21">IF(ISBLANK(H64),"  ",IF(L64&gt;0,H64/L64,IF(H64&gt;0,1,0)))</f>
        <v>0.34763428822519465</v>
      </c>
      <c r="J64" s="53">
        <f>SUBOS!J64+SUAg!J64+SUBR!J64+SULaw!J64+SUNO!J64+SUSLA!J64</f>
        <v>6342396</v>
      </c>
      <c r="K64" s="54">
        <f>IF(ISBLANK(J64),"  ",IF(L64&gt;0,J64/L64,IF(J64&gt;0,1,0)))</f>
        <v>0.65236571177480529</v>
      </c>
      <c r="L64" s="68">
        <f>J64+H64</f>
        <v>9722148</v>
      </c>
      <c r="M64" s="56">
        <f>IF(ISBLANK(L64),"  ",IF(L71&gt;0,L64/L71,IF(L64&gt;0,1,0)))</f>
        <v>4.7215081318337869E-2</v>
      </c>
    </row>
    <row r="65" spans="1:13" s="11" customFormat="1" ht="44.25">
      <c r="A65" s="41" t="s">
        <v>65</v>
      </c>
      <c r="B65" s="9">
        <f>SUBOS!B65+SUAg!B65+SUBR!B65+SULaw!B65+SUNO!B65+SUSLA!B65</f>
        <v>0</v>
      </c>
      <c r="C65" s="58">
        <f t="shared" si="0"/>
        <v>0</v>
      </c>
      <c r="D65" s="53">
        <f>SUBOS!D65+SUAg!D65+SUBR!D65+SULaw!D65+SUNO!D65+SUSLA!D65</f>
        <v>0</v>
      </c>
      <c r="E65" s="60">
        <f>IF(ISBLANK(D65),"  ",IF(F65&gt;0,D65/F65,IF(D65&gt;0,1,0)))</f>
        <v>0</v>
      </c>
      <c r="F65" s="44">
        <f>D65+B65</f>
        <v>0</v>
      </c>
      <c r="G65" s="61">
        <f>IF(ISBLANK(F65),"  ",IF(F71&gt;0,F65/F71,IF(F65&gt;0,1,0)))</f>
        <v>0</v>
      </c>
      <c r="H65" s="9">
        <f>SUBOS!H65+SUAg!H65+SUBR!H65+SULaw!H65+SUNO!H65+SUSLA!H65</f>
        <v>0</v>
      </c>
      <c r="I65" s="58">
        <f t="shared" si="21"/>
        <v>0</v>
      </c>
      <c r="J65" s="53">
        <f>SUBOS!J65+SUAg!J65+SUBR!J65+SULaw!J65+SUNO!J65+SUSLA!J65</f>
        <v>0</v>
      </c>
      <c r="K65" s="60">
        <f>IF(ISBLANK(J65),"  ",IF(L65&gt;0,J65/L65,IF(J65&gt;0,1,0)))</f>
        <v>0</v>
      </c>
      <c r="L65" s="44">
        <f>J65+H65</f>
        <v>0</v>
      </c>
      <c r="M65" s="61">
        <f>IF(ISBLANK(L65),"  ",IF(L71&gt;0,L65/L71,IF(L65&gt;0,1,0)))</f>
        <v>0</v>
      </c>
    </row>
    <row r="66" spans="1:13" s="11" customFormat="1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 s="11" customFormat="1" ht="44.25">
      <c r="A67" s="86" t="s">
        <v>67</v>
      </c>
      <c r="B67" s="9">
        <f>SUBOS!B67+SUAg!B67+SUBR!B67+SULaw!B67+SUNO!B67+SUSLA!B67</f>
        <v>0</v>
      </c>
      <c r="C67" s="52">
        <f t="shared" si="0"/>
        <v>0</v>
      </c>
      <c r="D67" s="53">
        <f>SUBOS!D67+SUAg!D67+SUBR!D67+SULaw!D67+SUNO!D67+SUSLA!D67</f>
        <v>8553920</v>
      </c>
      <c r="E67" s="54">
        <f>IF(ISBLANK(D67),"  ",IF(F67&gt;0,D67/F67,IF(D67&gt;0,1,0)))</f>
        <v>1</v>
      </c>
      <c r="F67" s="68">
        <f>D67+B67</f>
        <v>8553920</v>
      </c>
      <c r="G67" s="56">
        <f>IF(ISBLANK(F67),"  ",IF(F71&gt;0,F67/F71,IF(F67&gt;0,1,0)))</f>
        <v>3.8293040551276677E-2</v>
      </c>
      <c r="H67" s="9">
        <f>SUBOS!H67+SUAg!H67+SUBR!H67+SULaw!H67+SUNO!H67+SUSLA!H67</f>
        <v>0</v>
      </c>
      <c r="I67" s="52">
        <f t="shared" ref="I67:I71" si="22">IF(ISBLANK(H67),"  ",IF(L67&gt;0,H67/L67,IF(H67&gt;0,1,0)))</f>
        <v>0</v>
      </c>
      <c r="J67" s="53">
        <f>SUBOS!J67+SUAg!J67+SUBR!J67+SULaw!J67+SUNO!J67+SUSLA!J67</f>
        <v>0</v>
      </c>
      <c r="K67" s="54">
        <f>IF(ISBLANK(J67),"  ",IF(L67&gt;0,J67/L67,IF(J67&gt;0,1,0)))</f>
        <v>0</v>
      </c>
      <c r="L67" s="68">
        <f>J67+H67</f>
        <v>0</v>
      </c>
      <c r="M67" s="56">
        <f>IF(ISBLANK(L67),"  ",IF(L71&gt;0,L67/L71,IF(L67&gt;0,1,0)))</f>
        <v>0</v>
      </c>
    </row>
    <row r="68" spans="1:13" s="11" customFormat="1" ht="44.25">
      <c r="A68" s="41" t="s">
        <v>68</v>
      </c>
      <c r="B68" s="9">
        <f>SUBOS!B68+SUAg!B68+SUBR!B68+SULaw!B68+SUNO!B68+SUSLA!B68</f>
        <v>0</v>
      </c>
      <c r="C68" s="58">
        <f t="shared" si="0"/>
        <v>0</v>
      </c>
      <c r="D68" s="53">
        <f>SUBOS!D68+SUAg!D68+SUBR!D68+SULaw!D68+SUNO!D68+SUSLA!D68</f>
        <v>32024600.439999983</v>
      </c>
      <c r="E68" s="60">
        <f>IF(ISBLANK(D68),"  ",IF(F68&gt;0,D68/F68,IF(D68&gt;0,1,0)))</f>
        <v>1</v>
      </c>
      <c r="F68" s="44">
        <f>D68+B68</f>
        <v>32024600.439999983</v>
      </c>
      <c r="G68" s="61">
        <f>IF(ISBLANK(F68),"  ",IF(F71&gt;0,F68/F71,IF(F68&gt;0,1,0)))</f>
        <v>0.14336343141943722</v>
      </c>
      <c r="H68" s="9">
        <f>SUBOS!H68+SUAg!H68+SUBR!H68+SULaw!H68+SUNO!H68+SUSLA!H68</f>
        <v>0</v>
      </c>
      <c r="I68" s="58">
        <f t="shared" si="22"/>
        <v>0</v>
      </c>
      <c r="J68" s="53">
        <f>SUBOS!J68+SUAg!J68+SUBR!J68+SULaw!J68+SUNO!J68+SUSLA!J68</f>
        <v>26045674</v>
      </c>
      <c r="K68" s="60">
        <f>IF(ISBLANK(J68),"  ",IF(L68&gt;0,J68/L68,IF(J68&gt;0,1,0)))</f>
        <v>1</v>
      </c>
      <c r="L68" s="44">
        <f>J68+H68</f>
        <v>26045674</v>
      </c>
      <c r="M68" s="61">
        <f>IF(ISBLANK(L68),"  ",IF(L71&gt;0,L68/L71,IF(L68&gt;0,1,0)))</f>
        <v>0.12648939472027357</v>
      </c>
    </row>
    <row r="69" spans="1:13" s="82" customFormat="1" ht="45">
      <c r="A69" s="83" t="s">
        <v>69</v>
      </c>
      <c r="B69" s="114">
        <f>B68+B67+B65+B64</f>
        <v>3347992.64</v>
      </c>
      <c r="C69" s="77">
        <f t="shared" si="0"/>
        <v>5.593530960164525E-2</v>
      </c>
      <c r="D69" s="115">
        <f>D68+D67+D65+D64</f>
        <v>56506733.539999984</v>
      </c>
      <c r="E69" s="79">
        <f>IF(ISBLANK(D69),"  ",IF(F69&gt;0,D69/F69,IF(D69&gt;0,1,0)))</f>
        <v>0.94406469039835483</v>
      </c>
      <c r="F69" s="185">
        <f>F68+F67+F66+F65+F64</f>
        <v>59854726.179999977</v>
      </c>
      <c r="G69" s="80">
        <f>IF(ISBLANK(F69),"  ",IF(F71&gt;0,F69/F71,IF(F69&gt;0,1,0)))</f>
        <v>0.26794960167926529</v>
      </c>
      <c r="H69" s="114">
        <f>H68+H67+H65+H64</f>
        <v>3379752</v>
      </c>
      <c r="I69" s="77">
        <f t="shared" si="22"/>
        <v>9.4491411861756636E-2</v>
      </c>
      <c r="J69" s="115">
        <f>J68+J67+J65+J64</f>
        <v>32388070</v>
      </c>
      <c r="K69" s="79">
        <f>IF(ISBLANK(J69),"  ",IF(L69&gt;0,J69/L69,IF(J69&gt;0,1,0)))</f>
        <v>0.90550858813824331</v>
      </c>
      <c r="L69" s="185">
        <f>L68+L67+L66+L65+L64</f>
        <v>35767822</v>
      </c>
      <c r="M69" s="80">
        <f>IF(ISBLANK(L69),"  ",IF(L71&gt;0,L69/L71,IF(L69&gt;0,1,0)))</f>
        <v>0.17370447603861144</v>
      </c>
    </row>
    <row r="70" spans="1:13" s="82" customFormat="1" ht="45">
      <c r="A70" s="83" t="s">
        <v>70</v>
      </c>
      <c r="B70" s="176">
        <f>'UL BOS'!B70+GSU!B70+McNeese!B70+LATech!B70+Nicholls!B70+NwSU!B70+SLU!B70+ULL!B70+ULM!B70</f>
        <v>0</v>
      </c>
      <c r="C70" s="77">
        <f t="shared" si="0"/>
        <v>0</v>
      </c>
      <c r="D70" s="210">
        <f>'UL BOS'!D70+GSU!D70+McNeese!D70+LATech!D70+Nicholls!D70+NwSU!D70+SLU!D70+ULL!D70+ULM!D70</f>
        <v>0</v>
      </c>
      <c r="E70" s="79">
        <f>IF(ISBLANK(D70),"  ",IF(F70&gt;0,D70/F70,IF(D70&gt;0,1,0)))</f>
        <v>0</v>
      </c>
      <c r="F70" s="186">
        <f>D70+B70</f>
        <v>0</v>
      </c>
      <c r="G70" s="80">
        <f>IF(ISBLANK(F70),"  ",IF(F72&gt;0,F70/F72,IF(F70&gt;0,1,0)))</f>
        <v>0</v>
      </c>
      <c r="H70" s="176">
        <f>'UL BOS'!H70+GSU!H70+McNeese!H70+LATech!H70+Nicholls!H70+NwSU!H70+SLU!H70+ULL!H70+ULM!H70</f>
        <v>0</v>
      </c>
      <c r="I70" s="77">
        <f t="shared" si="22"/>
        <v>0</v>
      </c>
      <c r="J70" s="210">
        <f>'UL BOS'!J70+GSU!J70+McNeese!J70+LATech!J70+Nicholls!J70+NwSU!J70+SLU!J70+ULL!J70+ULM!J70</f>
        <v>0</v>
      </c>
      <c r="K70" s="79">
        <f>IF(ISBLANK(J70),"  ",IF(L70&gt;0,J70/L70,IF(J70&gt;0,1,0)))</f>
        <v>0</v>
      </c>
      <c r="L70" s="186">
        <f>J70+H70</f>
        <v>0</v>
      </c>
      <c r="M70" s="80">
        <f>IF(ISBLANK(L70),"  ",IF(L72&gt;0,L70/L72,IF(L70&gt;0,1,0)))</f>
        <v>0</v>
      </c>
    </row>
    <row r="71" spans="1:13" s="82" customFormat="1" ht="45.75" thickBot="1">
      <c r="A71" s="121" t="s">
        <v>71</v>
      </c>
      <c r="B71" s="122">
        <f>B69+B62+B43+B36+B44+B70</f>
        <v>139056470.50999999</v>
      </c>
      <c r="C71" s="123">
        <f t="shared" si="0"/>
        <v>0.62250933655643725</v>
      </c>
      <c r="D71" s="122">
        <f>D69+D62+D43+D36+D44+D70</f>
        <v>84324067.48999998</v>
      </c>
      <c r="E71" s="124">
        <f>IF(ISBLANK(D71),"  ",IF(F71&gt;0,D71/F71,IF(D71&gt;0,1,0)))</f>
        <v>0.3774906634435628</v>
      </c>
      <c r="F71" s="122">
        <f>F69+F62+F43+F36+F44+F70</f>
        <v>223380537.99999997</v>
      </c>
      <c r="G71" s="125">
        <f>IF(ISBLANK(F71),"  ",IF(F71&gt;0,F71/F71,IF(F71&gt;0,1,0)))</f>
        <v>1</v>
      </c>
      <c r="H71" s="122">
        <f>H69+H62+H43+H36+H44+H70</f>
        <v>143165163</v>
      </c>
      <c r="I71" s="123">
        <f t="shared" si="22"/>
        <v>0.69527380297009422</v>
      </c>
      <c r="J71" s="122">
        <f>J69+J62+J43+J36+J44+J70</f>
        <v>62746756</v>
      </c>
      <c r="K71" s="124">
        <f>IF(ISBLANK(J71),"  ",IF(L71&gt;0,J71/L71,IF(J71&gt;0,1,0)))</f>
        <v>0.30472619702990578</v>
      </c>
      <c r="L71" s="122">
        <f>L69+L62+L43+L36+L44+L70</f>
        <v>205911919</v>
      </c>
      <c r="M71" s="125">
        <f>IF(ISBLANK(L71),"  ",IF(L71&gt;0,L71/L71,IF(L71&gt;0,1,0)))</f>
        <v>1</v>
      </c>
    </row>
    <row r="72" spans="1:13" ht="21" thickTop="1">
      <c r="A72" s="187"/>
      <c r="B72" s="188"/>
      <c r="C72" s="189"/>
      <c r="D72" s="188"/>
      <c r="E72" s="189"/>
      <c r="F72" s="188"/>
      <c r="G72" s="189"/>
      <c r="H72" s="188"/>
      <c r="I72" s="189"/>
      <c r="J72" s="188"/>
      <c r="K72" s="189"/>
      <c r="L72" s="188"/>
      <c r="M72" s="189"/>
    </row>
    <row r="73" spans="1:13" s="11" customFormat="1" ht="44.25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 s="11" customFormat="1" ht="44.25">
      <c r="A74" s="4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91" spans="5:5">
      <c r="E91" s="184" t="s">
        <v>12</v>
      </c>
    </row>
  </sheetData>
  <pageMargins left="0.7" right="0.7" top="0.75" bottom="0.75" header="0.3" footer="0.3"/>
  <pageSetup scale="1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121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191">
        <v>2605391</v>
      </c>
      <c r="C13" s="52">
        <v>1</v>
      </c>
      <c r="D13" s="53">
        <v>0</v>
      </c>
      <c r="E13" s="54">
        <v>0</v>
      </c>
      <c r="F13" s="55">
        <v>2605391</v>
      </c>
      <c r="G13" s="56">
        <v>0</v>
      </c>
      <c r="H13" s="9">
        <v>2380818</v>
      </c>
      <c r="I13" s="52">
        <v>1</v>
      </c>
      <c r="J13" s="53">
        <v>0</v>
      </c>
      <c r="K13" s="54">
        <v>0</v>
      </c>
      <c r="L13" s="55">
        <v>2380818</v>
      </c>
      <c r="M13" s="56">
        <v>0.67063236649916946</v>
      </c>
      <c r="N13" s="57"/>
    </row>
    <row r="14" spans="1:17">
      <c r="A14" s="21" t="s">
        <v>15</v>
      </c>
      <c r="B14" s="192">
        <v>96691</v>
      </c>
      <c r="C14" s="58">
        <v>1</v>
      </c>
      <c r="D14" s="59">
        <v>0</v>
      </c>
      <c r="E14" s="60">
        <v>0</v>
      </c>
      <c r="F14" s="48">
        <v>96691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193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192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193">
        <v>0</v>
      </c>
      <c r="C17" s="58">
        <v>0</v>
      </c>
      <c r="D17" s="64">
        <v>0</v>
      </c>
      <c r="E17" s="54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193">
        <v>0</v>
      </c>
      <c r="C18" s="58">
        <v>0</v>
      </c>
      <c r="D18" s="64">
        <v>0</v>
      </c>
      <c r="E18" s="54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193">
        <v>0</v>
      </c>
      <c r="C19" s="58">
        <v>0</v>
      </c>
      <c r="D19" s="64">
        <v>0</v>
      </c>
      <c r="E19" s="54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193">
        <v>0</v>
      </c>
      <c r="C20" s="58">
        <v>0</v>
      </c>
      <c r="D20" s="64">
        <v>0</v>
      </c>
      <c r="E20" s="54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193">
        <v>0</v>
      </c>
      <c r="C21" s="58">
        <v>0</v>
      </c>
      <c r="D21" s="64">
        <v>0</v>
      </c>
      <c r="E21" s="54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193">
        <v>0</v>
      </c>
      <c r="C22" s="58">
        <v>0</v>
      </c>
      <c r="D22" s="64">
        <v>0</v>
      </c>
      <c r="E22" s="54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193">
        <v>0</v>
      </c>
      <c r="C23" s="58">
        <v>0</v>
      </c>
      <c r="D23" s="64">
        <v>0</v>
      </c>
      <c r="E23" s="54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193">
        <v>0</v>
      </c>
      <c r="C24" s="58">
        <v>0</v>
      </c>
      <c r="D24" s="64">
        <v>0</v>
      </c>
      <c r="E24" s="54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193">
        <v>0</v>
      </c>
      <c r="C25" s="58">
        <v>0</v>
      </c>
      <c r="D25" s="64">
        <v>0</v>
      </c>
      <c r="E25" s="54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193">
        <v>0</v>
      </c>
      <c r="C26" s="58">
        <v>0</v>
      </c>
      <c r="D26" s="64">
        <v>0</v>
      </c>
      <c r="E26" s="54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193">
        <v>0</v>
      </c>
      <c r="C27" s="58">
        <v>0</v>
      </c>
      <c r="D27" s="64">
        <v>0</v>
      </c>
      <c r="E27" s="54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193">
        <v>0</v>
      </c>
      <c r="C28" s="58">
        <v>0</v>
      </c>
      <c r="D28" s="64">
        <v>0</v>
      </c>
      <c r="E28" s="54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193">
        <v>0</v>
      </c>
      <c r="C29" s="58">
        <v>0</v>
      </c>
      <c r="D29" s="64">
        <v>0</v>
      </c>
      <c r="E29" s="54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193">
        <v>0</v>
      </c>
      <c r="C30" s="58">
        <v>0</v>
      </c>
      <c r="D30" s="64">
        <v>0</v>
      </c>
      <c r="E30" s="54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193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193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193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194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194">
        <v>0</v>
      </c>
      <c r="C35" s="58">
        <v>0</v>
      </c>
      <c r="D35" s="74">
        <v>0</v>
      </c>
      <c r="E35" s="54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195">
        <v>2702082</v>
      </c>
      <c r="C36" s="77">
        <v>1</v>
      </c>
      <c r="D36" s="78">
        <v>0</v>
      </c>
      <c r="E36" s="183">
        <v>0</v>
      </c>
      <c r="F36" s="76">
        <v>2702082</v>
      </c>
      <c r="G36" s="80">
        <v>0</v>
      </c>
      <c r="H36" s="76">
        <v>2380818</v>
      </c>
      <c r="I36" s="77">
        <v>1</v>
      </c>
      <c r="J36" s="78">
        <v>0</v>
      </c>
      <c r="K36" s="79">
        <v>0</v>
      </c>
      <c r="L36" s="76">
        <v>2380818</v>
      </c>
      <c r="M36" s="80">
        <v>0.67063236649916946</v>
      </c>
      <c r="N36" s="81"/>
    </row>
    <row r="37" spans="1:14" ht="45">
      <c r="A37" s="83" t="s">
        <v>37</v>
      </c>
      <c r="B37" s="193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19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 t="e">
        <v>#DIV/0!</v>
      </c>
      <c r="N38" s="35"/>
    </row>
    <row r="39" spans="1:14">
      <c r="A39" s="85" t="s">
        <v>39</v>
      </c>
      <c r="B39" s="193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193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193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193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1169291</v>
      </c>
      <c r="I42" s="58">
        <v>1</v>
      </c>
      <c r="J42" s="64">
        <v>0</v>
      </c>
      <c r="K42" s="60">
        <v>0</v>
      </c>
      <c r="L42" s="75">
        <v>1169291</v>
      </c>
      <c r="M42" s="61">
        <v>0.32936763350083054</v>
      </c>
      <c r="N42" s="35"/>
    </row>
    <row r="43" spans="1:14" s="82" customFormat="1" ht="45">
      <c r="A43" s="83" t="s">
        <v>43</v>
      </c>
      <c r="B43" s="19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1169291</v>
      </c>
      <c r="I43" s="77">
        <v>1</v>
      </c>
      <c r="J43" s="88">
        <v>0</v>
      </c>
      <c r="K43" s="79">
        <v>0</v>
      </c>
      <c r="L43" s="89">
        <v>1169291</v>
      </c>
      <c r="M43" s="80">
        <v>0.32936763350083054</v>
      </c>
      <c r="N43" s="81"/>
    </row>
    <row r="44" spans="1:14" s="82" customFormat="1" ht="45">
      <c r="A44" s="90" t="s">
        <v>44</v>
      </c>
      <c r="B44" s="198">
        <v>0</v>
      </c>
      <c r="C44" s="77">
        <v>0</v>
      </c>
      <c r="D44" s="115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192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192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193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99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99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193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97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200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193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193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194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193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193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193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193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193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193">
        <v>0</v>
      </c>
      <c r="C61" s="58">
        <v>0</v>
      </c>
      <c r="D61" s="64">
        <v>0</v>
      </c>
      <c r="E61" s="60">
        <v>0</v>
      </c>
      <c r="F61" s="44">
        <v>0</v>
      </c>
      <c r="G61" s="61">
        <v>0</v>
      </c>
      <c r="H61" s="42">
        <v>0</v>
      </c>
      <c r="I61" s="58">
        <v>0</v>
      </c>
      <c r="J61" s="64">
        <v>0</v>
      </c>
      <c r="K61" s="60">
        <v>0</v>
      </c>
      <c r="L61" s="44">
        <v>0</v>
      </c>
      <c r="M61" s="61">
        <v>0</v>
      </c>
      <c r="N61" s="35"/>
    </row>
    <row r="62" spans="1:14" s="82" customFormat="1" ht="45">
      <c r="A62" s="111" t="s">
        <v>62</v>
      </c>
      <c r="B62" s="197">
        <v>0</v>
      </c>
      <c r="C62" s="77">
        <v>0</v>
      </c>
      <c r="D62" s="88">
        <v>0</v>
      </c>
      <c r="E62" s="79">
        <v>0</v>
      </c>
      <c r="F62" s="87">
        <v>0</v>
      </c>
      <c r="G62" s="80">
        <v>0</v>
      </c>
      <c r="H62" s="87">
        <v>0</v>
      </c>
      <c r="I62" s="77">
        <v>0</v>
      </c>
      <c r="J62" s="88">
        <v>0</v>
      </c>
      <c r="K62" s="79">
        <v>0</v>
      </c>
      <c r="L62" s="87">
        <v>0</v>
      </c>
      <c r="M62" s="80">
        <v>0</v>
      </c>
      <c r="N62" s="81"/>
    </row>
    <row r="63" spans="1:14" ht="45">
      <c r="A63" s="24" t="s">
        <v>63</v>
      </c>
      <c r="B63" s="193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192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193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193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192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193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98">
        <v>0</v>
      </c>
      <c r="C69" s="77">
        <v>0</v>
      </c>
      <c r="D69" s="115">
        <v>0</v>
      </c>
      <c r="E69" s="79">
        <v>0</v>
      </c>
      <c r="F69" s="185">
        <v>0</v>
      </c>
      <c r="G69" s="116">
        <v>0</v>
      </c>
      <c r="H69" s="103">
        <v>0</v>
      </c>
      <c r="I69" s="117">
        <v>0</v>
      </c>
      <c r="J69" s="88">
        <v>0</v>
      </c>
      <c r="K69" s="118">
        <v>0</v>
      </c>
      <c r="L69" s="104">
        <v>0</v>
      </c>
      <c r="M69" s="80">
        <v>0</v>
      </c>
    </row>
    <row r="70" spans="1:13" s="82" customFormat="1" ht="45">
      <c r="A70" s="83" t="s">
        <v>70</v>
      </c>
      <c r="B70" s="198">
        <v>0</v>
      </c>
      <c r="C70" s="79">
        <v>0</v>
      </c>
      <c r="D70" s="91">
        <v>0</v>
      </c>
      <c r="E70" s="79">
        <v>0</v>
      </c>
      <c r="F70" s="186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201">
        <v>2702082</v>
      </c>
      <c r="C71" s="202">
        <v>1</v>
      </c>
      <c r="D71" s="201">
        <v>0</v>
      </c>
      <c r="E71" s="203">
        <v>0</v>
      </c>
      <c r="F71" s="201">
        <v>2702082</v>
      </c>
      <c r="G71" s="125">
        <v>0</v>
      </c>
      <c r="H71" s="122">
        <v>3550109</v>
      </c>
      <c r="I71" s="123">
        <v>1</v>
      </c>
      <c r="J71" s="122">
        <v>0</v>
      </c>
      <c r="K71" s="124">
        <v>0</v>
      </c>
      <c r="L71" s="122">
        <v>3550109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J61" zoomScale="40" zoomScaleNormal="4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100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2646625</v>
      </c>
      <c r="C13" s="52">
        <v>1</v>
      </c>
      <c r="D13" s="53">
        <v>0</v>
      </c>
      <c r="E13" s="54">
        <v>0</v>
      </c>
      <c r="F13" s="55">
        <v>2646625</v>
      </c>
      <c r="G13" s="56">
        <v>0.33720147825305824</v>
      </c>
      <c r="H13" s="9">
        <v>2776603</v>
      </c>
      <c r="I13" s="52">
        <v>1</v>
      </c>
      <c r="J13" s="53">
        <v>0</v>
      </c>
      <c r="K13" s="54">
        <v>0</v>
      </c>
      <c r="L13" s="55">
        <v>2776603</v>
      </c>
      <c r="M13" s="56">
        <v>0.34873461068581679</v>
      </c>
      <c r="N13" s="57"/>
    </row>
    <row r="14" spans="1:17">
      <c r="A14" s="21" t="s">
        <v>15</v>
      </c>
      <c r="B14" s="5">
        <v>126665</v>
      </c>
      <c r="C14" s="58">
        <v>1</v>
      </c>
      <c r="D14" s="59">
        <v>0</v>
      </c>
      <c r="E14" s="60">
        <v>0</v>
      </c>
      <c r="F14" s="48">
        <v>126665</v>
      </c>
      <c r="G14" s="61">
        <v>1.6138147732649554E-2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55499.79</v>
      </c>
      <c r="C17" s="58">
        <v>1</v>
      </c>
      <c r="D17" s="64">
        <v>0</v>
      </c>
      <c r="E17" s="60">
        <v>0</v>
      </c>
      <c r="F17" s="44">
        <v>55499.79</v>
      </c>
      <c r="G17" s="61">
        <v>7.0711231212333822E-3</v>
      </c>
      <c r="H17" s="42">
        <v>55582</v>
      </c>
      <c r="I17" s="58">
        <v>1</v>
      </c>
      <c r="J17" s="64">
        <v>0</v>
      </c>
      <c r="K17" s="60">
        <v>0</v>
      </c>
      <c r="L17" s="44">
        <v>55582</v>
      </c>
      <c r="M17" s="61">
        <v>6.9809645567404013E-3</v>
      </c>
      <c r="N17" s="35"/>
    </row>
    <row r="18" spans="1:14">
      <c r="A18" s="69" t="s">
        <v>19</v>
      </c>
      <c r="B18" s="42">
        <v>922011.75</v>
      </c>
      <c r="C18" s="58">
        <v>1</v>
      </c>
      <c r="D18" s="64">
        <v>0</v>
      </c>
      <c r="E18" s="60">
        <v>0</v>
      </c>
      <c r="F18" s="44">
        <v>922011.75</v>
      </c>
      <c r="G18" s="61">
        <v>0.117471770676499</v>
      </c>
      <c r="H18" s="42">
        <v>1000000</v>
      </c>
      <c r="I18" s="58">
        <v>1</v>
      </c>
      <c r="J18" s="64">
        <v>0</v>
      </c>
      <c r="K18" s="60">
        <v>0</v>
      </c>
      <c r="L18" s="44">
        <v>1000000</v>
      </c>
      <c r="M18" s="61">
        <v>0.12559757757440182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750000</v>
      </c>
      <c r="C21" s="58">
        <v>1</v>
      </c>
      <c r="D21" s="64">
        <v>0</v>
      </c>
      <c r="E21" s="60">
        <v>0</v>
      </c>
      <c r="F21" s="44">
        <v>750000</v>
      </c>
      <c r="G21" s="61">
        <v>9.5556079418048903E-2</v>
      </c>
      <c r="H21" s="42">
        <v>750000</v>
      </c>
      <c r="I21" s="58">
        <v>1</v>
      </c>
      <c r="J21" s="64">
        <v>0</v>
      </c>
      <c r="K21" s="60">
        <v>0</v>
      </c>
      <c r="L21" s="44">
        <v>750000</v>
      </c>
      <c r="M21" s="61">
        <v>9.4198183180801351E-2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4500801.54</v>
      </c>
      <c r="C36" s="77">
        <v>1</v>
      </c>
      <c r="D36" s="78">
        <v>0</v>
      </c>
      <c r="E36" s="79">
        <v>0</v>
      </c>
      <c r="F36" s="76">
        <v>4500801.54</v>
      </c>
      <c r="G36" s="80">
        <v>0.5734385992014891</v>
      </c>
      <c r="H36" s="76">
        <v>4582185</v>
      </c>
      <c r="I36" s="77">
        <v>1</v>
      </c>
      <c r="J36" s="78">
        <v>0</v>
      </c>
      <c r="K36" s="79">
        <v>0</v>
      </c>
      <c r="L36" s="76">
        <v>4582185</v>
      </c>
      <c r="M36" s="80">
        <v>0.57551133599776039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 t="e">
        <v>#DIV/0!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 t="e">
        <v>#DIV/0!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0</v>
      </c>
      <c r="C61" s="58">
        <v>0</v>
      </c>
      <c r="D61" s="64">
        <v>0</v>
      </c>
      <c r="E61" s="60">
        <v>0</v>
      </c>
      <c r="F61" s="44">
        <v>0</v>
      </c>
      <c r="G61" s="61">
        <v>0</v>
      </c>
      <c r="H61" s="42">
        <v>0</v>
      </c>
      <c r="I61" s="58">
        <v>0</v>
      </c>
      <c r="J61" s="64">
        <v>0</v>
      </c>
      <c r="K61" s="60">
        <v>0</v>
      </c>
      <c r="L61" s="44">
        <v>0</v>
      </c>
      <c r="M61" s="61">
        <v>0</v>
      </c>
      <c r="N61" s="35"/>
    </row>
    <row r="62" spans="1:14" s="82" customFormat="1" ht="45">
      <c r="A62" s="111" t="s">
        <v>62</v>
      </c>
      <c r="B62" s="87">
        <v>0</v>
      </c>
      <c r="C62" s="77">
        <v>0</v>
      </c>
      <c r="D62" s="88">
        <v>0</v>
      </c>
      <c r="E62" s="79">
        <v>0</v>
      </c>
      <c r="F62" s="87">
        <v>0</v>
      </c>
      <c r="G62" s="80">
        <v>0</v>
      </c>
      <c r="H62" s="87">
        <v>0</v>
      </c>
      <c r="I62" s="77">
        <v>0</v>
      </c>
      <c r="J62" s="88">
        <v>0</v>
      </c>
      <c r="K62" s="79">
        <v>0</v>
      </c>
      <c r="L62" s="87">
        <v>0</v>
      </c>
      <c r="M62" s="80">
        <v>0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3347992.64</v>
      </c>
      <c r="C64" s="52">
        <v>1</v>
      </c>
      <c r="D64" s="59">
        <v>0</v>
      </c>
      <c r="E64" s="54">
        <v>0</v>
      </c>
      <c r="F64" s="68">
        <v>3347992.64</v>
      </c>
      <c r="G64" s="56">
        <v>0.42656140079851096</v>
      </c>
      <c r="H64" s="5">
        <v>3379752</v>
      </c>
      <c r="I64" s="52">
        <v>1</v>
      </c>
      <c r="J64" s="59">
        <v>0</v>
      </c>
      <c r="K64" s="54">
        <v>0</v>
      </c>
      <c r="L64" s="68">
        <v>3379752</v>
      </c>
      <c r="M64" s="56">
        <v>0.42448866400223967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14">
        <v>3347992.64</v>
      </c>
      <c r="C69" s="77">
        <v>1</v>
      </c>
      <c r="D69" s="115">
        <v>0</v>
      </c>
      <c r="E69" s="79">
        <v>0</v>
      </c>
      <c r="F69" s="104">
        <v>3347992.64</v>
      </c>
      <c r="G69" s="116">
        <v>0.42656140079851096</v>
      </c>
      <c r="H69" s="103">
        <v>3379752</v>
      </c>
      <c r="I69" s="117">
        <v>1</v>
      </c>
      <c r="J69" s="88">
        <v>0</v>
      </c>
      <c r="K69" s="118">
        <v>0</v>
      </c>
      <c r="L69" s="104">
        <v>3379752</v>
      </c>
      <c r="M69" s="80">
        <v>0.42448866400223967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0</v>
      </c>
      <c r="C71" s="123">
        <v>0</v>
      </c>
      <c r="D71" s="122">
        <v>0</v>
      </c>
      <c r="E71" s="124">
        <v>0</v>
      </c>
      <c r="F71" s="122">
        <v>0</v>
      </c>
      <c r="G71" s="125">
        <v>0</v>
      </c>
      <c r="H71" s="122">
        <v>7961937</v>
      </c>
      <c r="I71" s="123">
        <v>1</v>
      </c>
      <c r="J71" s="122">
        <v>0</v>
      </c>
      <c r="K71" s="124">
        <v>0</v>
      </c>
      <c r="L71" s="122">
        <v>7961937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E49" zoomScale="30" zoomScaleNormal="30" workbookViewId="0">
      <selection activeCell="J77" sqref="J77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9.1406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7" width="45.5703125" style="11" customWidth="1"/>
    <col min="268" max="268" width="49.140625" style="11" customWidth="1"/>
    <col min="269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3" width="45.5703125" style="11" customWidth="1"/>
    <col min="524" max="524" width="49.140625" style="11" customWidth="1"/>
    <col min="525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79" width="45.5703125" style="11" customWidth="1"/>
    <col min="780" max="780" width="49.140625" style="11" customWidth="1"/>
    <col min="781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5" width="45.5703125" style="11" customWidth="1"/>
    <col min="1036" max="1036" width="49.140625" style="11" customWidth="1"/>
    <col min="1037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1" width="45.5703125" style="11" customWidth="1"/>
    <col min="1292" max="1292" width="49.140625" style="11" customWidth="1"/>
    <col min="1293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7" width="45.5703125" style="11" customWidth="1"/>
    <col min="1548" max="1548" width="49.140625" style="11" customWidth="1"/>
    <col min="1549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3" width="45.5703125" style="11" customWidth="1"/>
    <col min="1804" max="1804" width="49.140625" style="11" customWidth="1"/>
    <col min="1805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59" width="45.5703125" style="11" customWidth="1"/>
    <col min="2060" max="2060" width="49.140625" style="11" customWidth="1"/>
    <col min="2061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5" width="45.5703125" style="11" customWidth="1"/>
    <col min="2316" max="2316" width="49.140625" style="11" customWidth="1"/>
    <col min="2317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1" width="45.5703125" style="11" customWidth="1"/>
    <col min="2572" max="2572" width="49.140625" style="11" customWidth="1"/>
    <col min="2573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7" width="45.5703125" style="11" customWidth="1"/>
    <col min="2828" max="2828" width="49.140625" style="11" customWidth="1"/>
    <col min="2829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3" width="45.5703125" style="11" customWidth="1"/>
    <col min="3084" max="3084" width="49.140625" style="11" customWidth="1"/>
    <col min="3085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39" width="45.5703125" style="11" customWidth="1"/>
    <col min="3340" max="3340" width="49.140625" style="11" customWidth="1"/>
    <col min="3341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5" width="45.5703125" style="11" customWidth="1"/>
    <col min="3596" max="3596" width="49.140625" style="11" customWidth="1"/>
    <col min="3597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1" width="45.5703125" style="11" customWidth="1"/>
    <col min="3852" max="3852" width="49.140625" style="11" customWidth="1"/>
    <col min="3853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7" width="45.5703125" style="11" customWidth="1"/>
    <col min="4108" max="4108" width="49.140625" style="11" customWidth="1"/>
    <col min="4109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3" width="45.5703125" style="11" customWidth="1"/>
    <col min="4364" max="4364" width="49.140625" style="11" customWidth="1"/>
    <col min="4365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19" width="45.5703125" style="11" customWidth="1"/>
    <col min="4620" max="4620" width="49.140625" style="11" customWidth="1"/>
    <col min="4621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5" width="45.5703125" style="11" customWidth="1"/>
    <col min="4876" max="4876" width="49.140625" style="11" customWidth="1"/>
    <col min="4877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1" width="45.5703125" style="11" customWidth="1"/>
    <col min="5132" max="5132" width="49.140625" style="11" customWidth="1"/>
    <col min="5133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7" width="45.5703125" style="11" customWidth="1"/>
    <col min="5388" max="5388" width="49.140625" style="11" customWidth="1"/>
    <col min="5389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3" width="45.5703125" style="11" customWidth="1"/>
    <col min="5644" max="5644" width="49.140625" style="11" customWidth="1"/>
    <col min="5645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899" width="45.5703125" style="11" customWidth="1"/>
    <col min="5900" max="5900" width="49.140625" style="11" customWidth="1"/>
    <col min="5901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5" width="45.5703125" style="11" customWidth="1"/>
    <col min="6156" max="6156" width="49.140625" style="11" customWidth="1"/>
    <col min="6157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1" width="45.5703125" style="11" customWidth="1"/>
    <col min="6412" max="6412" width="49.140625" style="11" customWidth="1"/>
    <col min="6413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7" width="45.5703125" style="11" customWidth="1"/>
    <col min="6668" max="6668" width="49.140625" style="11" customWidth="1"/>
    <col min="6669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3" width="45.5703125" style="11" customWidth="1"/>
    <col min="6924" max="6924" width="49.140625" style="11" customWidth="1"/>
    <col min="6925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79" width="45.5703125" style="11" customWidth="1"/>
    <col min="7180" max="7180" width="49.140625" style="11" customWidth="1"/>
    <col min="7181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5" width="45.5703125" style="11" customWidth="1"/>
    <col min="7436" max="7436" width="49.140625" style="11" customWidth="1"/>
    <col min="7437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1" width="45.5703125" style="11" customWidth="1"/>
    <col min="7692" max="7692" width="49.140625" style="11" customWidth="1"/>
    <col min="7693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7" width="45.5703125" style="11" customWidth="1"/>
    <col min="7948" max="7948" width="49.140625" style="11" customWidth="1"/>
    <col min="7949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3" width="45.5703125" style="11" customWidth="1"/>
    <col min="8204" max="8204" width="49.140625" style="11" customWidth="1"/>
    <col min="8205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59" width="45.5703125" style="11" customWidth="1"/>
    <col min="8460" max="8460" width="49.140625" style="11" customWidth="1"/>
    <col min="8461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5" width="45.5703125" style="11" customWidth="1"/>
    <col min="8716" max="8716" width="49.140625" style="11" customWidth="1"/>
    <col min="8717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1" width="45.5703125" style="11" customWidth="1"/>
    <col min="8972" max="8972" width="49.140625" style="11" customWidth="1"/>
    <col min="8973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7" width="45.5703125" style="11" customWidth="1"/>
    <col min="9228" max="9228" width="49.140625" style="11" customWidth="1"/>
    <col min="9229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3" width="45.5703125" style="11" customWidth="1"/>
    <col min="9484" max="9484" width="49.140625" style="11" customWidth="1"/>
    <col min="9485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39" width="45.5703125" style="11" customWidth="1"/>
    <col min="9740" max="9740" width="49.140625" style="11" customWidth="1"/>
    <col min="9741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5" width="45.5703125" style="11" customWidth="1"/>
    <col min="9996" max="9996" width="49.140625" style="11" customWidth="1"/>
    <col min="9997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1" width="45.5703125" style="11" customWidth="1"/>
    <col min="10252" max="10252" width="49.140625" style="11" customWidth="1"/>
    <col min="10253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7" width="45.5703125" style="11" customWidth="1"/>
    <col min="10508" max="10508" width="49.140625" style="11" customWidth="1"/>
    <col min="10509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3" width="45.5703125" style="11" customWidth="1"/>
    <col min="10764" max="10764" width="49.140625" style="11" customWidth="1"/>
    <col min="10765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19" width="45.5703125" style="11" customWidth="1"/>
    <col min="11020" max="11020" width="49.140625" style="11" customWidth="1"/>
    <col min="11021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5" width="45.5703125" style="11" customWidth="1"/>
    <col min="11276" max="11276" width="49.140625" style="11" customWidth="1"/>
    <col min="11277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1" width="45.5703125" style="11" customWidth="1"/>
    <col min="11532" max="11532" width="49.140625" style="11" customWidth="1"/>
    <col min="11533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7" width="45.5703125" style="11" customWidth="1"/>
    <col min="11788" max="11788" width="49.140625" style="11" customWidth="1"/>
    <col min="11789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3" width="45.5703125" style="11" customWidth="1"/>
    <col min="12044" max="12044" width="49.140625" style="11" customWidth="1"/>
    <col min="12045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299" width="45.5703125" style="11" customWidth="1"/>
    <col min="12300" max="12300" width="49.140625" style="11" customWidth="1"/>
    <col min="12301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5" width="45.5703125" style="11" customWidth="1"/>
    <col min="12556" max="12556" width="49.140625" style="11" customWidth="1"/>
    <col min="12557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1" width="45.5703125" style="11" customWidth="1"/>
    <col min="12812" max="12812" width="49.140625" style="11" customWidth="1"/>
    <col min="12813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7" width="45.5703125" style="11" customWidth="1"/>
    <col min="13068" max="13068" width="49.140625" style="11" customWidth="1"/>
    <col min="13069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3" width="45.5703125" style="11" customWidth="1"/>
    <col min="13324" max="13324" width="49.140625" style="11" customWidth="1"/>
    <col min="13325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79" width="45.5703125" style="11" customWidth="1"/>
    <col min="13580" max="13580" width="49.140625" style="11" customWidth="1"/>
    <col min="13581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5" width="45.5703125" style="11" customWidth="1"/>
    <col min="13836" max="13836" width="49.140625" style="11" customWidth="1"/>
    <col min="13837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1" width="45.5703125" style="11" customWidth="1"/>
    <col min="14092" max="14092" width="49.140625" style="11" customWidth="1"/>
    <col min="14093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7" width="45.5703125" style="11" customWidth="1"/>
    <col min="14348" max="14348" width="49.140625" style="11" customWidth="1"/>
    <col min="14349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3" width="45.5703125" style="11" customWidth="1"/>
    <col min="14604" max="14604" width="49.140625" style="11" customWidth="1"/>
    <col min="14605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59" width="45.5703125" style="11" customWidth="1"/>
    <col min="14860" max="14860" width="49.140625" style="11" customWidth="1"/>
    <col min="14861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5" width="45.5703125" style="11" customWidth="1"/>
    <col min="15116" max="15116" width="49.140625" style="11" customWidth="1"/>
    <col min="15117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1" width="45.5703125" style="11" customWidth="1"/>
    <col min="15372" max="15372" width="49.140625" style="11" customWidth="1"/>
    <col min="15373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7" width="45.5703125" style="11" customWidth="1"/>
    <col min="15628" max="15628" width="49.140625" style="11" customWidth="1"/>
    <col min="15629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3" width="45.5703125" style="11" customWidth="1"/>
    <col min="15884" max="15884" width="49.140625" style="11" customWidth="1"/>
    <col min="15885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39" width="45.5703125" style="11" customWidth="1"/>
    <col min="16140" max="16140" width="49.140625" style="11" customWidth="1"/>
    <col min="16141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7" t="s">
        <v>1</v>
      </c>
      <c r="I1" s="175" t="s">
        <v>101</v>
      </c>
      <c r="J1" s="176"/>
      <c r="K1" s="8"/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31556264</v>
      </c>
      <c r="C13" s="52">
        <v>1</v>
      </c>
      <c r="D13" s="53">
        <v>0</v>
      </c>
      <c r="E13" s="54">
        <v>0</v>
      </c>
      <c r="F13" s="55">
        <v>31556264</v>
      </c>
      <c r="G13" s="56">
        <v>0.24353375215718942</v>
      </c>
      <c r="H13" s="9">
        <v>28660056</v>
      </c>
      <c r="I13" s="52">
        <f>IF(ISBLANK(H13),"  ",IF(L13&gt;0,H13/L13,IF(H13&gt;0,1,0)))</f>
        <v>1</v>
      </c>
      <c r="J13" s="53">
        <f>[2]Revenue!K31</f>
        <v>0</v>
      </c>
      <c r="K13" s="54">
        <f>IF(ISBLANK(J13),"  ",IF(L13&gt;0,J13/L13,IF(J13&gt;0,1,0)))</f>
        <v>0</v>
      </c>
      <c r="L13" s="55">
        <f>J13+H13</f>
        <v>28660056</v>
      </c>
      <c r="M13" s="56">
        <f>IF(ISBLANK(L13),"  ",IF(L71&gt;0,L13/L71,IF(L13&gt;0,1,0)))</f>
        <v>0.22410802755262846</v>
      </c>
      <c r="N13" s="57"/>
    </row>
    <row r="14" spans="1:17">
      <c r="A14" s="21" t="s">
        <v>15</v>
      </c>
      <c r="B14" s="5">
        <v>3634827</v>
      </c>
      <c r="C14" s="58">
        <v>1</v>
      </c>
      <c r="D14" s="59">
        <v>0</v>
      </c>
      <c r="E14" s="60">
        <v>0</v>
      </c>
      <c r="F14" s="48">
        <v>3634827</v>
      </c>
      <c r="G14" s="61">
        <v>2.8051579798935015E-2</v>
      </c>
      <c r="H14" s="5">
        <v>0</v>
      </c>
      <c r="I14" s="58">
        <f>IF(ISBLANK(H14),"  ",IF(L14&gt;0,H14/L14,IF(H14&gt;0,1,0)))</f>
        <v>0</v>
      </c>
      <c r="J14" s="59">
        <f>[2]Revenue!K33</f>
        <v>0</v>
      </c>
      <c r="K14" s="60">
        <f>IF(ISBLANK(J14),"  ",IF(L14&gt;0,J14/L14,IF(J14&gt;0,1,0)))</f>
        <v>0</v>
      </c>
      <c r="L14" s="48">
        <f>J14+H14</f>
        <v>0</v>
      </c>
      <c r="M14" s="61">
        <f>IF(ISBLANK(L14),"  ",IF(L71&gt;0,L14/L71,IF(L14&gt;0,1,0)))</f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307488</v>
      </c>
      <c r="C16" s="52">
        <v>1</v>
      </c>
      <c r="D16" s="59">
        <v>0</v>
      </c>
      <c r="E16" s="54">
        <v>0</v>
      </c>
      <c r="F16" s="68">
        <v>307488</v>
      </c>
      <c r="G16" s="56">
        <v>2.3730219262746012E-3</v>
      </c>
      <c r="H16" s="5">
        <v>33114</v>
      </c>
      <c r="I16" s="52">
        <f t="shared" ref="I16:I30" si="0">IF(ISBLANK(H16),"  ",IF(L16&gt;0,H16/L16,IF(H16&gt;0,1,0)))</f>
        <v>1</v>
      </c>
      <c r="J16" s="59">
        <f>[2]Revenue!K36</f>
        <v>0</v>
      </c>
      <c r="K16" s="54">
        <f t="shared" ref="K16:K30" si="1">IF(ISBLANK(J16),"  ",IF(L16&gt;0,J16/L16,IF(J16&gt;0,1,0)))</f>
        <v>0</v>
      </c>
      <c r="L16" s="68">
        <f>J16+H16</f>
        <v>33114</v>
      </c>
      <c r="M16" s="56">
        <f>IF(ISBLANK(L16),"  ",IF(L71&gt;0,L16/L71,IF(L16&gt;0,1,0)))</f>
        <v>2.5893575450019145E-4</v>
      </c>
      <c r="N16" s="35"/>
    </row>
    <row r="17" spans="1:14">
      <c r="A17" s="69" t="s">
        <v>18</v>
      </c>
      <c r="B17" s="42">
        <v>1837136</v>
      </c>
      <c r="C17" s="58">
        <v>1</v>
      </c>
      <c r="D17" s="64">
        <v>0</v>
      </c>
      <c r="E17" s="60">
        <v>0</v>
      </c>
      <c r="F17" s="44">
        <v>1837136</v>
      </c>
      <c r="G17" s="61">
        <v>1.4177997221187221E-2</v>
      </c>
      <c r="H17" s="42">
        <v>1854795</v>
      </c>
      <c r="I17" s="58">
        <f t="shared" si="0"/>
        <v>1</v>
      </c>
      <c r="J17" s="64">
        <f>[2]Revenue!K37</f>
        <v>0</v>
      </c>
      <c r="K17" s="60">
        <f t="shared" si="1"/>
        <v>0</v>
      </c>
      <c r="L17" s="44">
        <f>J17+H17</f>
        <v>1854795</v>
      </c>
      <c r="M17" s="61">
        <f>IF(ISBLANK(L17),"  ",IF(L71&gt;0,L17/L71,IF(L17&gt;0,1,0)))</f>
        <v>1.4503616076831025E-2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f t="shared" si="0"/>
        <v>0</v>
      </c>
      <c r="J18" s="64">
        <f>[2]Revenue!K38</f>
        <v>0</v>
      </c>
      <c r="K18" s="60">
        <f t="shared" si="1"/>
        <v>0</v>
      </c>
      <c r="L18" s="44">
        <f>J18+H18</f>
        <v>0</v>
      </c>
      <c r="M18" s="61">
        <f>IF(ISBLANK(L18),"  ",IF(L71&gt;0,L18/L71,IF(L18&gt;0,1,0)))</f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f t="shared" si="0"/>
        <v>0</v>
      </c>
      <c r="J19" s="64">
        <f>[2]Revenue!K39</f>
        <v>0</v>
      </c>
      <c r="K19" s="60">
        <f t="shared" si="1"/>
        <v>0</v>
      </c>
      <c r="L19" s="44">
        <f>J19+H19</f>
        <v>0</v>
      </c>
      <c r="M19" s="61">
        <f>IF(ISBLANK(L19),"  ",IF(L71&gt;0,L19/L71,IF(L19&gt;0,1,0)))</f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f t="shared" si="0"/>
        <v>0</v>
      </c>
      <c r="J20" s="64">
        <f>[2]Revenue!K40</f>
        <v>0</v>
      </c>
      <c r="K20" s="60">
        <f t="shared" si="1"/>
        <v>0</v>
      </c>
      <c r="L20" s="44"/>
      <c r="M20" s="61" t="str">
        <f>IF(ISBLANK(L20),"  ",IF(L71&gt;0,L20/L71,IF(L20&gt;0,1,0)))</f>
        <v xml:space="preserve">  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f t="shared" si="0"/>
        <v>0</v>
      </c>
      <c r="J21" s="64">
        <f>[2]Revenue!K41</f>
        <v>0</v>
      </c>
      <c r="K21" s="60">
        <f t="shared" si="1"/>
        <v>0</v>
      </c>
      <c r="L21" s="44">
        <f t="shared" ref="L21:L27" si="2">J21+H21</f>
        <v>0</v>
      </c>
      <c r="M21" s="61">
        <f>IF(ISBLANK(L21),"  ",IF(L71&gt;0,L21/L71,IF(L21&gt;0,1,0)))</f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f t="shared" si="0"/>
        <v>0</v>
      </c>
      <c r="J22" s="64">
        <f>[2]Revenue!K50</f>
        <v>0</v>
      </c>
      <c r="K22" s="60">
        <f t="shared" si="1"/>
        <v>0</v>
      </c>
      <c r="L22" s="44">
        <f t="shared" si="2"/>
        <v>0</v>
      </c>
      <c r="M22" s="61">
        <f>IF(ISBLANK(L22),"  ",IF(L71&gt;0,L22/L71,IF(L22&gt;0,1,0)))</f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f t="shared" si="0"/>
        <v>0</v>
      </c>
      <c r="J23" s="64">
        <f>[2]Revenue!K42</f>
        <v>0</v>
      </c>
      <c r="K23" s="60">
        <f t="shared" si="1"/>
        <v>0</v>
      </c>
      <c r="L23" s="44">
        <f t="shared" si="2"/>
        <v>0</v>
      </c>
      <c r="M23" s="61">
        <f>IF(ISBLANK(L23),"  ",IF(L71&gt;0,L23/L71,IF(L23&gt;0,1,0)))</f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f t="shared" si="0"/>
        <v>0</v>
      </c>
      <c r="J24" s="64">
        <f>[2]Revenue!K43</f>
        <v>0</v>
      </c>
      <c r="K24" s="60">
        <f t="shared" si="1"/>
        <v>0</v>
      </c>
      <c r="L24" s="44">
        <f t="shared" si="2"/>
        <v>0</v>
      </c>
      <c r="M24" s="61">
        <f>IF(ISBLANK(L24),"  ",IF(L71&gt;0,L24/L71,IF(L24&gt;0,1,0)))</f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f t="shared" si="0"/>
        <v>0</v>
      </c>
      <c r="J25" s="64">
        <f>[2]Revenue!K44</f>
        <v>0</v>
      </c>
      <c r="K25" s="60">
        <f t="shared" si="1"/>
        <v>0</v>
      </c>
      <c r="L25" s="44">
        <f t="shared" si="2"/>
        <v>0</v>
      </c>
      <c r="M25" s="61">
        <f>IF(ISBLANK(L25),"  ",IF(L71&gt;0,L25/L71,IF(L25&gt;0,1,0)))</f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f t="shared" si="0"/>
        <v>0</v>
      </c>
      <c r="J26" s="64">
        <f>[2]Revenue!K45</f>
        <v>0</v>
      </c>
      <c r="K26" s="60">
        <f t="shared" si="1"/>
        <v>0</v>
      </c>
      <c r="L26" s="44">
        <f t="shared" si="2"/>
        <v>0</v>
      </c>
      <c r="M26" s="61">
        <f>IF(ISBLANK(L26),"  ",IF(L71&gt;0,L26/L71,IF(L26&gt;0,1,0)))</f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f t="shared" si="0"/>
        <v>0</v>
      </c>
      <c r="J27" s="64">
        <f>[2]Revenue!K46</f>
        <v>0</v>
      </c>
      <c r="K27" s="60">
        <f t="shared" si="1"/>
        <v>0</v>
      </c>
      <c r="L27" s="44">
        <f t="shared" si="2"/>
        <v>0</v>
      </c>
      <c r="M27" s="61">
        <f>IF(ISBLANK(L27),"  ",IF(L71&gt;0,L27/L71,IF(L27&gt;0,1,0)))</f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f t="shared" si="0"/>
        <v>0</v>
      </c>
      <c r="J28" s="64">
        <f>[2]Revenue!K47</f>
        <v>0</v>
      </c>
      <c r="K28" s="60">
        <f t="shared" si="1"/>
        <v>0</v>
      </c>
      <c r="L28" s="44">
        <f>J28+H28</f>
        <v>0</v>
      </c>
      <c r="M28" s="61">
        <f>IF(ISBLANK(L28),"  ",IF(L71&gt;0,L28/L71,IF(L28&gt;0,1,0)))</f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f t="shared" si="0"/>
        <v>0</v>
      </c>
      <c r="J29" s="64">
        <f>[2]Revenue!K49</f>
        <v>0</v>
      </c>
      <c r="K29" s="60">
        <f t="shared" si="1"/>
        <v>0</v>
      </c>
      <c r="L29" s="44">
        <f>J29+H29</f>
        <v>0</v>
      </c>
      <c r="M29" s="61">
        <f>IF(ISBLANK(L29),"  ",IF(L71&gt;0,L29/L71,IF(L29&gt;0,1,0)))</f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f t="shared" si="0"/>
        <v>0</v>
      </c>
      <c r="J30" s="64">
        <f>[2]Revenue!K48</f>
        <v>0</v>
      </c>
      <c r="K30" s="60">
        <f t="shared" si="1"/>
        <v>0</v>
      </c>
      <c r="L30" s="44">
        <f>J30+H30</f>
        <v>0</v>
      </c>
      <c r="M30" s="61">
        <f>IF(ISBLANK(L30),"  ",IF(L71&gt;0,L30/L71,IF(L30&gt;0,1,0)))</f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f>IF(ISBLANK(H32),"  ",IF(L32&gt;0,H32/L32,IF(H32&gt;0,1,0)))</f>
        <v>0</v>
      </c>
      <c r="J32" s="64">
        <f>[2]Revenue!K82</f>
        <v>0</v>
      </c>
      <c r="K32" s="60">
        <f>IF(ISBLANK(J32),"  ",IF(L32&gt;0,J32/L32,IF(J32&gt;0,1,0)))</f>
        <v>0</v>
      </c>
      <c r="L32" s="44">
        <f>J32+H32</f>
        <v>0</v>
      </c>
      <c r="M32" s="61">
        <f>IF(ISBLANK(L32),"  ",IF(L71&gt;0,L32/L71,IF(L32&gt;0,1,0)))</f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f>IF(ISBLANK(H34),"  ",IF(L34&gt;0,H34/L34,IF(H34&gt;0,1,0)))</f>
        <v>0</v>
      </c>
      <c r="J34" s="74">
        <f>[2]Revenue!K83</f>
        <v>0</v>
      </c>
      <c r="K34" s="60">
        <f>IF(ISBLANK(J34),"  ",IF(L34&gt;0,J34/L34,IF(J34&gt;0,1,0)))</f>
        <v>0</v>
      </c>
      <c r="L34" s="75">
        <f>J34+H34</f>
        <v>0</v>
      </c>
      <c r="M34" s="61">
        <f>IF(ISBLANK(L34),"  ",IF(L71&gt;0,L34/L71,IF(L34&gt;0,1,0)))</f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f>IF(ISBLANK(H35),"  ",IF(L35&gt;0,H35/L35,IF(H35&gt;0,1,0)))</f>
        <v>0</v>
      </c>
      <c r="J35" s="74">
        <f>[2]Revenue!K84</f>
        <v>0</v>
      </c>
      <c r="K35" s="60">
        <f>IF(ISBLANK(J35),"  ",IF(L35&gt;0,J35/L35,IF(J35&gt;0,1,0)))</f>
        <v>0</v>
      </c>
      <c r="L35" s="44">
        <f>J35+H35</f>
        <v>0</v>
      </c>
      <c r="M35" s="61">
        <f>IF(ISBLANK(L35),"  ",IF(L71&gt;0,L35/L71,IF(L35&gt;0,1,0)))</f>
        <v>0</v>
      </c>
      <c r="N35" s="35"/>
    </row>
    <row r="36" spans="1:14" s="82" customFormat="1" ht="45">
      <c r="A36" s="71" t="s">
        <v>36</v>
      </c>
      <c r="B36" s="76">
        <v>37335715</v>
      </c>
      <c r="C36" s="77">
        <v>1</v>
      </c>
      <c r="D36" s="78">
        <v>0</v>
      </c>
      <c r="E36" s="79">
        <v>0</v>
      </c>
      <c r="F36" s="76">
        <v>37335715</v>
      </c>
      <c r="G36" s="80">
        <v>0.28813635110358626</v>
      </c>
      <c r="H36" s="76">
        <v>30547965</v>
      </c>
      <c r="I36" s="77">
        <f>IF(ISBLANK(H36),"  ",IF(L36&gt;0,H36/L36,IF(H36&gt;0,1,0)))</f>
        <v>1</v>
      </c>
      <c r="J36" s="78">
        <f>J35+J34+J32+J30+J29+J28+J26+J27+J25+J24+J23+J22+J21+J19+J18+J17+J16+J14+J13</f>
        <v>0</v>
      </c>
      <c r="K36" s="79">
        <f>IF(ISBLANK(J36),"  ",IF(L36&gt;0,J36/L36,IF(J36&gt;0,1,0)))</f>
        <v>0</v>
      </c>
      <c r="L36" s="76">
        <f>L35+L34+L32+L30+L29+L28+L26+L27+L25+L24+L23+L22+L21+L19+L18+L17+L16+L14+L13</f>
        <v>30547965</v>
      </c>
      <c r="M36" s="80">
        <f>IF(ISBLANK(L36),"  ",IF(L71&gt;0,L36/L71,IF(L36&gt;0,1,0)))</f>
        <v>0.23887057938395967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f t="shared" ref="I38:I44" si="3">IF(ISBLANK(H38),"  ",IF(L38&gt;0,H38/L38,IF(H38&gt;0,1,0)))</f>
        <v>0</v>
      </c>
      <c r="J38" s="84">
        <f>[2]Revenue!K74</f>
        <v>0</v>
      </c>
      <c r="K38" s="54">
        <f t="shared" ref="K38:K44" si="4">IF(ISBLANK(J38),"  ",IF(L38&gt;0,J38/L38,IF(J38&gt;0,1,0)))</f>
        <v>0</v>
      </c>
      <c r="L38" s="48">
        <f>J38+H38</f>
        <v>0</v>
      </c>
      <c r="M38" s="56">
        <f>IF(ISBLANK(L38),"  ",IF(L71&gt;0,L38/J71,IF(L38&gt;0,1,0)))</f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f t="shared" si="3"/>
        <v>0</v>
      </c>
      <c r="J39" s="64">
        <f>[2]Revenue!K75</f>
        <v>0</v>
      </c>
      <c r="K39" s="60">
        <f t="shared" si="4"/>
        <v>0</v>
      </c>
      <c r="L39" s="44">
        <f>J39+H39</f>
        <v>0</v>
      </c>
      <c r="M39" s="61">
        <f>IF(ISBLANK(L39),"  ",IF(J71&gt;0,L39/J71,IF(L39&gt;0,1,0)))</f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f t="shared" si="3"/>
        <v>0</v>
      </c>
      <c r="J40" s="64">
        <f>[2]Revenue!K76</f>
        <v>0</v>
      </c>
      <c r="K40" s="60">
        <f t="shared" si="4"/>
        <v>0</v>
      </c>
      <c r="L40" s="75">
        <f>J40+H40</f>
        <v>0</v>
      </c>
      <c r="M40" s="61">
        <f>IF(ISBLANK(L40),"  ",IF(J71&gt;0,L40/J71,IF(L40&gt;0,1,0)))</f>
        <v>0</v>
      </c>
      <c r="N40" s="35"/>
    </row>
    <row r="41" spans="1:14">
      <c r="A41" s="41" t="s">
        <v>41</v>
      </c>
      <c r="B41" s="42">
        <v>1728495</v>
      </c>
      <c r="C41" s="58">
        <v>1</v>
      </c>
      <c r="D41" s="64">
        <v>0</v>
      </c>
      <c r="E41" s="60">
        <v>0</v>
      </c>
      <c r="F41" s="75">
        <v>1728495</v>
      </c>
      <c r="G41" s="61">
        <v>3.7651610171584415E-2</v>
      </c>
      <c r="H41" s="42">
        <v>1971188</v>
      </c>
      <c r="I41" s="58">
        <f t="shared" si="3"/>
        <v>1</v>
      </c>
      <c r="J41" s="64">
        <f>[2]Revenue!K77</f>
        <v>0</v>
      </c>
      <c r="K41" s="60">
        <f t="shared" si="4"/>
        <v>0</v>
      </c>
      <c r="L41" s="75">
        <f>J41+H41</f>
        <v>1971188</v>
      </c>
      <c r="M41" s="61">
        <f>IF(ISBLANK(L41),"  ",IF(J71&gt;0,L41/J71,IF(L41&gt;0,1,0)))</f>
        <v>4.4409661070576735E-2</v>
      </c>
      <c r="N41" s="35"/>
    </row>
    <row r="42" spans="1:14">
      <c r="A42" s="85" t="s">
        <v>42</v>
      </c>
      <c r="B42" s="42">
        <v>19635</v>
      </c>
      <c r="C42" s="58">
        <v>1</v>
      </c>
      <c r="D42" s="64">
        <v>0</v>
      </c>
      <c r="E42" s="60">
        <v>0</v>
      </c>
      <c r="F42" s="75">
        <v>19635</v>
      </c>
      <c r="G42" s="61">
        <v>1.5153204522583581E-4</v>
      </c>
      <c r="H42" s="42">
        <v>210000</v>
      </c>
      <c r="I42" s="58">
        <f t="shared" si="3"/>
        <v>1</v>
      </c>
      <c r="J42" s="64">
        <f>[2]Revenue!K79</f>
        <v>0</v>
      </c>
      <c r="K42" s="60">
        <f t="shared" si="4"/>
        <v>0</v>
      </c>
      <c r="L42" s="75">
        <f>J42+H42</f>
        <v>210000</v>
      </c>
      <c r="M42" s="61">
        <f>IF(ISBLANK(L42),"  ",IF(L71&gt;0,L42/L71,IF(L42&gt;0,1,0)))</f>
        <v>1.6421002731485234E-3</v>
      </c>
      <c r="N42" s="35"/>
    </row>
    <row r="43" spans="1:14" s="82" customFormat="1" ht="45">
      <c r="A43" s="83" t="s">
        <v>43</v>
      </c>
      <c r="B43" s="87">
        <v>1748130</v>
      </c>
      <c r="C43" s="77">
        <v>1</v>
      </c>
      <c r="D43" s="88">
        <v>0</v>
      </c>
      <c r="E43" s="79">
        <v>0</v>
      </c>
      <c r="F43" s="89">
        <v>1748130</v>
      </c>
      <c r="G43" s="80">
        <v>1.3491098254170631E-2</v>
      </c>
      <c r="H43" s="87">
        <v>2181188</v>
      </c>
      <c r="I43" s="77">
        <f t="shared" si="3"/>
        <v>1</v>
      </c>
      <c r="J43" s="88">
        <f>J42+J41+J40+J39+J38</f>
        <v>0</v>
      </c>
      <c r="K43" s="79">
        <f t="shared" si="4"/>
        <v>0</v>
      </c>
      <c r="L43" s="89">
        <f>L42+L41+L40+L39+L38</f>
        <v>2181188</v>
      </c>
      <c r="M43" s="80">
        <f>IF(ISBLANK(L43),"  ",IF(L71&gt;0,L43/L71,IF(L43&gt;0,1,0)))</f>
        <v>1.7055854336134674E-2</v>
      </c>
      <c r="N43" s="81"/>
    </row>
    <row r="44" spans="1:14" s="82" customFormat="1" ht="45">
      <c r="A44" s="90" t="s">
        <v>44</v>
      </c>
      <c r="B44" s="91">
        <v>7656104</v>
      </c>
      <c r="C44" s="77">
        <v>1</v>
      </c>
      <c r="D44" s="91">
        <v>0</v>
      </c>
      <c r="E44" s="79">
        <v>0</v>
      </c>
      <c r="F44" s="92">
        <v>7656104</v>
      </c>
      <c r="G44" s="80">
        <v>5.9085566467109871E-2</v>
      </c>
      <c r="H44" s="91">
        <v>11710401</v>
      </c>
      <c r="I44" s="77">
        <f t="shared" si="3"/>
        <v>1</v>
      </c>
      <c r="J44" s="91">
        <f>[2]Revenue!K78</f>
        <v>0</v>
      </c>
      <c r="K44" s="79">
        <f t="shared" si="4"/>
        <v>0</v>
      </c>
      <c r="L44" s="92">
        <f>J44+H44</f>
        <v>11710401</v>
      </c>
      <c r="M44" s="80">
        <f>IF(ISBLANK(L44),"  ",IF(L71&gt;0,L44/L71,IF(L44&gt;0,1,0)))</f>
        <v>9.1569774670374957E-2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20107654.75</v>
      </c>
      <c r="C46" s="52">
        <v>1</v>
      </c>
      <c r="D46" s="59">
        <v>0</v>
      </c>
      <c r="E46" s="54">
        <v>0</v>
      </c>
      <c r="F46" s="97">
        <v>20107654.75</v>
      </c>
      <c r="G46" s="56">
        <v>0.15517973256748113</v>
      </c>
      <c r="H46" s="93">
        <v>24088146</v>
      </c>
      <c r="I46" s="52">
        <f t="shared" ref="I46:I62" si="5">IF(ISBLANK(H46),"  ",IF(L46&gt;0,H46/L46,IF(H46&gt;0,1,0)))</f>
        <v>1</v>
      </c>
      <c r="J46" s="59">
        <f>[2]Revenue!K7</f>
        <v>0</v>
      </c>
      <c r="K46" s="54">
        <f t="shared" ref="K46:K62" si="6">IF(ISBLANK(J46),"  ",IF(L46&gt;0,J46/L46,IF(J46&gt;0,1,0)))</f>
        <v>0</v>
      </c>
      <c r="L46" s="97">
        <f>J46+H46</f>
        <v>24088146</v>
      </c>
      <c r="M46" s="56">
        <f>IF(ISBLANK(L46),"  ",IF(L71&gt;0,L46/L71,IF(L46&gt;0,1,0)))</f>
        <v>0.18835786250591194</v>
      </c>
      <c r="N46" s="35"/>
    </row>
    <row r="47" spans="1:14">
      <c r="A47" s="41" t="s">
        <v>47</v>
      </c>
      <c r="B47" s="62">
        <v>5134247.33</v>
      </c>
      <c r="C47" s="58">
        <v>1</v>
      </c>
      <c r="D47" s="64">
        <v>0</v>
      </c>
      <c r="E47" s="60">
        <v>0</v>
      </c>
      <c r="F47" s="98">
        <v>5134247.33</v>
      </c>
      <c r="G47" s="61">
        <v>3.9623274693668789E-2</v>
      </c>
      <c r="H47" s="62">
        <v>4776335</v>
      </c>
      <c r="I47" s="58">
        <f t="shared" si="5"/>
        <v>1</v>
      </c>
      <c r="J47" s="64">
        <f>[2]Revenue!K17</f>
        <v>0</v>
      </c>
      <c r="K47" s="60">
        <f t="shared" si="6"/>
        <v>0</v>
      </c>
      <c r="L47" s="98">
        <f>J47+H47</f>
        <v>4776335</v>
      </c>
      <c r="M47" s="61">
        <f>IF(ISBLANK(L47),"  ",IF(L71&gt;0,L47/L71,IF(L47&gt;0,1,0)))</f>
        <v>3.7348671467375485E-2</v>
      </c>
      <c r="N47" s="35"/>
    </row>
    <row r="48" spans="1:14">
      <c r="A48" s="99" t="s">
        <v>48</v>
      </c>
      <c r="B48" s="100">
        <v>1802305.8199999998</v>
      </c>
      <c r="C48" s="58">
        <v>1</v>
      </c>
      <c r="D48" s="101">
        <v>0</v>
      </c>
      <c r="E48" s="60">
        <v>0</v>
      </c>
      <c r="F48" s="102">
        <v>1802305.8199999998</v>
      </c>
      <c r="G48" s="61">
        <v>1.3909197200256025E-2</v>
      </c>
      <c r="H48" s="100">
        <v>1697212</v>
      </c>
      <c r="I48" s="58">
        <f t="shared" si="5"/>
        <v>1</v>
      </c>
      <c r="J48" s="101">
        <f>[2]Revenue!K9</f>
        <v>0</v>
      </c>
      <c r="K48" s="60">
        <f t="shared" si="6"/>
        <v>0</v>
      </c>
      <c r="L48" s="102">
        <f>J48+H48</f>
        <v>1697212</v>
      </c>
      <c r="M48" s="61">
        <f>IF(ISBLANK(L48),"  ",IF(L71&gt;0,L48/L71,IF(L48&gt;0,1,0)))</f>
        <v>1.3271391851385483E-2</v>
      </c>
      <c r="N48" s="35"/>
    </row>
    <row r="49" spans="1:14">
      <c r="A49" s="99" t="s">
        <v>49</v>
      </c>
      <c r="B49" s="100">
        <v>925730.53</v>
      </c>
      <c r="C49" s="58">
        <v>1</v>
      </c>
      <c r="D49" s="101">
        <v>0</v>
      </c>
      <c r="E49" s="60">
        <v>0</v>
      </c>
      <c r="F49" s="102">
        <v>925730.53</v>
      </c>
      <c r="G49" s="61">
        <v>7.1442750465442809E-3</v>
      </c>
      <c r="H49" s="100">
        <v>907092</v>
      </c>
      <c r="I49" s="58">
        <f t="shared" si="5"/>
        <v>1</v>
      </c>
      <c r="J49" s="101">
        <f>[2]Revenue!K10</f>
        <v>0</v>
      </c>
      <c r="K49" s="60">
        <f t="shared" si="6"/>
        <v>0</v>
      </c>
      <c r="L49" s="102">
        <f>J49+H49</f>
        <v>907092</v>
      </c>
      <c r="M49" s="61">
        <f>IF(ISBLANK(L49),"  ",IF(L71&gt;0,L49/L71,IF(L49&gt;0,1,0)))</f>
        <v>7.093028671289716E-3</v>
      </c>
      <c r="N49" s="35"/>
    </row>
    <row r="50" spans="1:14">
      <c r="A50" s="41" t="s">
        <v>50</v>
      </c>
      <c r="B50" s="62">
        <v>2220242.52</v>
      </c>
      <c r="C50" s="58">
        <v>0.27206392900030613</v>
      </c>
      <c r="D50" s="64">
        <v>5940495.7599999998</v>
      </c>
      <c r="E50" s="60">
        <v>2.4754303868308094</v>
      </c>
      <c r="F50" s="98">
        <v>8160738.2799999993</v>
      </c>
      <c r="G50" s="61">
        <v>6.2980054093260476E-2</v>
      </c>
      <c r="H50" s="62">
        <v>2399783</v>
      </c>
      <c r="I50" s="58">
        <f t="shared" si="5"/>
        <v>0.2920790374054415</v>
      </c>
      <c r="J50" s="64">
        <f>[2]Revenue!K11+[2]Revenue!K12+[2]Revenue!K13+[2]Revenue!K14+[2]Revenue!K15+[2]Revenue!K16+[2]Revenue!K20+[2]Revenue!K21+[2]Athletics!W13</f>
        <v>5816428</v>
      </c>
      <c r="K50" s="60">
        <f t="shared" si="6"/>
        <v>0.7079209625945585</v>
      </c>
      <c r="L50" s="98">
        <f>J50+H50</f>
        <v>8216211</v>
      </c>
      <c r="M50" s="61">
        <f>IF(ISBLANK(L50),"  ",IF(L71&gt;0,L50/L71,IF(L50&gt;0,1,0)))</f>
        <v>6.424686822545668E-2</v>
      </c>
      <c r="N50" s="35"/>
    </row>
    <row r="51" spans="1:14" s="82" customFormat="1" ht="45">
      <c r="A51" s="90" t="s">
        <v>51</v>
      </c>
      <c r="B51" s="103">
        <v>30190180.949999999</v>
      </c>
      <c r="C51" s="77">
        <v>0.8355830474009408</v>
      </c>
      <c r="D51" s="88">
        <v>5940495.7599999998</v>
      </c>
      <c r="E51" s="79">
        <v>0.17539849219488701</v>
      </c>
      <c r="F51" s="104">
        <v>36130676.710000001</v>
      </c>
      <c r="G51" s="80">
        <v>0.27883653360121069</v>
      </c>
      <c r="H51" s="103">
        <v>33868568</v>
      </c>
      <c r="I51" s="77">
        <f t="shared" si="5"/>
        <v>0.85343508665088441</v>
      </c>
      <c r="J51" s="88">
        <f>J50+J49+J48+J47+J46</f>
        <v>5816428</v>
      </c>
      <c r="K51" s="79">
        <f t="shared" si="6"/>
        <v>0.14656491334911562</v>
      </c>
      <c r="L51" s="104">
        <f>L50+L49+L48+L47+L46</f>
        <v>39684996</v>
      </c>
      <c r="M51" s="80">
        <f>IF(ISBLANK(L51),"  ",IF(L71&gt;0,L51/L71,IF(L51&gt;0,1,0)))</f>
        <v>0.31031782272141933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f t="shared" si="5"/>
        <v>0</v>
      </c>
      <c r="J52" s="106">
        <f>[2]Revenue!K24</f>
        <v>0</v>
      </c>
      <c r="K52" s="60">
        <f t="shared" si="6"/>
        <v>0</v>
      </c>
      <c r="L52" s="107">
        <f t="shared" ref="L52:L61" si="7">J52+H52</f>
        <v>0</v>
      </c>
      <c r="M52" s="61">
        <f>IF(ISBLANK(L52),"  ",IF(L71&gt;0,L52/L71,IF(L52&gt;0,1,0)))</f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f t="shared" si="5"/>
        <v>0</v>
      </c>
      <c r="J53" s="64">
        <f>[2]Revenue!K25</f>
        <v>0</v>
      </c>
      <c r="K53" s="60">
        <f t="shared" si="6"/>
        <v>0</v>
      </c>
      <c r="L53" s="44">
        <f t="shared" si="7"/>
        <v>0</v>
      </c>
      <c r="M53" s="61">
        <f>IF(ISBLANK(L53),"  ",IF(L71&gt;0,L53/L71,IF(L53&gt;0,1,0)))</f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f t="shared" si="5"/>
        <v>0</v>
      </c>
      <c r="J54" s="64">
        <f>[2]Revenue!K26</f>
        <v>0</v>
      </c>
      <c r="K54" s="60">
        <f t="shared" si="6"/>
        <v>0</v>
      </c>
      <c r="L54" s="44">
        <f t="shared" si="7"/>
        <v>0</v>
      </c>
      <c r="M54" s="61">
        <f>IF(ISBLANK(L54),"  ",IF(L71&gt;0,L54/L71,IF(L54&gt;0,1,0)))</f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1177898.1499999999</v>
      </c>
      <c r="E55" s="60">
        <v>1</v>
      </c>
      <c r="F55" s="75">
        <v>1177898.1499999999</v>
      </c>
      <c r="G55" s="61">
        <v>9.0903649471468454E-3</v>
      </c>
      <c r="H55" s="73">
        <v>0</v>
      </c>
      <c r="I55" s="58">
        <f t="shared" si="5"/>
        <v>0</v>
      </c>
      <c r="J55" s="177">
        <f>[2]Revenue!K61</f>
        <v>2785330</v>
      </c>
      <c r="K55" s="60">
        <f t="shared" si="6"/>
        <v>1</v>
      </c>
      <c r="L55" s="75">
        <f t="shared" si="7"/>
        <v>2785330</v>
      </c>
      <c r="M55" s="61">
        <f>IF(ISBLANK(L55),"  ",IF(L71&gt;0,L55/L71,IF(L55&gt;0,1,0)))</f>
        <v>2.1779957875279889E-2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f t="shared" si="5"/>
        <v>0</v>
      </c>
      <c r="J56" s="174">
        <f>[2]Revenue!K27</f>
        <v>0</v>
      </c>
      <c r="K56" s="60">
        <f t="shared" si="6"/>
        <v>0</v>
      </c>
      <c r="L56" s="44">
        <f t="shared" si="7"/>
        <v>0</v>
      </c>
      <c r="M56" s="61">
        <f>IF(ISBLANK(L56),"  ",IF(L71&gt;0,L56/L71,IF(L56&gt;0,1,0)))</f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4098856.4700000007</v>
      </c>
      <c r="E57" s="60">
        <v>1</v>
      </c>
      <c r="F57" s="44">
        <v>4098856.4700000007</v>
      </c>
      <c r="G57" s="61">
        <v>3.1632702011013487E-2</v>
      </c>
      <c r="H57" s="42">
        <v>0</v>
      </c>
      <c r="I57" s="58">
        <f t="shared" si="5"/>
        <v>0</v>
      </c>
      <c r="J57" s="174">
        <f>[2]Athletics!W24-[2]Athletics!W13</f>
        <v>5056970</v>
      </c>
      <c r="K57" s="60">
        <f t="shared" si="6"/>
        <v>1</v>
      </c>
      <c r="L57" s="44">
        <f t="shared" si="7"/>
        <v>5056970</v>
      </c>
      <c r="M57" s="61">
        <f>IF(ISBLANK(L57),"  ",IF(L71&gt;0,L57/L71,IF(L57&gt;0,1,0)))</f>
        <v>3.9543103896685181E-2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14109025.939999999</v>
      </c>
      <c r="E58" s="60">
        <v>1</v>
      </c>
      <c r="F58" s="44">
        <v>14109025.939999999</v>
      </c>
      <c r="G58" s="61">
        <v>0.10888564078597252</v>
      </c>
      <c r="H58" s="42">
        <v>0</v>
      </c>
      <c r="I58" s="58">
        <f t="shared" si="5"/>
        <v>0</v>
      </c>
      <c r="J58" s="64">
        <f>[2]Revenue!K72-[2]Athletics!W24</f>
        <v>9937192</v>
      </c>
      <c r="K58" s="60">
        <f t="shared" si="6"/>
        <v>1</v>
      </c>
      <c r="L58" s="44">
        <f t="shared" si="7"/>
        <v>9937192</v>
      </c>
      <c r="M58" s="61">
        <f>IF(ISBLANK(L58),"  ",IF(L71&gt;0,L58/L71,IF(L58&gt;0,1,0)))</f>
        <v>7.7704122369187237E-2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f t="shared" si="5"/>
        <v>0</v>
      </c>
      <c r="J59" s="174">
        <f>[2]Revenue!K66</f>
        <v>0</v>
      </c>
      <c r="K59" s="60">
        <f t="shared" si="6"/>
        <v>0</v>
      </c>
      <c r="L59" s="44">
        <f t="shared" si="7"/>
        <v>0</v>
      </c>
      <c r="M59" s="61">
        <f>IF(ISBLANK(L59),"  ",IF(L71&gt;0,L59/L71,IF(L59&gt;0,1,0)))</f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320452.67</v>
      </c>
      <c r="E60" s="60">
        <v>1</v>
      </c>
      <c r="F60" s="44">
        <v>320452.67</v>
      </c>
      <c r="G60" s="61">
        <v>2.4730760622958918E-3</v>
      </c>
      <c r="H60" s="42">
        <v>0</v>
      </c>
      <c r="I60" s="58">
        <f t="shared" si="5"/>
        <v>0</v>
      </c>
      <c r="J60" s="174">
        <f>[2]Revenue!K63+[2]Revenue!K62</f>
        <v>426870</v>
      </c>
      <c r="K60" s="60">
        <f t="shared" si="6"/>
        <v>1</v>
      </c>
      <c r="L60" s="44">
        <f t="shared" si="7"/>
        <v>426870</v>
      </c>
      <c r="M60" s="61">
        <f>IF(ISBLANK(L60),"  ",IF(L71&gt;0,L60/L71,IF(L60&gt;0,1,0)))</f>
        <v>3.3379206838043342E-3</v>
      </c>
      <c r="N60" s="35"/>
    </row>
    <row r="61" spans="1:14">
      <c r="A61" s="85" t="s">
        <v>61</v>
      </c>
      <c r="B61" s="42">
        <v>6738824.0299999993</v>
      </c>
      <c r="C61" s="58">
        <v>1</v>
      </c>
      <c r="D61" s="64">
        <v>0</v>
      </c>
      <c r="E61" s="60">
        <v>0</v>
      </c>
      <c r="F61" s="44">
        <v>6738824.0299999993</v>
      </c>
      <c r="G61" s="61">
        <v>5.2006508158029485E-2</v>
      </c>
      <c r="H61" s="42">
        <v>5190414</v>
      </c>
      <c r="I61" s="58">
        <f t="shared" si="5"/>
        <v>1</v>
      </c>
      <c r="J61" s="174">
        <f>[2]Revenue!K28</f>
        <v>0</v>
      </c>
      <c r="K61" s="60">
        <f t="shared" si="6"/>
        <v>0</v>
      </c>
      <c r="L61" s="44">
        <f t="shared" si="7"/>
        <v>5190414</v>
      </c>
      <c r="M61" s="61">
        <f>IF(ISBLANK(L61),"  ",IF(L71&gt;0,L61/L71,IF(L61&gt;0,1,0)))</f>
        <v>4.0586572605494857E-2</v>
      </c>
      <c r="N61" s="35"/>
    </row>
    <row r="62" spans="1:14" s="82" customFormat="1" ht="45">
      <c r="A62" s="111" t="s">
        <v>62</v>
      </c>
      <c r="B62" s="87">
        <v>36929004.979999997</v>
      </c>
      <c r="C62" s="77">
        <v>0.59014897048917503</v>
      </c>
      <c r="D62" s="88">
        <v>25646728.989999995</v>
      </c>
      <c r="E62" s="79">
        <v>0.65661539745198672</v>
      </c>
      <c r="F62" s="87">
        <v>62575733.969999999</v>
      </c>
      <c r="G62" s="80">
        <v>0.4829248255656689</v>
      </c>
      <c r="H62" s="87">
        <v>39058982</v>
      </c>
      <c r="I62" s="77">
        <f t="shared" si="5"/>
        <v>0.61918016507209084</v>
      </c>
      <c r="J62" s="178">
        <f>J61+J60+J59+J58+J57+J56+J55+J54+J53+J52+J51</f>
        <v>24022790</v>
      </c>
      <c r="K62" s="79">
        <f t="shared" si="6"/>
        <v>0.38081983492790911</v>
      </c>
      <c r="L62" s="87">
        <f>L61+L60+L59+L58+L57+L56+L55+L54+L53+L52+L51</f>
        <v>63081772</v>
      </c>
      <c r="M62" s="80">
        <f>IF(ISBLANK(L62),"  ",IF(L71&gt;0,L62/L71,IF(L62&gt;0,1,0)))</f>
        <v>0.49326950015187082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f>IF(ISBLANK(H64),"  ",IF(L64&gt;0,H64/L64,IF(H64&gt;0,1,0)))</f>
        <v>0</v>
      </c>
      <c r="J64" s="59">
        <f>[2]Revenue!K53</f>
        <v>0</v>
      </c>
      <c r="K64" s="54">
        <f>IF(ISBLANK(J64),"  ",IF(L64&gt;0,J64/L64,IF(J64&gt;0,1,0)))</f>
        <v>0</v>
      </c>
      <c r="L64" s="68">
        <f>J64+H64</f>
        <v>0</v>
      </c>
      <c r="M64" s="56">
        <f>IF(ISBLANK(L64),"  ",IF(L71&gt;0,L64/L71,IF(L64&gt;0,1,0)))</f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f>IF(ISBLANK(H65),"  ",IF(L65&gt;0,H65/L65,IF(H65&gt;0,1,0)))</f>
        <v>0</v>
      </c>
      <c r="J65" s="64">
        <f>[2]Revenue!K54</f>
        <v>0</v>
      </c>
      <c r="K65" s="60">
        <f>IF(ISBLANK(J65),"  ",IF(L65&gt;0,J65/L65,IF(J65&gt;0,1,0)))</f>
        <v>0</v>
      </c>
      <c r="L65" s="44">
        <f>J65+H65</f>
        <v>0</v>
      </c>
      <c r="M65" s="61">
        <f>IF(ISBLANK(L65),"  ",IF(L71&gt;0,L65/L71,IF(L65&gt;0,1,0)))</f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f>IF(ISBLANK(H67),"  ",IF(L67&gt;0,H67/L67,IF(H67&gt;0,1,0)))</f>
        <v>0</v>
      </c>
      <c r="J67" s="59">
        <f>[2]Revenue!K55</f>
        <v>0</v>
      </c>
      <c r="K67" s="54">
        <f>IF(ISBLANK(J67),"  ",IF(L67&gt;0,J67/L67,IF(J67&gt;0,1,0)))</f>
        <v>0</v>
      </c>
      <c r="L67" s="68">
        <f>J67+H67</f>
        <v>0</v>
      </c>
      <c r="M67" s="56">
        <f>IF(ISBLANK(L67),"  ",IF(L71&gt;0,L67/L71,IF(L67&gt;0,1,0)))</f>
        <v>0</v>
      </c>
    </row>
    <row r="68" spans="1:13">
      <c r="A68" s="41" t="s">
        <v>68</v>
      </c>
      <c r="B68" s="42">
        <v>0</v>
      </c>
      <c r="C68" s="58">
        <v>0</v>
      </c>
      <c r="D68" s="64">
        <v>20260869.439999983</v>
      </c>
      <c r="E68" s="60">
        <v>1</v>
      </c>
      <c r="F68" s="44">
        <v>20260869.439999983</v>
      </c>
      <c r="G68" s="61">
        <v>0.15636215860946431</v>
      </c>
      <c r="H68" s="42">
        <v>0</v>
      </c>
      <c r="I68" s="58">
        <f>IF(ISBLANK(H68),"  ",IF(L68&gt;0,H68/L68,IF(H68&gt;0,1,0)))</f>
        <v>0</v>
      </c>
      <c r="J68" s="64">
        <f>[2]Revenue!K56+[2]Revenue!K57</f>
        <v>20363678</v>
      </c>
      <c r="K68" s="60">
        <f>IF(ISBLANK(J68),"  ",IF(L68&gt;0,J68/L68,IF(J68&gt;0,1,0)))</f>
        <v>1</v>
      </c>
      <c r="L68" s="44">
        <f>J68+H68</f>
        <v>20363678</v>
      </c>
      <c r="M68" s="61">
        <f>IF(ISBLANK(L68),"  ",IF(L71&gt;0,L68/L71,IF(L68&gt;0,1,0)))</f>
        <v>0.15923429145765988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20260869.439999983</v>
      </c>
      <c r="E69" s="79">
        <v>1</v>
      </c>
      <c r="F69" s="104">
        <v>20260869.439999983</v>
      </c>
      <c r="G69" s="116">
        <v>0.15636215860946431</v>
      </c>
      <c r="H69" s="103">
        <v>0</v>
      </c>
      <c r="I69" s="117">
        <f>IF(ISBLANK(H69),"  ",IF(L69&gt;0,H69/L69,IF(H69&gt;0,1,0)))</f>
        <v>0</v>
      </c>
      <c r="J69" s="88">
        <f>J68+J67+J65+J64</f>
        <v>20363678</v>
      </c>
      <c r="K69" s="118">
        <f>IF(ISBLANK(J69),"  ",IF(L69&gt;0,J69/L69,IF(J69&gt;0,1,0)))</f>
        <v>1</v>
      </c>
      <c r="L69" s="104">
        <f>L68+L67+L66+L65+L64</f>
        <v>20363678</v>
      </c>
      <c r="M69" s="80">
        <f>IF(ISBLANK(L69),"  ",IF(L71&gt;0,L69/L71,IF(L69&gt;0,1,0)))</f>
        <v>0.15923429145765988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f>IF(ISBLANK(H70),"  ",IF(L70&gt;0,H70/L70,IF(H70&gt;0,1,0)))</f>
        <v>0</v>
      </c>
      <c r="J70" s="91">
        <f>[2]Revenue!K32</f>
        <v>0</v>
      </c>
      <c r="K70" s="79">
        <f>IF(ISBLANK(J70),"  ",IF(L70&gt;0,J70/L70,IF(J70&gt;0,1,0)))</f>
        <v>0</v>
      </c>
      <c r="L70" s="120">
        <f>J70+H70</f>
        <v>0</v>
      </c>
      <c r="M70" s="80">
        <f>IF(ISBLANK(L70),"  ",IF(L72&gt;0,L70/L72,IF(L70&gt;0,1,0)))</f>
        <v>0</v>
      </c>
    </row>
    <row r="71" spans="1:13" s="82" customFormat="1" ht="45.75" thickBot="1">
      <c r="A71" s="121" t="s">
        <v>71</v>
      </c>
      <c r="B71" s="122">
        <v>83668953.979999989</v>
      </c>
      <c r="C71" s="123">
        <v>0.64571060445611062</v>
      </c>
      <c r="D71" s="122">
        <v>45907598.429999977</v>
      </c>
      <c r="E71" s="124">
        <v>0.35428939554388922</v>
      </c>
      <c r="F71" s="122">
        <v>129576552.40999998</v>
      </c>
      <c r="G71" s="125">
        <v>1</v>
      </c>
      <c r="H71" s="122">
        <v>83498536</v>
      </c>
      <c r="I71" s="123">
        <f>IF(ISBLANK(H71),"  ",IF(L71&gt;0,H71/L71,IF(H71&gt;0,1,0)))</f>
        <v>0.65291889891953248</v>
      </c>
      <c r="J71" s="122">
        <f>J69+J62+J43+J36+J44+J70</f>
        <v>44386468</v>
      </c>
      <c r="K71" s="124">
        <f>IF(ISBLANK(J71),"  ",IF(L71&gt;0,J71/L71,IF(J71&gt;0,1,0)))</f>
        <v>0.34708110108046758</v>
      </c>
      <c r="L71" s="122">
        <f>L69+L62+L43+L36+L44+L70</f>
        <v>127885004</v>
      </c>
      <c r="M71" s="125">
        <f>IF(ISBLANK(L71),"  ",IF(L71&gt;0,L71/L71,IF(L71&gt;0,1,0)))</f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J61" zoomScale="40" zoomScaleNormal="4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102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4989424</v>
      </c>
      <c r="C13" s="52">
        <v>1</v>
      </c>
      <c r="D13" s="53">
        <v>0</v>
      </c>
      <c r="E13" s="54">
        <v>0</v>
      </c>
      <c r="F13" s="55">
        <v>4989424</v>
      </c>
      <c r="G13" s="56">
        <v>0.34253657085840239</v>
      </c>
      <c r="H13" s="9">
        <v>4457099</v>
      </c>
      <c r="I13" s="52">
        <v>1</v>
      </c>
      <c r="J13" s="53">
        <v>0</v>
      </c>
      <c r="K13" s="54">
        <v>0</v>
      </c>
      <c r="L13" s="55">
        <v>4457099</v>
      </c>
      <c r="M13" s="56">
        <v>0.33284921787398686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37782</v>
      </c>
      <c r="C16" s="52">
        <v>1</v>
      </c>
      <c r="D16" s="59">
        <v>0</v>
      </c>
      <c r="E16" s="54">
        <v>0</v>
      </c>
      <c r="F16" s="68">
        <v>37782</v>
      </c>
      <c r="G16" s="56">
        <v>2.5938298128545816E-3</v>
      </c>
      <c r="H16" s="5">
        <v>4069</v>
      </c>
      <c r="I16" s="52">
        <v>1</v>
      </c>
      <c r="J16" s="59">
        <v>0</v>
      </c>
      <c r="K16" s="54">
        <v>0</v>
      </c>
      <c r="L16" s="68">
        <v>4069</v>
      </c>
      <c r="M16" s="56">
        <v>3.03866588453443E-4</v>
      </c>
      <c r="N16" s="35"/>
    </row>
    <row r="17" spans="1:14">
      <c r="A17" s="69" t="s">
        <v>18</v>
      </c>
      <c r="B17" s="42">
        <v>199740</v>
      </c>
      <c r="C17" s="58">
        <v>1</v>
      </c>
      <c r="D17" s="64">
        <v>0</v>
      </c>
      <c r="E17" s="60">
        <v>0</v>
      </c>
      <c r="F17" s="44">
        <v>199740</v>
      </c>
      <c r="G17" s="61">
        <v>1.3712655942501036E-2</v>
      </c>
      <c r="H17" s="42">
        <v>202492</v>
      </c>
      <c r="I17" s="58">
        <v>1</v>
      </c>
      <c r="J17" s="64">
        <v>0</v>
      </c>
      <c r="K17" s="60">
        <v>0</v>
      </c>
      <c r="L17" s="44">
        <v>202492</v>
      </c>
      <c r="M17" s="61">
        <v>1.5121787473363133E-2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5226946</v>
      </c>
      <c r="C36" s="77">
        <v>1</v>
      </c>
      <c r="D36" s="78">
        <v>0</v>
      </c>
      <c r="E36" s="79">
        <v>0</v>
      </c>
      <c r="F36" s="76">
        <v>5226946</v>
      </c>
      <c r="G36" s="80">
        <v>0.35884305661375798</v>
      </c>
      <c r="H36" s="76">
        <v>4663660</v>
      </c>
      <c r="I36" s="77">
        <v>1</v>
      </c>
      <c r="J36" s="78">
        <v>0</v>
      </c>
      <c r="K36" s="79">
        <v>0</v>
      </c>
      <c r="L36" s="76">
        <v>4663660</v>
      </c>
      <c r="M36" s="80">
        <v>0.34827487193580342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1077517</v>
      </c>
      <c r="C44" s="77">
        <v>1</v>
      </c>
      <c r="D44" s="91">
        <v>0</v>
      </c>
      <c r="E44" s="79">
        <v>0</v>
      </c>
      <c r="F44" s="92">
        <v>1077517</v>
      </c>
      <c r="G44" s="80">
        <v>7.3974266011794784E-2</v>
      </c>
      <c r="H44" s="91">
        <v>1655624</v>
      </c>
      <c r="I44" s="77">
        <v>1</v>
      </c>
      <c r="J44" s="91">
        <v>0</v>
      </c>
      <c r="K44" s="79">
        <v>0</v>
      </c>
      <c r="L44" s="92">
        <v>1655624</v>
      </c>
      <c r="M44" s="80">
        <v>0.12363942409477591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3859820</v>
      </c>
      <c r="C46" s="52">
        <v>1</v>
      </c>
      <c r="D46" s="59">
        <v>0</v>
      </c>
      <c r="E46" s="54">
        <v>0</v>
      </c>
      <c r="F46" s="97">
        <v>3859820</v>
      </c>
      <c r="G46" s="56">
        <v>0.2649864006207287</v>
      </c>
      <c r="H46" s="93">
        <v>4067599</v>
      </c>
      <c r="I46" s="52">
        <v>1</v>
      </c>
      <c r="J46" s="59">
        <v>0</v>
      </c>
      <c r="K46" s="54">
        <v>0</v>
      </c>
      <c r="L46" s="97">
        <v>4067599</v>
      </c>
      <c r="M46" s="56">
        <v>0.30376196395346189</v>
      </c>
      <c r="N46" s="35"/>
    </row>
    <row r="47" spans="1:14">
      <c r="A47" s="41" t="s">
        <v>47</v>
      </c>
      <c r="B47" s="62">
        <v>662291</v>
      </c>
      <c r="C47" s="58">
        <v>1</v>
      </c>
      <c r="D47" s="64">
        <v>0</v>
      </c>
      <c r="E47" s="60">
        <v>0</v>
      </c>
      <c r="F47" s="98">
        <v>662291</v>
      </c>
      <c r="G47" s="61">
        <v>4.546795142092197E-2</v>
      </c>
      <c r="H47" s="62">
        <v>591100</v>
      </c>
      <c r="I47" s="58">
        <v>1</v>
      </c>
      <c r="J47" s="64">
        <v>0</v>
      </c>
      <c r="K47" s="60">
        <v>0</v>
      </c>
      <c r="L47" s="98">
        <v>591100</v>
      </c>
      <c r="M47" s="61">
        <v>4.4142428221880109E-2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124979</v>
      </c>
      <c r="C49" s="58">
        <v>1</v>
      </c>
      <c r="D49" s="101">
        <v>0</v>
      </c>
      <c r="E49" s="60">
        <v>0</v>
      </c>
      <c r="F49" s="102">
        <v>124979</v>
      </c>
      <c r="G49" s="61">
        <v>8.5801242967749932E-3</v>
      </c>
      <c r="H49" s="100">
        <v>121597</v>
      </c>
      <c r="I49" s="58">
        <v>1</v>
      </c>
      <c r="J49" s="101">
        <v>0</v>
      </c>
      <c r="K49" s="60">
        <v>0</v>
      </c>
      <c r="L49" s="102">
        <v>121597</v>
      </c>
      <c r="M49" s="61">
        <v>9.0806747496125131E-3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4647090</v>
      </c>
      <c r="C51" s="77">
        <v>1</v>
      </c>
      <c r="D51" s="88">
        <v>0</v>
      </c>
      <c r="E51" s="79">
        <v>0</v>
      </c>
      <c r="F51" s="104">
        <v>4647090</v>
      </c>
      <c r="G51" s="80">
        <v>0.31903447633842563</v>
      </c>
      <c r="H51" s="103">
        <v>4780296</v>
      </c>
      <c r="I51" s="77">
        <v>1</v>
      </c>
      <c r="J51" s="88">
        <v>0</v>
      </c>
      <c r="K51" s="79">
        <v>0</v>
      </c>
      <c r="L51" s="104">
        <v>4780296</v>
      </c>
      <c r="M51" s="80">
        <v>0.35698506692495452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84341</v>
      </c>
      <c r="C61" s="58">
        <v>1</v>
      </c>
      <c r="D61" s="64">
        <v>0</v>
      </c>
      <c r="E61" s="60">
        <v>0</v>
      </c>
      <c r="F61" s="44">
        <v>84341</v>
      </c>
      <c r="G61" s="61">
        <v>5.7902228639555419E-3</v>
      </c>
      <c r="H61" s="42">
        <v>55946</v>
      </c>
      <c r="I61" s="58">
        <v>1</v>
      </c>
      <c r="J61" s="64">
        <v>0</v>
      </c>
      <c r="K61" s="60">
        <v>0</v>
      </c>
      <c r="L61" s="44">
        <v>55946</v>
      </c>
      <c r="M61" s="61">
        <v>4.1779602255139648E-3</v>
      </c>
      <c r="N61" s="35"/>
    </row>
    <row r="62" spans="1:14" s="82" customFormat="1" ht="45">
      <c r="A62" s="111" t="s">
        <v>62</v>
      </c>
      <c r="B62" s="87">
        <v>4731431</v>
      </c>
      <c r="C62" s="77">
        <v>1</v>
      </c>
      <c r="D62" s="88">
        <v>0</v>
      </c>
      <c r="E62" s="79">
        <v>0</v>
      </c>
      <c r="F62" s="87">
        <v>4731431</v>
      </c>
      <c r="G62" s="80">
        <v>0.32482469920238122</v>
      </c>
      <c r="H62" s="87">
        <v>4836242</v>
      </c>
      <c r="I62" s="77">
        <v>1</v>
      </c>
      <c r="J62" s="88">
        <v>0</v>
      </c>
      <c r="K62" s="79">
        <v>0</v>
      </c>
      <c r="L62" s="87">
        <v>4836242</v>
      </c>
      <c r="M62" s="80">
        <v>0.3611630271504685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3530212</v>
      </c>
      <c r="E68" s="60">
        <v>1</v>
      </c>
      <c r="F68" s="44">
        <v>3530212</v>
      </c>
      <c r="G68" s="61">
        <v>0.24235797817206603</v>
      </c>
      <c r="H68" s="42">
        <v>0</v>
      </c>
      <c r="I68" s="58">
        <v>0</v>
      </c>
      <c r="J68" s="64">
        <v>2235219</v>
      </c>
      <c r="K68" s="60">
        <v>1</v>
      </c>
      <c r="L68" s="44">
        <v>2235219</v>
      </c>
      <c r="M68" s="61">
        <v>0.1669226768189522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3530212</v>
      </c>
      <c r="E69" s="79">
        <v>1</v>
      </c>
      <c r="F69" s="104">
        <v>3530212</v>
      </c>
      <c r="G69" s="116">
        <v>0.24235797817206603</v>
      </c>
      <c r="H69" s="103">
        <v>0</v>
      </c>
      <c r="I69" s="117">
        <v>0</v>
      </c>
      <c r="J69" s="88">
        <v>2235219</v>
      </c>
      <c r="K69" s="118">
        <v>1</v>
      </c>
      <c r="L69" s="104">
        <v>2235219</v>
      </c>
      <c r="M69" s="80">
        <v>0.1669226768189522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11035894</v>
      </c>
      <c r="C71" s="123">
        <v>0.75764202182793394</v>
      </c>
      <c r="D71" s="122">
        <v>3530212</v>
      </c>
      <c r="E71" s="124">
        <v>0.24235797817206603</v>
      </c>
      <c r="F71" s="122">
        <v>14566106</v>
      </c>
      <c r="G71" s="125">
        <v>1</v>
      </c>
      <c r="H71" s="122">
        <v>11155526</v>
      </c>
      <c r="I71" s="123">
        <v>1</v>
      </c>
      <c r="J71" s="122">
        <v>2235219</v>
      </c>
      <c r="K71" s="124">
        <v>0.1669226768189522</v>
      </c>
      <c r="L71" s="122">
        <v>13390745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A52" zoomScale="30" zoomScaleNormal="30" workbookViewId="0">
      <selection activeCell="D70" sqref="D70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103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9660355</v>
      </c>
      <c r="C13" s="52">
        <v>1</v>
      </c>
      <c r="D13" s="53">
        <v>0</v>
      </c>
      <c r="E13" s="54">
        <v>0</v>
      </c>
      <c r="F13" s="55">
        <v>9660355</v>
      </c>
      <c r="G13" s="56">
        <v>0.25399995519300445</v>
      </c>
      <c r="H13" s="9">
        <v>8720270</v>
      </c>
      <c r="I13" s="52">
        <v>1</v>
      </c>
      <c r="J13" s="53">
        <v>0</v>
      </c>
      <c r="K13" s="54">
        <v>0</v>
      </c>
      <c r="L13" s="55">
        <v>8720270</v>
      </c>
      <c r="M13" s="56">
        <v>0.26063100998144018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89320</v>
      </c>
      <c r="C16" s="52">
        <v>1</v>
      </c>
      <c r="D16" s="59">
        <v>0</v>
      </c>
      <c r="E16" s="54">
        <v>0</v>
      </c>
      <c r="F16" s="68">
        <v>89320</v>
      </c>
      <c r="G16" s="56">
        <v>2.3484929899407589E-3</v>
      </c>
      <c r="H16" s="5">
        <v>9619</v>
      </c>
      <c r="I16" s="52">
        <v>1</v>
      </c>
      <c r="J16" s="59">
        <v>0</v>
      </c>
      <c r="K16" s="54">
        <v>0</v>
      </c>
      <c r="L16" s="68">
        <v>9619</v>
      </c>
      <c r="M16" s="56">
        <v>2.8749220895814845E-4</v>
      </c>
      <c r="N16" s="35"/>
    </row>
    <row r="17" spans="1:14">
      <c r="A17" s="69" t="s">
        <v>18</v>
      </c>
      <c r="B17" s="42">
        <v>528724</v>
      </c>
      <c r="C17" s="58">
        <v>1</v>
      </c>
      <c r="D17" s="64">
        <v>0</v>
      </c>
      <c r="E17" s="60">
        <v>0</v>
      </c>
      <c r="F17" s="44">
        <v>528724</v>
      </c>
      <c r="G17" s="61">
        <v>1.3901753331991017E-2</v>
      </c>
      <c r="H17" s="42">
        <v>530170</v>
      </c>
      <c r="I17" s="58">
        <v>1</v>
      </c>
      <c r="J17" s="64">
        <v>0</v>
      </c>
      <c r="K17" s="60">
        <v>0</v>
      </c>
      <c r="L17" s="44">
        <v>530170</v>
      </c>
      <c r="M17" s="61">
        <v>1.5845695438542629E-2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50000</v>
      </c>
      <c r="C21" s="58">
        <v>1</v>
      </c>
      <c r="D21" s="64">
        <v>0</v>
      </c>
      <c r="E21" s="60">
        <v>0</v>
      </c>
      <c r="F21" s="44">
        <v>50000</v>
      </c>
      <c r="G21" s="61">
        <v>1.3146512482874824E-3</v>
      </c>
      <c r="H21" s="42">
        <v>50000</v>
      </c>
      <c r="I21" s="58">
        <v>1</v>
      </c>
      <c r="J21" s="64">
        <v>0</v>
      </c>
      <c r="K21" s="60">
        <v>0</v>
      </c>
      <c r="L21" s="44">
        <v>50000</v>
      </c>
      <c r="M21" s="61">
        <v>1.4943975930873711E-3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10328399</v>
      </c>
      <c r="C36" s="77">
        <v>1</v>
      </c>
      <c r="D36" s="78">
        <v>0</v>
      </c>
      <c r="E36" s="79">
        <v>0</v>
      </c>
      <c r="F36" s="76">
        <v>10328399</v>
      </c>
      <c r="G36" s="80">
        <v>0.27156485276322373</v>
      </c>
      <c r="H36" s="76">
        <v>9310059</v>
      </c>
      <c r="I36" s="77">
        <v>1</v>
      </c>
      <c r="J36" s="78">
        <v>0</v>
      </c>
      <c r="K36" s="79">
        <v>0</v>
      </c>
      <c r="L36" s="76">
        <v>9310059</v>
      </c>
      <c r="M36" s="80">
        <v>0.27825859522202834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2256318</v>
      </c>
      <c r="C44" s="77">
        <v>1</v>
      </c>
      <c r="D44" s="91">
        <v>0</v>
      </c>
      <c r="E44" s="79">
        <v>0</v>
      </c>
      <c r="F44" s="92">
        <v>2256318</v>
      </c>
      <c r="G44" s="80">
        <v>5.932542550467032E-2</v>
      </c>
      <c r="H44" s="91">
        <v>3428730</v>
      </c>
      <c r="I44" s="77">
        <v>1</v>
      </c>
      <c r="J44" s="91">
        <v>0</v>
      </c>
      <c r="K44" s="79">
        <v>0</v>
      </c>
      <c r="L44" s="92">
        <v>3428730</v>
      </c>
      <c r="M44" s="80">
        <v>0.10247771718692923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7495067.5999999996</v>
      </c>
      <c r="C46" s="52">
        <v>1</v>
      </c>
      <c r="D46" s="59">
        <v>0</v>
      </c>
      <c r="E46" s="54">
        <v>0</v>
      </c>
      <c r="F46" s="97">
        <v>7495067.5999999996</v>
      </c>
      <c r="G46" s="56">
        <v>0.19706799952678131</v>
      </c>
      <c r="H46" s="93">
        <v>8161433</v>
      </c>
      <c r="I46" s="52">
        <v>1</v>
      </c>
      <c r="J46" s="59">
        <v>0</v>
      </c>
      <c r="K46" s="54">
        <v>0</v>
      </c>
      <c r="L46" s="97">
        <v>8161433</v>
      </c>
      <c r="M46" s="56">
        <v>0.24392851662687684</v>
      </c>
      <c r="N46" s="35"/>
    </row>
    <row r="47" spans="1:14">
      <c r="A47" s="41" t="s">
        <v>47</v>
      </c>
      <c r="B47" s="62">
        <v>91452.25</v>
      </c>
      <c r="C47" s="58">
        <v>1</v>
      </c>
      <c r="D47" s="64">
        <v>0</v>
      </c>
      <c r="E47" s="60">
        <v>0</v>
      </c>
      <c r="F47" s="98">
        <v>91452.25</v>
      </c>
      <c r="G47" s="61">
        <v>2.4045562924239782E-3</v>
      </c>
      <c r="H47" s="62">
        <v>91452</v>
      </c>
      <c r="I47" s="58">
        <v>1</v>
      </c>
      <c r="J47" s="64">
        <v>0</v>
      </c>
      <c r="K47" s="60">
        <v>0</v>
      </c>
      <c r="L47" s="98">
        <v>91452</v>
      </c>
      <c r="M47" s="61">
        <v>2.7333129736605249E-3</v>
      </c>
      <c r="N47" s="35"/>
    </row>
    <row r="48" spans="1:14">
      <c r="A48" s="99" t="s">
        <v>48</v>
      </c>
      <c r="B48" s="100">
        <v>776016.5</v>
      </c>
      <c r="C48" s="58">
        <v>1</v>
      </c>
      <c r="D48" s="101">
        <v>0</v>
      </c>
      <c r="E48" s="60">
        <v>0</v>
      </c>
      <c r="F48" s="102">
        <v>776016.5</v>
      </c>
      <c r="G48" s="61">
        <v>2.0403821208333662E-2</v>
      </c>
      <c r="H48" s="100">
        <v>1103862</v>
      </c>
      <c r="I48" s="58">
        <v>0.58719843138840322</v>
      </c>
      <c r="J48" s="101">
        <v>776017</v>
      </c>
      <c r="K48" s="60">
        <v>0.41280156861159684</v>
      </c>
      <c r="L48" s="102">
        <v>1879879</v>
      </c>
      <c r="M48" s="61">
        <v>5.618573305790988E-2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352268</v>
      </c>
      <c r="E50" s="60">
        <v>1</v>
      </c>
      <c r="F50" s="98">
        <v>352268</v>
      </c>
      <c r="G50" s="61">
        <v>9.262191318634698E-3</v>
      </c>
      <c r="H50" s="62">
        <v>0</v>
      </c>
      <c r="I50" s="58">
        <v>0</v>
      </c>
      <c r="J50" s="64">
        <v>1365396</v>
      </c>
      <c r="K50" s="60">
        <v>1</v>
      </c>
      <c r="L50" s="98">
        <v>1365396</v>
      </c>
      <c r="M50" s="61">
        <v>4.0808889920222483E-2</v>
      </c>
      <c r="N50" s="35"/>
    </row>
    <row r="51" spans="1:14" s="82" customFormat="1" ht="45">
      <c r="A51" s="90" t="s">
        <v>51</v>
      </c>
      <c r="B51" s="103">
        <v>8362536.3499999996</v>
      </c>
      <c r="C51" s="77">
        <v>0.95957820900477242</v>
      </c>
      <c r="D51" s="88">
        <v>352268</v>
      </c>
      <c r="E51" s="79">
        <v>3.764855456709474E-2</v>
      </c>
      <c r="F51" s="104">
        <v>8714804.3499999996</v>
      </c>
      <c r="G51" s="80">
        <v>0.22913856834617363</v>
      </c>
      <c r="H51" s="103">
        <v>9356747</v>
      </c>
      <c r="I51" s="77">
        <v>0.81376037557313519</v>
      </c>
      <c r="J51" s="88">
        <v>2141413</v>
      </c>
      <c r="K51" s="79">
        <v>0.18623962442686481</v>
      </c>
      <c r="L51" s="104">
        <v>11498160</v>
      </c>
      <c r="M51" s="80">
        <v>0.34365645257866972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914021.96</v>
      </c>
      <c r="E55" s="60">
        <v>1</v>
      </c>
      <c r="F55" s="75">
        <v>914021.96</v>
      </c>
      <c r="G55" s="61">
        <v>2.4032402213523426E-2</v>
      </c>
      <c r="H55" s="73">
        <v>0</v>
      </c>
      <c r="I55" s="58">
        <v>0</v>
      </c>
      <c r="J55" s="74">
        <v>2346664</v>
      </c>
      <c r="K55" s="60">
        <v>1</v>
      </c>
      <c r="L55" s="75">
        <v>2346664</v>
      </c>
      <c r="M55" s="61">
        <v>7.013698066769565E-2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-352268</v>
      </c>
      <c r="E58" s="60">
        <v>0</v>
      </c>
      <c r="F58" s="44">
        <v>-352268</v>
      </c>
      <c r="G58" s="61">
        <v>-9.262191318634698E-3</v>
      </c>
      <c r="H58" s="42">
        <v>0</v>
      </c>
      <c r="I58" s="58">
        <v>0</v>
      </c>
      <c r="J58" s="64">
        <v>532289</v>
      </c>
      <c r="K58" s="60">
        <v>1</v>
      </c>
      <c r="L58" s="44">
        <v>532289</v>
      </c>
      <c r="M58" s="61">
        <v>1.5909028008537673E-2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243412</v>
      </c>
      <c r="C61" s="58">
        <v>1</v>
      </c>
      <c r="D61" s="64">
        <v>0</v>
      </c>
      <c r="E61" s="60">
        <v>0</v>
      </c>
      <c r="F61" s="44">
        <v>243412</v>
      </c>
      <c r="G61" s="61">
        <v>6.4000377929630536E-3</v>
      </c>
      <c r="H61" s="42">
        <v>0</v>
      </c>
      <c r="I61" s="58">
        <v>0</v>
      </c>
      <c r="J61" s="64">
        <v>0</v>
      </c>
      <c r="K61" s="60">
        <v>0</v>
      </c>
      <c r="L61" s="44">
        <v>0</v>
      </c>
      <c r="M61" s="61">
        <v>0</v>
      </c>
      <c r="N61" s="35"/>
    </row>
    <row r="62" spans="1:14" s="82" customFormat="1" ht="45">
      <c r="A62" s="111" t="s">
        <v>62</v>
      </c>
      <c r="B62" s="87">
        <v>8605948.3499999996</v>
      </c>
      <c r="C62" s="77">
        <v>0.90398899048667314</v>
      </c>
      <c r="D62" s="88">
        <v>914021.96</v>
      </c>
      <c r="E62" s="79">
        <v>9.7685868817442637E-2</v>
      </c>
      <c r="F62" s="87">
        <v>9519970.3099999987</v>
      </c>
      <c r="G62" s="80">
        <v>0.25030881703402541</v>
      </c>
      <c r="H62" s="87">
        <v>9356747</v>
      </c>
      <c r="I62" s="77">
        <v>0.65080847594367519</v>
      </c>
      <c r="J62" s="88">
        <v>5020366</v>
      </c>
      <c r="K62" s="79">
        <v>0.34919152405632481</v>
      </c>
      <c r="L62" s="87">
        <v>14377113</v>
      </c>
      <c r="M62" s="80">
        <v>0.42970246125490302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15928213.1</v>
      </c>
      <c r="E64" s="54">
        <v>1</v>
      </c>
      <c r="F64" s="68">
        <v>15928213.1</v>
      </c>
      <c r="G64" s="56">
        <v>0.41880090469808062</v>
      </c>
      <c r="H64" s="5">
        <v>0</v>
      </c>
      <c r="I64" s="52">
        <v>0</v>
      </c>
      <c r="J64" s="59">
        <v>6342396</v>
      </c>
      <c r="K64" s="54">
        <v>1</v>
      </c>
      <c r="L64" s="68">
        <v>6342396</v>
      </c>
      <c r="M64" s="56">
        <v>0.18956122633613939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15928213.1</v>
      </c>
      <c r="E69" s="79">
        <v>1</v>
      </c>
      <c r="F69" s="104">
        <v>15928213.1</v>
      </c>
      <c r="G69" s="116">
        <v>0.41880090469808062</v>
      </c>
      <c r="H69" s="103">
        <v>0</v>
      </c>
      <c r="I69" s="117">
        <v>0</v>
      </c>
      <c r="J69" s="88">
        <v>6342396</v>
      </c>
      <c r="K69" s="118">
        <v>1</v>
      </c>
      <c r="L69" s="104">
        <v>6342396</v>
      </c>
      <c r="M69" s="80">
        <v>0.18956122633613939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21190665.350000001</v>
      </c>
      <c r="C71" s="123">
        <v>0.55716669308839606</v>
      </c>
      <c r="D71" s="122">
        <v>16842235.059999999</v>
      </c>
      <c r="E71" s="124">
        <v>0.442833306911604</v>
      </c>
      <c r="F71" s="122">
        <v>38032900.409999996</v>
      </c>
      <c r="G71" s="125">
        <v>1</v>
      </c>
      <c r="H71" s="122">
        <v>22095536</v>
      </c>
      <c r="I71" s="123">
        <v>0.66039031632750711</v>
      </c>
      <c r="J71" s="122">
        <v>11362762</v>
      </c>
      <c r="K71" s="124">
        <v>0.33960968367249283</v>
      </c>
      <c r="L71" s="122">
        <v>33458298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D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105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5874809</v>
      </c>
      <c r="C13" s="52">
        <v>1</v>
      </c>
      <c r="D13" s="53">
        <v>0</v>
      </c>
      <c r="E13" s="54">
        <v>0</v>
      </c>
      <c r="F13" s="55">
        <v>5874809</v>
      </c>
      <c r="G13" s="56">
        <v>0.19164837411814006</v>
      </c>
      <c r="H13" s="9">
        <v>6804623</v>
      </c>
      <c r="I13" s="52">
        <v>1</v>
      </c>
      <c r="J13" s="53">
        <v>0</v>
      </c>
      <c r="K13" s="54">
        <v>0</v>
      </c>
      <c r="L13" s="55">
        <v>6804623</v>
      </c>
      <c r="M13" s="56">
        <v>0.34601257023223941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29430</v>
      </c>
      <c r="C16" s="52">
        <v>1</v>
      </c>
      <c r="D16" s="59">
        <v>0</v>
      </c>
      <c r="E16" s="54">
        <v>0</v>
      </c>
      <c r="F16" s="68">
        <v>29430</v>
      </c>
      <c r="G16" s="56">
        <v>9.6006723798116027E-4</v>
      </c>
      <c r="H16" s="5">
        <v>4440</v>
      </c>
      <c r="I16" s="52">
        <v>1</v>
      </c>
      <c r="J16" s="59">
        <v>0</v>
      </c>
      <c r="K16" s="54">
        <v>0</v>
      </c>
      <c r="L16" s="68">
        <v>4440</v>
      </c>
      <c r="M16" s="56">
        <v>2.2577236267624863E-4</v>
      </c>
      <c r="N16" s="35"/>
    </row>
    <row r="17" spans="1:14">
      <c r="A17" s="69" t="s">
        <v>18</v>
      </c>
      <c r="B17" s="42">
        <v>202738</v>
      </c>
      <c r="C17" s="58">
        <v>1</v>
      </c>
      <c r="D17" s="64">
        <v>0</v>
      </c>
      <c r="E17" s="60">
        <v>0</v>
      </c>
      <c r="F17" s="44">
        <v>202738</v>
      </c>
      <c r="G17" s="61">
        <v>6.613731284193832E-3</v>
      </c>
      <c r="H17" s="42">
        <v>189749</v>
      </c>
      <c r="I17" s="58">
        <v>1</v>
      </c>
      <c r="J17" s="64">
        <v>0</v>
      </c>
      <c r="K17" s="60">
        <v>0</v>
      </c>
      <c r="L17" s="44">
        <v>189749</v>
      </c>
      <c r="M17" s="61">
        <v>9.6486666769043921E-3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104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-52232</v>
      </c>
      <c r="C30" s="58">
        <v>0</v>
      </c>
      <c r="D30" s="64">
        <v>0</v>
      </c>
      <c r="E30" s="60">
        <v>0</v>
      </c>
      <c r="F30" s="44">
        <v>-52232</v>
      </c>
      <c r="G30" s="61">
        <v>-1.7039154595389727E-3</v>
      </c>
      <c r="H30" s="42">
        <v>325000</v>
      </c>
      <c r="I30" s="58">
        <v>1</v>
      </c>
      <c r="J30" s="64">
        <v>0</v>
      </c>
      <c r="K30" s="60">
        <v>0</v>
      </c>
      <c r="L30" s="44">
        <v>325000</v>
      </c>
      <c r="M30" s="61">
        <v>1.6526130150851533E-2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6054745</v>
      </c>
      <c r="C36" s="77">
        <v>1</v>
      </c>
      <c r="D36" s="78">
        <v>0</v>
      </c>
      <c r="E36" s="79">
        <v>0</v>
      </c>
      <c r="F36" s="76">
        <v>6054745</v>
      </c>
      <c r="G36" s="80">
        <v>0.19751825718077609</v>
      </c>
      <c r="H36" s="76">
        <v>7323812</v>
      </c>
      <c r="I36" s="77">
        <v>1</v>
      </c>
      <c r="J36" s="78">
        <v>0</v>
      </c>
      <c r="K36" s="79">
        <v>0</v>
      </c>
      <c r="L36" s="76">
        <v>7323812</v>
      </c>
      <c r="M36" s="80">
        <v>0.37241313942267157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1212969</v>
      </c>
      <c r="C44" s="77">
        <v>1</v>
      </c>
      <c r="D44" s="91">
        <v>0</v>
      </c>
      <c r="E44" s="79">
        <v>0</v>
      </c>
      <c r="F44" s="92">
        <v>1212969</v>
      </c>
      <c r="G44" s="80">
        <v>3.9569547998191304E-2</v>
      </c>
      <c r="H44" s="91">
        <v>1867259</v>
      </c>
      <c r="I44" s="77">
        <v>1</v>
      </c>
      <c r="J44" s="91">
        <v>0</v>
      </c>
      <c r="K44" s="79">
        <v>0</v>
      </c>
      <c r="L44" s="92">
        <v>1867259</v>
      </c>
      <c r="M44" s="80">
        <v>9.4949431567227335E-2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4557157</v>
      </c>
      <c r="C46" s="52">
        <v>1</v>
      </c>
      <c r="D46" s="59">
        <v>0</v>
      </c>
      <c r="E46" s="54">
        <v>0</v>
      </c>
      <c r="F46" s="97">
        <v>4557157</v>
      </c>
      <c r="G46" s="56">
        <v>0.14866385096964019</v>
      </c>
      <c r="H46" s="93">
        <v>4716836</v>
      </c>
      <c r="I46" s="52">
        <v>1</v>
      </c>
      <c r="J46" s="59">
        <v>0</v>
      </c>
      <c r="K46" s="54">
        <v>0</v>
      </c>
      <c r="L46" s="97">
        <v>4716836</v>
      </c>
      <c r="M46" s="56">
        <v>0.23984937118837521</v>
      </c>
      <c r="N46" s="35"/>
    </row>
    <row r="47" spans="1:14">
      <c r="A47" s="41" t="s">
        <v>47</v>
      </c>
      <c r="B47" s="62">
        <v>17515</v>
      </c>
      <c r="C47" s="58">
        <v>1</v>
      </c>
      <c r="D47" s="64">
        <v>0</v>
      </c>
      <c r="E47" s="60">
        <v>0</v>
      </c>
      <c r="F47" s="98">
        <v>17515</v>
      </c>
      <c r="G47" s="61">
        <v>5.7137538814950803E-4</v>
      </c>
      <c r="H47" s="62">
        <v>1130</v>
      </c>
      <c r="I47" s="58">
        <v>1</v>
      </c>
      <c r="J47" s="64">
        <v>0</v>
      </c>
      <c r="K47" s="60">
        <v>0</v>
      </c>
      <c r="L47" s="98">
        <v>1130</v>
      </c>
      <c r="M47" s="61">
        <v>5.7460083293729948E-5</v>
      </c>
      <c r="N47" s="35"/>
    </row>
    <row r="48" spans="1:14">
      <c r="A48" s="99" t="s">
        <v>48</v>
      </c>
      <c r="B48" s="100">
        <v>369124</v>
      </c>
      <c r="C48" s="58">
        <v>1</v>
      </c>
      <c r="D48" s="101">
        <v>0</v>
      </c>
      <c r="E48" s="60">
        <v>0</v>
      </c>
      <c r="F48" s="102">
        <v>369124</v>
      </c>
      <c r="G48" s="61">
        <v>1.2041585428221469E-2</v>
      </c>
      <c r="H48" s="100">
        <v>494516</v>
      </c>
      <c r="I48" s="58">
        <v>1</v>
      </c>
      <c r="J48" s="101">
        <v>0</v>
      </c>
      <c r="K48" s="60">
        <v>0</v>
      </c>
      <c r="L48" s="102">
        <v>494516</v>
      </c>
      <c r="M48" s="61">
        <v>2.514595623901076E-2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73148</v>
      </c>
      <c r="C50" s="58">
        <v>0.10662460843720346</v>
      </c>
      <c r="D50" s="64">
        <v>612885</v>
      </c>
      <c r="E50" s="60">
        <v>6.1288499999999999</v>
      </c>
      <c r="F50" s="98">
        <v>686033</v>
      </c>
      <c r="G50" s="61">
        <v>2.2379809971931001E-2</v>
      </c>
      <c r="H50" s="64">
        <v>100000</v>
      </c>
      <c r="I50" s="58">
        <v>0.13812917840764682</v>
      </c>
      <c r="J50" s="64">
        <v>623960</v>
      </c>
      <c r="K50" s="60">
        <v>0.86187082159235318</v>
      </c>
      <c r="L50" s="98">
        <v>723960</v>
      </c>
      <c r="M50" s="61">
        <v>3.681309902772454E-2</v>
      </c>
      <c r="N50" s="35"/>
    </row>
    <row r="51" spans="1:14" s="82" customFormat="1" ht="45">
      <c r="A51" s="90" t="s">
        <v>51</v>
      </c>
      <c r="B51" s="103">
        <v>5016944</v>
      </c>
      <c r="C51" s="77">
        <v>0.89113612509367512</v>
      </c>
      <c r="D51" s="88">
        <v>612885</v>
      </c>
      <c r="E51" s="79">
        <v>0.11536697912576457</v>
      </c>
      <c r="F51" s="104">
        <v>5629829</v>
      </c>
      <c r="G51" s="80">
        <v>0.18365662175794215</v>
      </c>
      <c r="H51" s="103">
        <v>5312482</v>
      </c>
      <c r="I51" s="77">
        <v>0.89489327108729433</v>
      </c>
      <c r="J51" s="88">
        <v>623960</v>
      </c>
      <c r="K51" s="79">
        <v>0.10510672891270563</v>
      </c>
      <c r="L51" s="104">
        <v>5936442</v>
      </c>
      <c r="M51" s="80">
        <v>0.30186588653840424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360674</v>
      </c>
      <c r="E55" s="60">
        <v>1</v>
      </c>
      <c r="F55" s="75">
        <v>360674</v>
      </c>
      <c r="G55" s="61">
        <v>1.176592901772399E-2</v>
      </c>
      <c r="H55" s="73">
        <v>0</v>
      </c>
      <c r="I55" s="58">
        <v>0</v>
      </c>
      <c r="J55" s="74">
        <v>386683</v>
      </c>
      <c r="K55" s="60">
        <v>1</v>
      </c>
      <c r="L55" s="75">
        <v>386683</v>
      </c>
      <c r="M55" s="61">
        <v>1.9662687954220687E-2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2501</v>
      </c>
      <c r="E57" s="60">
        <v>1</v>
      </c>
      <c r="F57" s="44">
        <v>2501</v>
      </c>
      <c r="G57" s="61">
        <v>8.1587773095170973E-5</v>
      </c>
      <c r="H57" s="42">
        <v>0</v>
      </c>
      <c r="I57" s="58">
        <v>0</v>
      </c>
      <c r="J57" s="64">
        <v>5120</v>
      </c>
      <c r="K57" s="60">
        <v>1</v>
      </c>
      <c r="L57" s="44">
        <v>5120</v>
      </c>
      <c r="M57" s="61">
        <v>2.6035011191495339E-4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280523</v>
      </c>
      <c r="E58" s="60">
        <v>1</v>
      </c>
      <c r="F58" s="44">
        <v>280523</v>
      </c>
      <c r="G58" s="61">
        <v>9.1512382534892633E-3</v>
      </c>
      <c r="H58" s="42">
        <v>0</v>
      </c>
      <c r="I58" s="58">
        <v>0</v>
      </c>
      <c r="J58" s="64">
        <v>299767</v>
      </c>
      <c r="K58" s="60">
        <v>1</v>
      </c>
      <c r="L58" s="44">
        <v>299767</v>
      </c>
      <c r="M58" s="61">
        <v>1.524304140593942E-2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325423</v>
      </c>
      <c r="C61" s="58">
        <v>1</v>
      </c>
      <c r="D61" s="64">
        <v>0</v>
      </c>
      <c r="E61" s="60">
        <v>0</v>
      </c>
      <c r="F61" s="44">
        <v>325423</v>
      </c>
      <c r="G61" s="61">
        <v>1.0615968766073501E-2</v>
      </c>
      <c r="H61" s="42">
        <v>399966</v>
      </c>
      <c r="I61" s="58">
        <v>1</v>
      </c>
      <c r="J61" s="64">
        <v>0</v>
      </c>
      <c r="K61" s="60">
        <v>0</v>
      </c>
      <c r="L61" s="44">
        <v>399966</v>
      </c>
      <c r="M61" s="61">
        <v>2.0338123605893797E-2</v>
      </c>
      <c r="N61" s="35"/>
    </row>
    <row r="62" spans="1:14" s="82" customFormat="1" ht="45">
      <c r="A62" s="111" t="s">
        <v>62</v>
      </c>
      <c r="B62" s="87">
        <v>5342367</v>
      </c>
      <c r="C62" s="77">
        <v>0.80957834200895595</v>
      </c>
      <c r="D62" s="88">
        <v>1256583</v>
      </c>
      <c r="E62" s="79">
        <v>0.21997276824226672</v>
      </c>
      <c r="F62" s="87">
        <v>6598950</v>
      </c>
      <c r="G62" s="80">
        <v>0.21527134556832409</v>
      </c>
      <c r="H62" s="87">
        <v>5712448</v>
      </c>
      <c r="I62" s="77">
        <v>0.81281529338879543</v>
      </c>
      <c r="J62" s="88">
        <v>1315530</v>
      </c>
      <c r="K62" s="79">
        <v>0.18718470661120454</v>
      </c>
      <c r="L62" s="87">
        <v>7027978</v>
      </c>
      <c r="M62" s="80">
        <v>0.35737008961637307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8553920</v>
      </c>
      <c r="E67" s="54">
        <v>1</v>
      </c>
      <c r="F67" s="68">
        <v>8553920</v>
      </c>
      <c r="G67" s="56">
        <v>0.27904649501569168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8233519</v>
      </c>
      <c r="E68" s="60">
        <v>1</v>
      </c>
      <c r="F68" s="44">
        <v>8233519</v>
      </c>
      <c r="G68" s="61">
        <v>0.26859435423701683</v>
      </c>
      <c r="H68" s="42">
        <v>0</v>
      </c>
      <c r="I68" s="58">
        <v>0</v>
      </c>
      <c r="J68" s="64">
        <v>3446777</v>
      </c>
      <c r="K68" s="60">
        <v>1</v>
      </c>
      <c r="L68" s="44">
        <v>3446777</v>
      </c>
      <c r="M68" s="61">
        <v>0.17526733939372799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16787439</v>
      </c>
      <c r="E69" s="79">
        <v>1</v>
      </c>
      <c r="F69" s="104">
        <v>16787439</v>
      </c>
      <c r="G69" s="116">
        <v>0.54764084925270851</v>
      </c>
      <c r="H69" s="103">
        <v>0</v>
      </c>
      <c r="I69" s="117">
        <v>0</v>
      </c>
      <c r="J69" s="88">
        <v>3446777</v>
      </c>
      <c r="K69" s="118">
        <v>1</v>
      </c>
      <c r="L69" s="104">
        <v>3446777</v>
      </c>
      <c r="M69" s="80">
        <v>0.17526733939372799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12610081</v>
      </c>
      <c r="C71" s="123">
        <v>0.41136682420620824</v>
      </c>
      <c r="D71" s="122">
        <v>18044022</v>
      </c>
      <c r="E71" s="124">
        <v>0.58863317579379182</v>
      </c>
      <c r="F71" s="122">
        <v>30654103</v>
      </c>
      <c r="G71" s="125">
        <v>1</v>
      </c>
      <c r="H71" s="122">
        <v>14903519</v>
      </c>
      <c r="I71" s="123">
        <v>0.75783844522981136</v>
      </c>
      <c r="J71" s="122">
        <v>4762307</v>
      </c>
      <c r="K71" s="124">
        <v>0.24216155477018866</v>
      </c>
      <c r="L71" s="122">
        <v>19665826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2"/>
  <sheetViews>
    <sheetView topLeftCell="A43" zoomScale="20" zoomScaleNormal="20" workbookViewId="0">
      <selection activeCell="J69" sqref="J69"/>
    </sheetView>
  </sheetViews>
  <sheetFormatPr defaultColWidth="12.42578125" defaultRowHeight="15"/>
  <cols>
    <col min="1" max="1" width="186.7109375" style="184" customWidth="1"/>
    <col min="2" max="2" width="57.85546875" style="190" customWidth="1"/>
    <col min="3" max="3" width="45.5703125" style="184" customWidth="1"/>
    <col min="4" max="4" width="56.28515625" style="190" customWidth="1"/>
    <col min="5" max="5" width="45.5703125" style="184" customWidth="1"/>
    <col min="6" max="6" width="56.28515625" style="190" customWidth="1"/>
    <col min="7" max="7" width="45.5703125" style="184" customWidth="1"/>
    <col min="8" max="8" width="54.7109375" style="190" customWidth="1"/>
    <col min="9" max="9" width="45.5703125" style="184" customWidth="1"/>
    <col min="10" max="10" width="50.5703125" style="190" customWidth="1"/>
    <col min="11" max="11" width="45.5703125" style="184" customWidth="1"/>
    <col min="12" max="12" width="45.5703125" style="190" customWidth="1"/>
    <col min="13" max="13" width="45.5703125" style="184" customWidth="1"/>
    <col min="14" max="256" width="12.42578125" style="184"/>
    <col min="257" max="257" width="186.7109375" style="184" customWidth="1"/>
    <col min="258" max="258" width="56.42578125" style="184" customWidth="1"/>
    <col min="259" max="263" width="45.5703125" style="184" customWidth="1"/>
    <col min="264" max="264" width="54.7109375" style="184" customWidth="1"/>
    <col min="265" max="269" width="45.5703125" style="184" customWidth="1"/>
    <col min="270" max="512" width="12.42578125" style="184"/>
    <col min="513" max="513" width="186.7109375" style="184" customWidth="1"/>
    <col min="514" max="514" width="56.42578125" style="184" customWidth="1"/>
    <col min="515" max="519" width="45.5703125" style="184" customWidth="1"/>
    <col min="520" max="520" width="54.7109375" style="184" customWidth="1"/>
    <col min="521" max="525" width="45.5703125" style="184" customWidth="1"/>
    <col min="526" max="768" width="12.42578125" style="184"/>
    <col min="769" max="769" width="186.7109375" style="184" customWidth="1"/>
    <col min="770" max="770" width="56.42578125" style="184" customWidth="1"/>
    <col min="771" max="775" width="45.5703125" style="184" customWidth="1"/>
    <col min="776" max="776" width="54.7109375" style="184" customWidth="1"/>
    <col min="777" max="781" width="45.5703125" style="184" customWidth="1"/>
    <col min="782" max="1024" width="12.42578125" style="184"/>
    <col min="1025" max="1025" width="186.7109375" style="184" customWidth="1"/>
    <col min="1026" max="1026" width="56.42578125" style="184" customWidth="1"/>
    <col min="1027" max="1031" width="45.5703125" style="184" customWidth="1"/>
    <col min="1032" max="1032" width="54.7109375" style="184" customWidth="1"/>
    <col min="1033" max="1037" width="45.5703125" style="184" customWidth="1"/>
    <col min="1038" max="1280" width="12.42578125" style="184"/>
    <col min="1281" max="1281" width="186.7109375" style="184" customWidth="1"/>
    <col min="1282" max="1282" width="56.42578125" style="184" customWidth="1"/>
    <col min="1283" max="1287" width="45.5703125" style="184" customWidth="1"/>
    <col min="1288" max="1288" width="54.7109375" style="184" customWidth="1"/>
    <col min="1289" max="1293" width="45.5703125" style="184" customWidth="1"/>
    <col min="1294" max="1536" width="12.42578125" style="184"/>
    <col min="1537" max="1537" width="186.7109375" style="184" customWidth="1"/>
    <col min="1538" max="1538" width="56.42578125" style="184" customWidth="1"/>
    <col min="1539" max="1543" width="45.5703125" style="184" customWidth="1"/>
    <col min="1544" max="1544" width="54.7109375" style="184" customWidth="1"/>
    <col min="1545" max="1549" width="45.5703125" style="184" customWidth="1"/>
    <col min="1550" max="1792" width="12.42578125" style="184"/>
    <col min="1793" max="1793" width="186.7109375" style="184" customWidth="1"/>
    <col min="1794" max="1794" width="56.42578125" style="184" customWidth="1"/>
    <col min="1795" max="1799" width="45.5703125" style="184" customWidth="1"/>
    <col min="1800" max="1800" width="54.7109375" style="184" customWidth="1"/>
    <col min="1801" max="1805" width="45.5703125" style="184" customWidth="1"/>
    <col min="1806" max="2048" width="12.42578125" style="184"/>
    <col min="2049" max="2049" width="186.7109375" style="184" customWidth="1"/>
    <col min="2050" max="2050" width="56.42578125" style="184" customWidth="1"/>
    <col min="2051" max="2055" width="45.5703125" style="184" customWidth="1"/>
    <col min="2056" max="2056" width="54.7109375" style="184" customWidth="1"/>
    <col min="2057" max="2061" width="45.5703125" style="184" customWidth="1"/>
    <col min="2062" max="2304" width="12.42578125" style="184"/>
    <col min="2305" max="2305" width="186.7109375" style="184" customWidth="1"/>
    <col min="2306" max="2306" width="56.42578125" style="184" customWidth="1"/>
    <col min="2307" max="2311" width="45.5703125" style="184" customWidth="1"/>
    <col min="2312" max="2312" width="54.7109375" style="184" customWidth="1"/>
    <col min="2313" max="2317" width="45.5703125" style="184" customWidth="1"/>
    <col min="2318" max="2560" width="12.42578125" style="184"/>
    <col min="2561" max="2561" width="186.7109375" style="184" customWidth="1"/>
    <col min="2562" max="2562" width="56.42578125" style="184" customWidth="1"/>
    <col min="2563" max="2567" width="45.5703125" style="184" customWidth="1"/>
    <col min="2568" max="2568" width="54.7109375" style="184" customWidth="1"/>
    <col min="2569" max="2573" width="45.5703125" style="184" customWidth="1"/>
    <col min="2574" max="2816" width="12.42578125" style="184"/>
    <col min="2817" max="2817" width="186.7109375" style="184" customWidth="1"/>
    <col min="2818" max="2818" width="56.42578125" style="184" customWidth="1"/>
    <col min="2819" max="2823" width="45.5703125" style="184" customWidth="1"/>
    <col min="2824" max="2824" width="54.7109375" style="184" customWidth="1"/>
    <col min="2825" max="2829" width="45.5703125" style="184" customWidth="1"/>
    <col min="2830" max="3072" width="12.42578125" style="184"/>
    <col min="3073" max="3073" width="186.7109375" style="184" customWidth="1"/>
    <col min="3074" max="3074" width="56.42578125" style="184" customWidth="1"/>
    <col min="3075" max="3079" width="45.5703125" style="184" customWidth="1"/>
    <col min="3080" max="3080" width="54.7109375" style="184" customWidth="1"/>
    <col min="3081" max="3085" width="45.5703125" style="184" customWidth="1"/>
    <col min="3086" max="3328" width="12.42578125" style="184"/>
    <col min="3329" max="3329" width="186.7109375" style="184" customWidth="1"/>
    <col min="3330" max="3330" width="56.42578125" style="184" customWidth="1"/>
    <col min="3331" max="3335" width="45.5703125" style="184" customWidth="1"/>
    <col min="3336" max="3336" width="54.7109375" style="184" customWidth="1"/>
    <col min="3337" max="3341" width="45.5703125" style="184" customWidth="1"/>
    <col min="3342" max="3584" width="12.42578125" style="184"/>
    <col min="3585" max="3585" width="186.7109375" style="184" customWidth="1"/>
    <col min="3586" max="3586" width="56.42578125" style="184" customWidth="1"/>
    <col min="3587" max="3591" width="45.5703125" style="184" customWidth="1"/>
    <col min="3592" max="3592" width="54.7109375" style="184" customWidth="1"/>
    <col min="3593" max="3597" width="45.5703125" style="184" customWidth="1"/>
    <col min="3598" max="3840" width="12.42578125" style="184"/>
    <col min="3841" max="3841" width="186.7109375" style="184" customWidth="1"/>
    <col min="3842" max="3842" width="56.42578125" style="184" customWidth="1"/>
    <col min="3843" max="3847" width="45.5703125" style="184" customWidth="1"/>
    <col min="3848" max="3848" width="54.7109375" style="184" customWidth="1"/>
    <col min="3849" max="3853" width="45.5703125" style="184" customWidth="1"/>
    <col min="3854" max="4096" width="12.42578125" style="184"/>
    <col min="4097" max="4097" width="186.7109375" style="184" customWidth="1"/>
    <col min="4098" max="4098" width="56.42578125" style="184" customWidth="1"/>
    <col min="4099" max="4103" width="45.5703125" style="184" customWidth="1"/>
    <col min="4104" max="4104" width="54.7109375" style="184" customWidth="1"/>
    <col min="4105" max="4109" width="45.5703125" style="184" customWidth="1"/>
    <col min="4110" max="4352" width="12.42578125" style="184"/>
    <col min="4353" max="4353" width="186.7109375" style="184" customWidth="1"/>
    <col min="4354" max="4354" width="56.42578125" style="184" customWidth="1"/>
    <col min="4355" max="4359" width="45.5703125" style="184" customWidth="1"/>
    <col min="4360" max="4360" width="54.7109375" style="184" customWidth="1"/>
    <col min="4361" max="4365" width="45.5703125" style="184" customWidth="1"/>
    <col min="4366" max="4608" width="12.42578125" style="184"/>
    <col min="4609" max="4609" width="186.7109375" style="184" customWidth="1"/>
    <col min="4610" max="4610" width="56.42578125" style="184" customWidth="1"/>
    <col min="4611" max="4615" width="45.5703125" style="184" customWidth="1"/>
    <col min="4616" max="4616" width="54.7109375" style="184" customWidth="1"/>
    <col min="4617" max="4621" width="45.5703125" style="184" customWidth="1"/>
    <col min="4622" max="4864" width="12.42578125" style="184"/>
    <col min="4865" max="4865" width="186.7109375" style="184" customWidth="1"/>
    <col min="4866" max="4866" width="56.42578125" style="184" customWidth="1"/>
    <col min="4867" max="4871" width="45.5703125" style="184" customWidth="1"/>
    <col min="4872" max="4872" width="54.7109375" style="184" customWidth="1"/>
    <col min="4873" max="4877" width="45.5703125" style="184" customWidth="1"/>
    <col min="4878" max="5120" width="12.42578125" style="184"/>
    <col min="5121" max="5121" width="186.7109375" style="184" customWidth="1"/>
    <col min="5122" max="5122" width="56.42578125" style="184" customWidth="1"/>
    <col min="5123" max="5127" width="45.5703125" style="184" customWidth="1"/>
    <col min="5128" max="5128" width="54.7109375" style="184" customWidth="1"/>
    <col min="5129" max="5133" width="45.5703125" style="184" customWidth="1"/>
    <col min="5134" max="5376" width="12.42578125" style="184"/>
    <col min="5377" max="5377" width="186.7109375" style="184" customWidth="1"/>
    <col min="5378" max="5378" width="56.42578125" style="184" customWidth="1"/>
    <col min="5379" max="5383" width="45.5703125" style="184" customWidth="1"/>
    <col min="5384" max="5384" width="54.7109375" style="184" customWidth="1"/>
    <col min="5385" max="5389" width="45.5703125" style="184" customWidth="1"/>
    <col min="5390" max="5632" width="12.42578125" style="184"/>
    <col min="5633" max="5633" width="186.7109375" style="184" customWidth="1"/>
    <col min="5634" max="5634" width="56.42578125" style="184" customWidth="1"/>
    <col min="5635" max="5639" width="45.5703125" style="184" customWidth="1"/>
    <col min="5640" max="5640" width="54.7109375" style="184" customWidth="1"/>
    <col min="5641" max="5645" width="45.5703125" style="184" customWidth="1"/>
    <col min="5646" max="5888" width="12.42578125" style="184"/>
    <col min="5889" max="5889" width="186.7109375" style="184" customWidth="1"/>
    <col min="5890" max="5890" width="56.42578125" style="184" customWidth="1"/>
    <col min="5891" max="5895" width="45.5703125" style="184" customWidth="1"/>
    <col min="5896" max="5896" width="54.7109375" style="184" customWidth="1"/>
    <col min="5897" max="5901" width="45.5703125" style="184" customWidth="1"/>
    <col min="5902" max="6144" width="12.42578125" style="184"/>
    <col min="6145" max="6145" width="186.7109375" style="184" customWidth="1"/>
    <col min="6146" max="6146" width="56.42578125" style="184" customWidth="1"/>
    <col min="6147" max="6151" width="45.5703125" style="184" customWidth="1"/>
    <col min="6152" max="6152" width="54.7109375" style="184" customWidth="1"/>
    <col min="6153" max="6157" width="45.5703125" style="184" customWidth="1"/>
    <col min="6158" max="6400" width="12.42578125" style="184"/>
    <col min="6401" max="6401" width="186.7109375" style="184" customWidth="1"/>
    <col min="6402" max="6402" width="56.42578125" style="184" customWidth="1"/>
    <col min="6403" max="6407" width="45.5703125" style="184" customWidth="1"/>
    <col min="6408" max="6408" width="54.7109375" style="184" customWidth="1"/>
    <col min="6409" max="6413" width="45.5703125" style="184" customWidth="1"/>
    <col min="6414" max="6656" width="12.42578125" style="184"/>
    <col min="6657" max="6657" width="186.7109375" style="184" customWidth="1"/>
    <col min="6658" max="6658" width="56.42578125" style="184" customWidth="1"/>
    <col min="6659" max="6663" width="45.5703125" style="184" customWidth="1"/>
    <col min="6664" max="6664" width="54.7109375" style="184" customWidth="1"/>
    <col min="6665" max="6669" width="45.5703125" style="184" customWidth="1"/>
    <col min="6670" max="6912" width="12.42578125" style="184"/>
    <col min="6913" max="6913" width="186.7109375" style="184" customWidth="1"/>
    <col min="6914" max="6914" width="56.42578125" style="184" customWidth="1"/>
    <col min="6915" max="6919" width="45.5703125" style="184" customWidth="1"/>
    <col min="6920" max="6920" width="54.7109375" style="184" customWidth="1"/>
    <col min="6921" max="6925" width="45.5703125" style="184" customWidth="1"/>
    <col min="6926" max="7168" width="12.42578125" style="184"/>
    <col min="7169" max="7169" width="186.7109375" style="184" customWidth="1"/>
    <col min="7170" max="7170" width="56.42578125" style="184" customWidth="1"/>
    <col min="7171" max="7175" width="45.5703125" style="184" customWidth="1"/>
    <col min="7176" max="7176" width="54.7109375" style="184" customWidth="1"/>
    <col min="7177" max="7181" width="45.5703125" style="184" customWidth="1"/>
    <col min="7182" max="7424" width="12.42578125" style="184"/>
    <col min="7425" max="7425" width="186.7109375" style="184" customWidth="1"/>
    <col min="7426" max="7426" width="56.42578125" style="184" customWidth="1"/>
    <col min="7427" max="7431" width="45.5703125" style="184" customWidth="1"/>
    <col min="7432" max="7432" width="54.7109375" style="184" customWidth="1"/>
    <col min="7433" max="7437" width="45.5703125" style="184" customWidth="1"/>
    <col min="7438" max="7680" width="12.42578125" style="184"/>
    <col min="7681" max="7681" width="186.7109375" style="184" customWidth="1"/>
    <col min="7682" max="7682" width="56.42578125" style="184" customWidth="1"/>
    <col min="7683" max="7687" width="45.5703125" style="184" customWidth="1"/>
    <col min="7688" max="7688" width="54.7109375" style="184" customWidth="1"/>
    <col min="7689" max="7693" width="45.5703125" style="184" customWidth="1"/>
    <col min="7694" max="7936" width="12.42578125" style="184"/>
    <col min="7937" max="7937" width="186.7109375" style="184" customWidth="1"/>
    <col min="7938" max="7938" width="56.42578125" style="184" customWidth="1"/>
    <col min="7939" max="7943" width="45.5703125" style="184" customWidth="1"/>
    <col min="7944" max="7944" width="54.7109375" style="184" customWidth="1"/>
    <col min="7945" max="7949" width="45.5703125" style="184" customWidth="1"/>
    <col min="7950" max="8192" width="12.42578125" style="184"/>
    <col min="8193" max="8193" width="186.7109375" style="184" customWidth="1"/>
    <col min="8194" max="8194" width="56.42578125" style="184" customWidth="1"/>
    <col min="8195" max="8199" width="45.5703125" style="184" customWidth="1"/>
    <col min="8200" max="8200" width="54.7109375" style="184" customWidth="1"/>
    <col min="8201" max="8205" width="45.5703125" style="184" customWidth="1"/>
    <col min="8206" max="8448" width="12.42578125" style="184"/>
    <col min="8449" max="8449" width="186.7109375" style="184" customWidth="1"/>
    <col min="8450" max="8450" width="56.42578125" style="184" customWidth="1"/>
    <col min="8451" max="8455" width="45.5703125" style="184" customWidth="1"/>
    <col min="8456" max="8456" width="54.7109375" style="184" customWidth="1"/>
    <col min="8457" max="8461" width="45.5703125" style="184" customWidth="1"/>
    <col min="8462" max="8704" width="12.42578125" style="184"/>
    <col min="8705" max="8705" width="186.7109375" style="184" customWidth="1"/>
    <col min="8706" max="8706" width="56.42578125" style="184" customWidth="1"/>
    <col min="8707" max="8711" width="45.5703125" style="184" customWidth="1"/>
    <col min="8712" max="8712" width="54.7109375" style="184" customWidth="1"/>
    <col min="8713" max="8717" width="45.5703125" style="184" customWidth="1"/>
    <col min="8718" max="8960" width="12.42578125" style="184"/>
    <col min="8961" max="8961" width="186.7109375" style="184" customWidth="1"/>
    <col min="8962" max="8962" width="56.42578125" style="184" customWidth="1"/>
    <col min="8963" max="8967" width="45.5703125" style="184" customWidth="1"/>
    <col min="8968" max="8968" width="54.7109375" style="184" customWidth="1"/>
    <col min="8969" max="8973" width="45.5703125" style="184" customWidth="1"/>
    <col min="8974" max="9216" width="12.42578125" style="184"/>
    <col min="9217" max="9217" width="186.7109375" style="184" customWidth="1"/>
    <col min="9218" max="9218" width="56.42578125" style="184" customWidth="1"/>
    <col min="9219" max="9223" width="45.5703125" style="184" customWidth="1"/>
    <col min="9224" max="9224" width="54.7109375" style="184" customWidth="1"/>
    <col min="9225" max="9229" width="45.5703125" style="184" customWidth="1"/>
    <col min="9230" max="9472" width="12.42578125" style="184"/>
    <col min="9473" max="9473" width="186.7109375" style="184" customWidth="1"/>
    <col min="9474" max="9474" width="56.42578125" style="184" customWidth="1"/>
    <col min="9475" max="9479" width="45.5703125" style="184" customWidth="1"/>
    <col min="9480" max="9480" width="54.7109375" style="184" customWidth="1"/>
    <col min="9481" max="9485" width="45.5703125" style="184" customWidth="1"/>
    <col min="9486" max="9728" width="12.42578125" style="184"/>
    <col min="9729" max="9729" width="186.7109375" style="184" customWidth="1"/>
    <col min="9730" max="9730" width="56.42578125" style="184" customWidth="1"/>
    <col min="9731" max="9735" width="45.5703125" style="184" customWidth="1"/>
    <col min="9736" max="9736" width="54.7109375" style="184" customWidth="1"/>
    <col min="9737" max="9741" width="45.5703125" style="184" customWidth="1"/>
    <col min="9742" max="9984" width="12.42578125" style="184"/>
    <col min="9985" max="9985" width="186.7109375" style="184" customWidth="1"/>
    <col min="9986" max="9986" width="56.42578125" style="184" customWidth="1"/>
    <col min="9987" max="9991" width="45.5703125" style="184" customWidth="1"/>
    <col min="9992" max="9992" width="54.7109375" style="184" customWidth="1"/>
    <col min="9993" max="9997" width="45.5703125" style="184" customWidth="1"/>
    <col min="9998" max="10240" width="12.42578125" style="184"/>
    <col min="10241" max="10241" width="186.7109375" style="184" customWidth="1"/>
    <col min="10242" max="10242" width="56.42578125" style="184" customWidth="1"/>
    <col min="10243" max="10247" width="45.5703125" style="184" customWidth="1"/>
    <col min="10248" max="10248" width="54.7109375" style="184" customWidth="1"/>
    <col min="10249" max="10253" width="45.5703125" style="184" customWidth="1"/>
    <col min="10254" max="10496" width="12.42578125" style="184"/>
    <col min="10497" max="10497" width="186.7109375" style="184" customWidth="1"/>
    <col min="10498" max="10498" width="56.42578125" style="184" customWidth="1"/>
    <col min="10499" max="10503" width="45.5703125" style="184" customWidth="1"/>
    <col min="10504" max="10504" width="54.7109375" style="184" customWidth="1"/>
    <col min="10505" max="10509" width="45.5703125" style="184" customWidth="1"/>
    <col min="10510" max="10752" width="12.42578125" style="184"/>
    <col min="10753" max="10753" width="186.7109375" style="184" customWidth="1"/>
    <col min="10754" max="10754" width="56.42578125" style="184" customWidth="1"/>
    <col min="10755" max="10759" width="45.5703125" style="184" customWidth="1"/>
    <col min="10760" max="10760" width="54.7109375" style="184" customWidth="1"/>
    <col min="10761" max="10765" width="45.5703125" style="184" customWidth="1"/>
    <col min="10766" max="11008" width="12.42578125" style="184"/>
    <col min="11009" max="11009" width="186.7109375" style="184" customWidth="1"/>
    <col min="11010" max="11010" width="56.42578125" style="184" customWidth="1"/>
    <col min="11011" max="11015" width="45.5703125" style="184" customWidth="1"/>
    <col min="11016" max="11016" width="54.7109375" style="184" customWidth="1"/>
    <col min="11017" max="11021" width="45.5703125" style="184" customWidth="1"/>
    <col min="11022" max="11264" width="12.42578125" style="184"/>
    <col min="11265" max="11265" width="186.7109375" style="184" customWidth="1"/>
    <col min="11266" max="11266" width="56.42578125" style="184" customWidth="1"/>
    <col min="11267" max="11271" width="45.5703125" style="184" customWidth="1"/>
    <col min="11272" max="11272" width="54.7109375" style="184" customWidth="1"/>
    <col min="11273" max="11277" width="45.5703125" style="184" customWidth="1"/>
    <col min="11278" max="11520" width="12.42578125" style="184"/>
    <col min="11521" max="11521" width="186.7109375" style="184" customWidth="1"/>
    <col min="11522" max="11522" width="56.42578125" style="184" customWidth="1"/>
    <col min="11523" max="11527" width="45.5703125" style="184" customWidth="1"/>
    <col min="11528" max="11528" width="54.7109375" style="184" customWidth="1"/>
    <col min="11529" max="11533" width="45.5703125" style="184" customWidth="1"/>
    <col min="11534" max="11776" width="12.42578125" style="184"/>
    <col min="11777" max="11777" width="186.7109375" style="184" customWidth="1"/>
    <col min="11778" max="11778" width="56.42578125" style="184" customWidth="1"/>
    <col min="11779" max="11783" width="45.5703125" style="184" customWidth="1"/>
    <col min="11784" max="11784" width="54.7109375" style="184" customWidth="1"/>
    <col min="11785" max="11789" width="45.5703125" style="184" customWidth="1"/>
    <col min="11790" max="12032" width="12.42578125" style="184"/>
    <col min="12033" max="12033" width="186.7109375" style="184" customWidth="1"/>
    <col min="12034" max="12034" width="56.42578125" style="184" customWidth="1"/>
    <col min="12035" max="12039" width="45.5703125" style="184" customWidth="1"/>
    <col min="12040" max="12040" width="54.7109375" style="184" customWidth="1"/>
    <col min="12041" max="12045" width="45.5703125" style="184" customWidth="1"/>
    <col min="12046" max="12288" width="12.42578125" style="184"/>
    <col min="12289" max="12289" width="186.7109375" style="184" customWidth="1"/>
    <col min="12290" max="12290" width="56.42578125" style="184" customWidth="1"/>
    <col min="12291" max="12295" width="45.5703125" style="184" customWidth="1"/>
    <col min="12296" max="12296" width="54.7109375" style="184" customWidth="1"/>
    <col min="12297" max="12301" width="45.5703125" style="184" customWidth="1"/>
    <col min="12302" max="12544" width="12.42578125" style="184"/>
    <col min="12545" max="12545" width="186.7109375" style="184" customWidth="1"/>
    <col min="12546" max="12546" width="56.42578125" style="184" customWidth="1"/>
    <col min="12547" max="12551" width="45.5703125" style="184" customWidth="1"/>
    <col min="12552" max="12552" width="54.7109375" style="184" customWidth="1"/>
    <col min="12553" max="12557" width="45.5703125" style="184" customWidth="1"/>
    <col min="12558" max="12800" width="12.42578125" style="184"/>
    <col min="12801" max="12801" width="186.7109375" style="184" customWidth="1"/>
    <col min="12802" max="12802" width="56.42578125" style="184" customWidth="1"/>
    <col min="12803" max="12807" width="45.5703125" style="184" customWidth="1"/>
    <col min="12808" max="12808" width="54.7109375" style="184" customWidth="1"/>
    <col min="12809" max="12813" width="45.5703125" style="184" customWidth="1"/>
    <col min="12814" max="13056" width="12.42578125" style="184"/>
    <col min="13057" max="13057" width="186.7109375" style="184" customWidth="1"/>
    <col min="13058" max="13058" width="56.42578125" style="184" customWidth="1"/>
    <col min="13059" max="13063" width="45.5703125" style="184" customWidth="1"/>
    <col min="13064" max="13064" width="54.7109375" style="184" customWidth="1"/>
    <col min="13065" max="13069" width="45.5703125" style="184" customWidth="1"/>
    <col min="13070" max="13312" width="12.42578125" style="184"/>
    <col min="13313" max="13313" width="186.7109375" style="184" customWidth="1"/>
    <col min="13314" max="13314" width="56.42578125" style="184" customWidth="1"/>
    <col min="13315" max="13319" width="45.5703125" style="184" customWidth="1"/>
    <col min="13320" max="13320" width="54.7109375" style="184" customWidth="1"/>
    <col min="13321" max="13325" width="45.5703125" style="184" customWidth="1"/>
    <col min="13326" max="13568" width="12.42578125" style="184"/>
    <col min="13569" max="13569" width="186.7109375" style="184" customWidth="1"/>
    <col min="13570" max="13570" width="56.42578125" style="184" customWidth="1"/>
    <col min="13571" max="13575" width="45.5703125" style="184" customWidth="1"/>
    <col min="13576" max="13576" width="54.7109375" style="184" customWidth="1"/>
    <col min="13577" max="13581" width="45.5703125" style="184" customWidth="1"/>
    <col min="13582" max="13824" width="12.42578125" style="184"/>
    <col min="13825" max="13825" width="186.7109375" style="184" customWidth="1"/>
    <col min="13826" max="13826" width="56.42578125" style="184" customWidth="1"/>
    <col min="13827" max="13831" width="45.5703125" style="184" customWidth="1"/>
    <col min="13832" max="13832" width="54.7109375" style="184" customWidth="1"/>
    <col min="13833" max="13837" width="45.5703125" style="184" customWidth="1"/>
    <col min="13838" max="14080" width="12.42578125" style="184"/>
    <col min="14081" max="14081" width="186.7109375" style="184" customWidth="1"/>
    <col min="14082" max="14082" width="56.42578125" style="184" customWidth="1"/>
    <col min="14083" max="14087" width="45.5703125" style="184" customWidth="1"/>
    <col min="14088" max="14088" width="54.7109375" style="184" customWidth="1"/>
    <col min="14089" max="14093" width="45.5703125" style="184" customWidth="1"/>
    <col min="14094" max="14336" width="12.42578125" style="184"/>
    <col min="14337" max="14337" width="186.7109375" style="184" customWidth="1"/>
    <col min="14338" max="14338" width="56.42578125" style="184" customWidth="1"/>
    <col min="14339" max="14343" width="45.5703125" style="184" customWidth="1"/>
    <col min="14344" max="14344" width="54.7109375" style="184" customWidth="1"/>
    <col min="14345" max="14349" width="45.5703125" style="184" customWidth="1"/>
    <col min="14350" max="14592" width="12.42578125" style="184"/>
    <col min="14593" max="14593" width="186.7109375" style="184" customWidth="1"/>
    <col min="14594" max="14594" width="56.42578125" style="184" customWidth="1"/>
    <col min="14595" max="14599" width="45.5703125" style="184" customWidth="1"/>
    <col min="14600" max="14600" width="54.7109375" style="184" customWidth="1"/>
    <col min="14601" max="14605" width="45.5703125" style="184" customWidth="1"/>
    <col min="14606" max="14848" width="12.42578125" style="184"/>
    <col min="14849" max="14849" width="186.7109375" style="184" customWidth="1"/>
    <col min="14850" max="14850" width="56.42578125" style="184" customWidth="1"/>
    <col min="14851" max="14855" width="45.5703125" style="184" customWidth="1"/>
    <col min="14856" max="14856" width="54.7109375" style="184" customWidth="1"/>
    <col min="14857" max="14861" width="45.5703125" style="184" customWidth="1"/>
    <col min="14862" max="15104" width="12.42578125" style="184"/>
    <col min="15105" max="15105" width="186.7109375" style="184" customWidth="1"/>
    <col min="15106" max="15106" width="56.42578125" style="184" customWidth="1"/>
    <col min="15107" max="15111" width="45.5703125" style="184" customWidth="1"/>
    <col min="15112" max="15112" width="54.7109375" style="184" customWidth="1"/>
    <col min="15113" max="15117" width="45.5703125" style="184" customWidth="1"/>
    <col min="15118" max="15360" width="12.42578125" style="184"/>
    <col min="15361" max="15361" width="186.7109375" style="184" customWidth="1"/>
    <col min="15362" max="15362" width="56.42578125" style="184" customWidth="1"/>
    <col min="15363" max="15367" width="45.5703125" style="184" customWidth="1"/>
    <col min="15368" max="15368" width="54.7109375" style="184" customWidth="1"/>
    <col min="15369" max="15373" width="45.5703125" style="184" customWidth="1"/>
    <col min="15374" max="15616" width="12.42578125" style="184"/>
    <col min="15617" max="15617" width="186.7109375" style="184" customWidth="1"/>
    <col min="15618" max="15618" width="56.42578125" style="184" customWidth="1"/>
    <col min="15619" max="15623" width="45.5703125" style="184" customWidth="1"/>
    <col min="15624" max="15624" width="54.7109375" style="184" customWidth="1"/>
    <col min="15625" max="15629" width="45.5703125" style="184" customWidth="1"/>
    <col min="15630" max="15872" width="12.42578125" style="184"/>
    <col min="15873" max="15873" width="186.7109375" style="184" customWidth="1"/>
    <col min="15874" max="15874" width="56.42578125" style="184" customWidth="1"/>
    <col min="15875" max="15879" width="45.5703125" style="184" customWidth="1"/>
    <col min="15880" max="15880" width="54.7109375" style="184" customWidth="1"/>
    <col min="15881" max="15885" width="45.5703125" style="184" customWidth="1"/>
    <col min="15886" max="16128" width="12.42578125" style="184"/>
    <col min="16129" max="16129" width="186.7109375" style="184" customWidth="1"/>
    <col min="16130" max="16130" width="56.42578125" style="184" customWidth="1"/>
    <col min="16131" max="16135" width="45.5703125" style="184" customWidth="1"/>
    <col min="16136" max="16136" width="54.7109375" style="184" customWidth="1"/>
    <col min="16137" max="16141" width="45.5703125" style="184" customWidth="1"/>
    <col min="16142" max="16384" width="12.42578125" style="184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s="11" customFormat="1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 s="11" customFormat="1" ht="44.25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s="11" customFormat="1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14</v>
      </c>
      <c r="B13" s="9">
        <f>LCTCSBOS!B13+'LTC-Online'!B13+BRCC!B13+BPCC!B13+Delgado!B13+Fletcher!B13+LDCC!B13+LTC!B13+Nunez!B13+RPCC!B13+SLCC!B13+Sowela!B13</f>
        <v>128229996</v>
      </c>
      <c r="C13" s="52">
        <f t="shared" ref="C13:C72" si="0">IF(ISBLANK(B13),"  ",IF(F13&gt;0,B13/F13,IF(B13&gt;0,1,0)))</f>
        <v>1</v>
      </c>
      <c r="D13" s="53">
        <f>LCTCSBOS!D13+'LTC-Online'!D13+BRCC!D13+BPCC!D13+Delgado!D13+Fletcher!D13+LDCC!D13+LTC!D13+Nunez!D13+RPCC!D13+SLCC!D13+Sowela!D13</f>
        <v>0</v>
      </c>
      <c r="E13" s="54">
        <f>IF(ISBLANK(D13),"  ",IF(F13&gt;0,D13/F13,IF(D13&gt;0,1,0)))</f>
        <v>0</v>
      </c>
      <c r="F13" s="55">
        <f>D13+B13</f>
        <v>128229996</v>
      </c>
      <c r="G13" s="56">
        <f>IF(ISBLANK(F13),"  ",IF(F72&gt;0,F13/F72,IF(F13&gt;0,1,0)))</f>
        <v>0.2559994208767864</v>
      </c>
      <c r="H13" s="9">
        <f>LCTCSBOS!H13+'LTC-Online'!H13+BRCC!H13+BPCC!H13+Delgado!H13+Fletcher!H13+LDCC!H13+LTC!H13+Nunez!H13+RPCC!H13+SLCC!H13+Sowela!H13</f>
        <v>133808834</v>
      </c>
      <c r="I13" s="52">
        <f t="shared" ref="I13:I14" si="1">IF(ISBLANK(H13),"  ",IF(L13&gt;0,H13/L13,IF(H13&gt;0,1,0)))</f>
        <v>1</v>
      </c>
      <c r="J13" s="53">
        <f>LCTCSBOS!J13+'LTC-Online'!J13+BRCC!J13+BPCC!J13+Delgado!J13+Fletcher!J13+LDCC!J13+LTC!J13+Nunez!J13+RPCC!J13+SLCC!J13+Sowela!J13</f>
        <v>0</v>
      </c>
      <c r="K13" s="54">
        <f>IF(ISBLANK(J13),"  ",IF(L13&gt;0,J13/L13,IF(J13&gt;0,1,0)))</f>
        <v>0</v>
      </c>
      <c r="L13" s="55">
        <f>J13+H13</f>
        <v>133808834</v>
      </c>
      <c r="M13" s="56">
        <f>IF(ISBLANK(L13),"  ",IF(L72&gt;0,L13/L72,IF(L13&gt;0,1,0)))</f>
        <v>0.25068746024005512</v>
      </c>
      <c r="N13" s="57"/>
    </row>
    <row r="14" spans="1:17" s="11" customFormat="1" ht="44.25">
      <c r="A14" s="21" t="s">
        <v>15</v>
      </c>
      <c r="B14" s="9">
        <f>LCTCSBOS!B14+'LTC-Online'!B14+BRCC!B14+BPCC!B14+Delgado!B14+Fletcher!B14+LDCC!B14+LTC!B14+Nunez!B14+RPCC!B14+SLCC!B14+Sowela!B14</f>
        <v>10693141</v>
      </c>
      <c r="C14" s="58">
        <f t="shared" si="0"/>
        <v>1</v>
      </c>
      <c r="D14" s="53">
        <f>LCTCSBOS!D14+'LTC-Online'!D14+BRCC!D14+BPCC!D14+Delgado!D14+Fletcher!D14+LDCC!D14+LTC!D14+Nunez!D14+RPCC!D14+SLCC!D14+Sowela!D14</f>
        <v>0</v>
      </c>
      <c r="E14" s="60">
        <f>IF(ISBLANK(D14),"  ",IF(F14&gt;0,D14/F14,IF(D14&gt;0,1,0)))</f>
        <v>0</v>
      </c>
      <c r="F14" s="48">
        <f>D14+B14</f>
        <v>10693141</v>
      </c>
      <c r="G14" s="61">
        <f>IF(ISBLANK(F14),"  ",IF(F72&gt;0,F14/F72,IF(F14&gt;0,1,0)))</f>
        <v>2.1347874824497542E-2</v>
      </c>
      <c r="H14" s="9">
        <f>LCTCSBOS!H14+'LTC-Online'!H14+BRCC!H14+BPCC!H14+Delgado!H14+Fletcher!H14+LDCC!H14+LTC!H14+Nunez!H14+RPCC!H14+SLCC!H14+Sowela!H14</f>
        <v>0</v>
      </c>
      <c r="I14" s="58">
        <f t="shared" si="1"/>
        <v>0</v>
      </c>
      <c r="J14" s="53">
        <f>LCTCSBOS!J14+'LTC-Online'!J14+BRCC!J14+BPCC!J14+Delgado!J14+Fletcher!J14+LDCC!J14+LTC!J14+Nunez!J14+RPCC!J14+SLCC!J14+Sowela!J14</f>
        <v>0</v>
      </c>
      <c r="K14" s="60">
        <f>IF(ISBLANK(J14),"  ",IF(L14&gt;0,J14/L14,IF(J14&gt;0,1,0)))</f>
        <v>0</v>
      </c>
      <c r="L14" s="48">
        <f>J14+H14</f>
        <v>0</v>
      </c>
      <c r="M14" s="61">
        <f>IF(ISBLANK(L14),"  ",IF(L72&gt;0,L14/L72,IF(L14&gt;0,1,0)))</f>
        <v>0</v>
      </c>
      <c r="N14" s="35"/>
    </row>
    <row r="15" spans="1:17" s="11" customFormat="1" ht="44.25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 s="11" customFormat="1" ht="44.25">
      <c r="A16" s="67" t="s">
        <v>17</v>
      </c>
      <c r="B16" s="9">
        <f>LCTCSBOS!B16+'LTC-Online'!B16+BRCC!B16+BPCC!B16+Delgado!B16+Fletcher!B16+LDCC!B16+LTC!B16+Nunez!B16+RPCC!B16+SLCC!B16+Sowela!B16</f>
        <v>1019313</v>
      </c>
      <c r="C16" s="52">
        <f t="shared" si="0"/>
        <v>1</v>
      </c>
      <c r="D16" s="53">
        <f>LCTCSBOS!D16+'LTC-Online'!D16+BRCC!D16+BPCC!D16+Delgado!D16+Fletcher!D16+LDCC!D16+LTC!D16+Nunez!D16+RPCC!D16+SLCC!D16+Sowela!D16</f>
        <v>0</v>
      </c>
      <c r="E16" s="54">
        <f>IF(ISBLANK(D16),"  ",IF(F16&gt;0,D16/F16,IF(D16&gt;0,1,0)))</f>
        <v>0</v>
      </c>
      <c r="F16" s="68">
        <f t="shared" ref="F16:F35" si="2">D16+B16</f>
        <v>1019313</v>
      </c>
      <c r="G16" s="56">
        <f>IF(ISBLANK(F16),"  ",IF(F72&gt;0,F16/F72,IF(F16&gt;0,1,0)))</f>
        <v>2.0349648743042911E-3</v>
      </c>
      <c r="H16" s="9">
        <f>LCTCSBOS!H16+'LTC-Online'!H16+BRCC!H16+BPCC!H16+Delgado!H16+Fletcher!H16+LDCC!H16+LTC!H16+Nunez!H16+RPCC!H16+SLCC!H16+Sowela!H16</f>
        <v>109770</v>
      </c>
      <c r="I16" s="52">
        <f t="shared" ref="I16:I30" si="3">IF(ISBLANK(H16),"  ",IF(L16&gt;0,H16/L16,IF(H16&gt;0,1,0)))</f>
        <v>1</v>
      </c>
      <c r="J16" s="53">
        <f>LCTCSBOS!J16+'LTC-Online'!J16+BRCC!J16+BPCC!J16+Delgado!J16+Fletcher!J16+LDCC!J16+LTC!J16+Nunez!J16+RPCC!J16+SLCC!J16+Sowela!J16</f>
        <v>0</v>
      </c>
      <c r="K16" s="54">
        <f t="shared" ref="K16:K30" si="4">IF(ISBLANK(J16),"  ",IF(L16&gt;0,J16/L16,IF(J16&gt;0,1,0)))</f>
        <v>0</v>
      </c>
      <c r="L16" s="68">
        <f t="shared" ref="L16:L19" si="5">J16+H16</f>
        <v>109770</v>
      </c>
      <c r="M16" s="56">
        <f>IF(ISBLANK(L16),"  ",IF(L72&gt;0,L16/L72,IF(L16&gt;0,1,0)))</f>
        <v>2.056513138030248E-4</v>
      </c>
      <c r="N16" s="35"/>
    </row>
    <row r="17" spans="1:14" s="11" customFormat="1" ht="44.25">
      <c r="A17" s="69" t="s">
        <v>18</v>
      </c>
      <c r="B17" s="9">
        <f>LCTCSBOS!B17+'LTC-Online'!B17+BRCC!B17+BPCC!B17+Delgado!B17+Fletcher!B17+LDCC!B17+LTC!B17+Nunez!B17+RPCC!B17+SLCC!B17+Sowela!B17</f>
        <v>5113287.1499999994</v>
      </c>
      <c r="C17" s="58">
        <f t="shared" si="0"/>
        <v>1</v>
      </c>
      <c r="D17" s="53">
        <f>LCTCSBOS!D17+'LTC-Online'!D17+BRCC!D17+BPCC!D17+Delgado!D17+Fletcher!D17+LDCC!D17+LTC!D17+Nunez!D17+RPCC!D17+SLCC!D17+Sowela!D17</f>
        <v>0</v>
      </c>
      <c r="E17" s="54">
        <f t="shared" ref="E17:E30" si="6">IF(ISBLANK(D17),"  ",IF(F17&gt;0,D17/F17,IF(D17&gt;0,1,0)))</f>
        <v>0</v>
      </c>
      <c r="F17" s="44">
        <f t="shared" si="2"/>
        <v>5113287.1499999994</v>
      </c>
      <c r="G17" s="61">
        <f>IF(ISBLANK(F17),"  ",IF(F72&gt;0,F17/F72,IF(F17&gt;0,1,0)))</f>
        <v>1.0208208609604211E-2</v>
      </c>
      <c r="H17" s="9">
        <f>LCTCSBOS!H17+'LTC-Online'!H17+BRCC!H17+BPCC!H17+Delgado!H17+Fletcher!H17+LDCC!H17+LTC!H17+Nunez!H17+RPCC!H17+SLCC!H17+Sowela!H17</f>
        <v>5149871</v>
      </c>
      <c r="I17" s="58">
        <f t="shared" si="3"/>
        <v>1</v>
      </c>
      <c r="J17" s="53">
        <f>LCTCSBOS!J17+'LTC-Online'!J17+BRCC!J17+BPCC!J17+Delgado!J17+Fletcher!J17+LDCC!J17+LTC!J17+Nunez!J17+RPCC!J17+SLCC!J17+Sowela!J17</f>
        <v>0</v>
      </c>
      <c r="K17" s="60">
        <f t="shared" si="4"/>
        <v>0</v>
      </c>
      <c r="L17" s="44">
        <f t="shared" si="5"/>
        <v>5149871</v>
      </c>
      <c r="M17" s="61">
        <f>IF(ISBLANK(L17),"  ",IF(L72&gt;0,L17/L72,IF(L17&gt;0,1,0)))</f>
        <v>9.6481528383538049E-3</v>
      </c>
      <c r="N17" s="35"/>
    </row>
    <row r="18" spans="1:14" s="11" customFormat="1" ht="44.25">
      <c r="A18" s="69" t="s">
        <v>19</v>
      </c>
      <c r="B18" s="9">
        <f>LCTCSBOS!B18+'LTC-Online'!B18+BRCC!B18+BPCC!B18+Delgado!B18+Fletcher!B18+LDCC!B18+LTC!B18+Nunez!B18+RPCC!B18+SLCC!B18+Sowela!B18</f>
        <v>0</v>
      </c>
      <c r="C18" s="58">
        <f t="shared" si="0"/>
        <v>0</v>
      </c>
      <c r="D18" s="53">
        <f>LCTCSBOS!D18+'LTC-Online'!D18+BRCC!D18+BPCC!D18+Delgado!D18+Fletcher!D18+LDCC!D18+LTC!D18+Nunez!D18+RPCC!D18+SLCC!D18+Sowela!D18</f>
        <v>0</v>
      </c>
      <c r="E18" s="54">
        <f t="shared" si="6"/>
        <v>0</v>
      </c>
      <c r="F18" s="44">
        <f t="shared" si="2"/>
        <v>0</v>
      </c>
      <c r="G18" s="61">
        <f>IF(ISBLANK(F18),"  ",IF(F72&gt;0,F18/F72,IF(F18&gt;0,1,0)))</f>
        <v>0</v>
      </c>
      <c r="H18" s="9">
        <f>LCTCSBOS!H18+'LTC-Online'!H18+BRCC!H18+BPCC!H18+Delgado!H18+Fletcher!H18+LDCC!H18+LTC!H18+Nunez!H18+RPCC!H18+SLCC!H18+Sowela!H18</f>
        <v>0</v>
      </c>
      <c r="I18" s="58">
        <f t="shared" si="3"/>
        <v>0</v>
      </c>
      <c r="J18" s="53">
        <f>LCTCSBOS!J18+'LTC-Online'!J18+BRCC!J18+BPCC!J18+Delgado!J18+Fletcher!J18+LDCC!J18+LTC!J18+Nunez!J18+RPCC!J18+SLCC!J18+Sowela!J18</f>
        <v>0</v>
      </c>
      <c r="K18" s="60">
        <f t="shared" si="4"/>
        <v>0</v>
      </c>
      <c r="L18" s="44">
        <f t="shared" si="5"/>
        <v>0</v>
      </c>
      <c r="M18" s="61">
        <f>IF(ISBLANK(L18),"  ",IF(L72&gt;0,L18/L72,IF(L18&gt;0,1,0)))</f>
        <v>0</v>
      </c>
      <c r="N18" s="35"/>
    </row>
    <row r="19" spans="1:14" s="11" customFormat="1" ht="44.25">
      <c r="A19" s="69" t="s">
        <v>20</v>
      </c>
      <c r="B19" s="9">
        <f>LCTCSBOS!B19+'LTC-Online'!B19+BRCC!B19+BPCC!B19+Delgado!B19+Fletcher!B19+LDCC!B19+LTC!B19+Nunez!B19+RPCC!B19+SLCC!B19+Sowela!B19</f>
        <v>175201</v>
      </c>
      <c r="C19" s="58">
        <f t="shared" si="0"/>
        <v>1</v>
      </c>
      <c r="D19" s="53">
        <f>LCTCSBOS!D19+'LTC-Online'!D19+BRCC!D19+BPCC!D19+Delgado!D19+Fletcher!D19+LDCC!D19+LTC!D19+Nunez!D19+RPCC!D19+SLCC!D19+Sowela!D19</f>
        <v>0</v>
      </c>
      <c r="E19" s="54">
        <f t="shared" si="6"/>
        <v>0</v>
      </c>
      <c r="F19" s="44">
        <f t="shared" si="2"/>
        <v>175201</v>
      </c>
      <c r="G19" s="61">
        <f>IF(ISBLANK(F19),"  ",IF(F72&gt;0,F19/F72,IF(F19&gt;0,1,0)))</f>
        <v>3.4977272039401645E-4</v>
      </c>
      <c r="H19" s="9">
        <f>LCTCSBOS!H19+'LTC-Online'!H19+BRCC!H19+BPCC!H19+Delgado!H19+Fletcher!H19+LDCC!H19+LTC!H19+Nunez!H19+RPCC!H19+SLCC!H19+Sowela!H19</f>
        <v>175201</v>
      </c>
      <c r="I19" s="58">
        <f t="shared" si="3"/>
        <v>1</v>
      </c>
      <c r="J19" s="53">
        <f>LCTCSBOS!J19+'LTC-Online'!J19+BRCC!J19+BPCC!J19+Delgado!J19+Fletcher!J19+LDCC!J19+LTC!J19+Nunez!J19+RPCC!J19+SLCC!J19+Sowela!J19</f>
        <v>0</v>
      </c>
      <c r="K19" s="60">
        <f t="shared" si="4"/>
        <v>0</v>
      </c>
      <c r="L19" s="44">
        <f t="shared" si="5"/>
        <v>175201</v>
      </c>
      <c r="M19" s="61">
        <f>IF(ISBLANK(L19),"  ",IF(L72&gt;0,L19/L72,IF(L19&gt;0,1,0)))</f>
        <v>3.2823463450490798E-4</v>
      </c>
      <c r="N19" s="35"/>
    </row>
    <row r="20" spans="1:14" s="11" customFormat="1" ht="44.25">
      <c r="A20" s="69" t="s">
        <v>21</v>
      </c>
      <c r="B20" s="9">
        <f>LCTCSBOS!B20+'LTC-Online'!B20+BRCC!B20+BPCC!B20+Delgado!B20+Fletcher!B20+LDCC!B20+LTC!B20+Nunez!B20+RPCC!B20+SLCC!B20+Sowela!B20</f>
        <v>0</v>
      </c>
      <c r="C20" s="58">
        <f t="shared" si="0"/>
        <v>0</v>
      </c>
      <c r="D20" s="53">
        <f>LCTCSBOS!D20+'LTC-Online'!D20+BRCC!D20+BPCC!D20+Delgado!D20+Fletcher!D20+LDCC!D20+LTC!D20+Nunez!D20+RPCC!D20+SLCC!D20+Sowela!D20</f>
        <v>0</v>
      </c>
      <c r="E20" s="54">
        <f t="shared" si="6"/>
        <v>0</v>
      </c>
      <c r="F20" s="44">
        <f t="shared" si="2"/>
        <v>0</v>
      </c>
      <c r="G20" s="61">
        <f>IF(ISBLANK(F20),"  ",IF(F73&gt;0,F20/F73,IF(F20&gt;0,1,0)))</f>
        <v>0</v>
      </c>
      <c r="H20" s="9">
        <f>LCTCSBOS!H20+'LTC-Online'!H20+BRCC!H20+BPCC!H20+Delgado!H20+Fletcher!H20+LDCC!H20+LTC!H20+Nunez!H20+RPCC!H20+SLCC!H20+Sowela!H20</f>
        <v>0</v>
      </c>
      <c r="I20" s="58">
        <f t="shared" si="3"/>
        <v>0</v>
      </c>
      <c r="J20" s="53">
        <f>LCTCSBOS!J20+'LTC-Online'!J20+BRCC!J20+BPCC!J20+Delgado!J20+Fletcher!J20+LDCC!J20+LTC!J20+Nunez!J20+RPCC!J20+SLCC!J20+Sowela!J20</f>
        <v>0</v>
      </c>
      <c r="K20" s="60">
        <f t="shared" si="4"/>
        <v>0</v>
      </c>
      <c r="L20" s="44"/>
      <c r="M20" s="61" t="str">
        <f>IF(ISBLANK(L20),"  ",IF(L72&gt;0,L20/L72,IF(L20&gt;0,1,0)))</f>
        <v xml:space="preserve">  </v>
      </c>
      <c r="N20" s="35"/>
    </row>
    <row r="21" spans="1:14" s="11" customFormat="1" ht="44.25">
      <c r="A21" s="69" t="s">
        <v>22</v>
      </c>
      <c r="B21" s="9">
        <f>LCTCSBOS!B21+'LTC-Online'!B21+BRCC!B21+BPCC!B21+Delgado!B21+Fletcher!B21+LDCC!B21+LTC!B21+Nunez!B21+RPCC!B21+SLCC!B21+Sowela!B21</f>
        <v>0</v>
      </c>
      <c r="C21" s="58">
        <f t="shared" si="0"/>
        <v>0</v>
      </c>
      <c r="D21" s="53">
        <f>LCTCSBOS!D21+'LTC-Online'!D21+BRCC!D21+BPCC!D21+Delgado!D21+Fletcher!D21+LDCC!D21+LTC!D21+Nunez!D21+RPCC!D21+SLCC!D21+Sowela!D21</f>
        <v>0</v>
      </c>
      <c r="E21" s="54">
        <f t="shared" si="6"/>
        <v>0</v>
      </c>
      <c r="F21" s="44">
        <f t="shared" si="2"/>
        <v>0</v>
      </c>
      <c r="G21" s="61">
        <f>IF(ISBLANK(F21),"  ",IF(F72&gt;0,F21/F72,IF(F21&gt;0,1,0)))</f>
        <v>0</v>
      </c>
      <c r="H21" s="9">
        <f>LCTCSBOS!H21+'LTC-Online'!H21+BRCC!H21+BPCC!H21+Delgado!H21+Fletcher!H21+LDCC!H21+LTC!H21+Nunez!H21+RPCC!H21+SLCC!H21+Sowela!H21</f>
        <v>0</v>
      </c>
      <c r="I21" s="58">
        <f t="shared" si="3"/>
        <v>0</v>
      </c>
      <c r="J21" s="53">
        <f>LCTCSBOS!J21+'LTC-Online'!J21+BRCC!J21+BPCC!J21+Delgado!J21+Fletcher!J21+LDCC!J21+LTC!J21+Nunez!J21+RPCC!J21+SLCC!J21+Sowela!J21</f>
        <v>0</v>
      </c>
      <c r="K21" s="60">
        <f t="shared" si="4"/>
        <v>0</v>
      </c>
      <c r="L21" s="44">
        <f t="shared" ref="L21:L27" si="7">J21+H21</f>
        <v>0</v>
      </c>
      <c r="M21" s="61">
        <f>IF(ISBLANK(L21),"  ",IF(L72&gt;0,L21/L72,IF(L21&gt;0,1,0)))</f>
        <v>0</v>
      </c>
      <c r="N21" s="35"/>
    </row>
    <row r="22" spans="1:14" s="11" customFormat="1" ht="44.25">
      <c r="A22" s="69" t="s">
        <v>104</v>
      </c>
      <c r="B22" s="9">
        <f>LCTCSBOS!B22+'LTC-Online'!B22+BRCC!B22+BPCC!B22+Delgado!B22+Fletcher!B22+LDCC!B22+LTC!B22+Nunez!B22+RPCC!B22+SLCC!B22+Sowela!B22</f>
        <v>0</v>
      </c>
      <c r="C22" s="58">
        <f t="shared" si="0"/>
        <v>0</v>
      </c>
      <c r="D22" s="53">
        <f>LCTCSBOS!D22+'LTC-Online'!D22+BRCC!D22+BPCC!D22+Delgado!D22+Fletcher!D22+LDCC!D22+LTC!D22+Nunez!D22+RPCC!D22+SLCC!D22+Sowela!D22</f>
        <v>0</v>
      </c>
      <c r="E22" s="54">
        <f t="shared" si="6"/>
        <v>0</v>
      </c>
      <c r="F22" s="44">
        <f t="shared" si="2"/>
        <v>0</v>
      </c>
      <c r="G22" s="61">
        <f>IF(ISBLANK(F22),"  ",IF(F72&gt;0,F22/F72,IF(F22&gt;0,1,0)))</f>
        <v>0</v>
      </c>
      <c r="H22" s="9">
        <f>LCTCSBOS!H22+'LTC-Online'!H22+BRCC!H22+BPCC!H22+Delgado!H22+Fletcher!H22+LDCC!H22+LTC!H22+Nunez!H22+RPCC!H22+SLCC!H22+Sowela!H22</f>
        <v>0</v>
      </c>
      <c r="I22" s="58">
        <f t="shared" si="3"/>
        <v>0</v>
      </c>
      <c r="J22" s="53">
        <f>LCTCSBOS!J22+'LTC-Online'!J22+BRCC!J22+BPCC!J22+Delgado!J22+Fletcher!J22+LDCC!J22+LTC!J22+Nunez!J22+RPCC!J22+SLCC!J22+Sowela!J22</f>
        <v>0</v>
      </c>
      <c r="K22" s="60">
        <f t="shared" si="4"/>
        <v>0</v>
      </c>
      <c r="L22" s="44">
        <f t="shared" si="7"/>
        <v>0</v>
      </c>
      <c r="M22" s="61">
        <f>IF(ISBLANK(L22),"  ",IF(L72&gt;0,L22/L72,IF(L22&gt;0,1,0)))</f>
        <v>0</v>
      </c>
      <c r="N22" s="35"/>
    </row>
    <row r="23" spans="1:14" s="11" customFormat="1" ht="44.25">
      <c r="A23" s="69" t="s">
        <v>24</v>
      </c>
      <c r="B23" s="9">
        <f>LCTCSBOS!B23+'LTC-Online'!B23+BRCC!B23+BPCC!B23+Delgado!B23+Fletcher!B23+LDCC!B23+LTC!B23+Nunez!B23+RPCC!B23+SLCC!B23+Sowela!B23</f>
        <v>0</v>
      </c>
      <c r="C23" s="58">
        <f t="shared" si="0"/>
        <v>0</v>
      </c>
      <c r="D23" s="53">
        <f>LCTCSBOS!D23+'LTC-Online'!D23+BRCC!D23+BPCC!D23+Delgado!D23+Fletcher!D23+LDCC!D23+LTC!D23+Nunez!D23+RPCC!D23+SLCC!D23+Sowela!D23</f>
        <v>0</v>
      </c>
      <c r="E23" s="54">
        <f t="shared" si="6"/>
        <v>0</v>
      </c>
      <c r="F23" s="44">
        <f t="shared" si="2"/>
        <v>0</v>
      </c>
      <c r="G23" s="61">
        <f>IF(ISBLANK(F23),"  ",IF(F72&gt;0,F23/F72,IF(F23&gt;0,1,0)))</f>
        <v>0</v>
      </c>
      <c r="H23" s="9">
        <f>LCTCSBOS!H23+'LTC-Online'!H23+BRCC!H23+BPCC!H23+Delgado!H23+Fletcher!H23+LDCC!H23+LTC!H23+Nunez!H23+RPCC!H23+SLCC!H23+Sowela!H23</f>
        <v>0</v>
      </c>
      <c r="I23" s="58">
        <f t="shared" si="3"/>
        <v>0</v>
      </c>
      <c r="J23" s="53">
        <f>LCTCSBOS!J23+'LTC-Online'!J23+BRCC!J23+BPCC!J23+Delgado!J23+Fletcher!J23+LDCC!J23+LTC!J23+Nunez!J23+RPCC!J23+SLCC!J23+Sowela!J23</f>
        <v>0</v>
      </c>
      <c r="K23" s="60">
        <f t="shared" si="4"/>
        <v>0</v>
      </c>
      <c r="L23" s="44">
        <f t="shared" si="7"/>
        <v>0</v>
      </c>
      <c r="M23" s="61">
        <f>IF(ISBLANK(L23),"  ",IF(L72&gt;0,L23/L72,IF(L23&gt;0,1,0)))</f>
        <v>0</v>
      </c>
      <c r="N23" s="35"/>
    </row>
    <row r="24" spans="1:14" s="11" customFormat="1" ht="44.25">
      <c r="A24" s="69" t="s">
        <v>25</v>
      </c>
      <c r="B24" s="9">
        <f>LCTCSBOS!B24+'LTC-Online'!B24+BRCC!B24+BPCC!B24+Delgado!B24+Fletcher!B24+LDCC!B24+LTC!B24+Nunez!B24+RPCC!B24+SLCC!B24+Sowela!B24</f>
        <v>0</v>
      </c>
      <c r="C24" s="58">
        <f t="shared" si="0"/>
        <v>0</v>
      </c>
      <c r="D24" s="53">
        <f>LCTCSBOS!D24+'LTC-Online'!D24+BRCC!D24+BPCC!D24+Delgado!D24+Fletcher!D24+LDCC!D24+LTC!D24+Nunez!D24+RPCC!D24+SLCC!D24+Sowela!D24</f>
        <v>0</v>
      </c>
      <c r="E24" s="54">
        <f t="shared" si="6"/>
        <v>0</v>
      </c>
      <c r="F24" s="44">
        <f t="shared" si="2"/>
        <v>0</v>
      </c>
      <c r="G24" s="61">
        <f>IF(ISBLANK(F24),"  ",IF(F72&gt;0,F24/F72,IF(F24&gt;0,1,0)))</f>
        <v>0</v>
      </c>
      <c r="H24" s="9">
        <f>LCTCSBOS!H24+'LTC-Online'!H24+BRCC!H24+BPCC!H24+Delgado!H24+Fletcher!H24+LDCC!H24+LTC!H24+Nunez!H24+RPCC!H24+SLCC!H24+Sowela!H24</f>
        <v>0</v>
      </c>
      <c r="I24" s="58">
        <f t="shared" si="3"/>
        <v>0</v>
      </c>
      <c r="J24" s="53">
        <f>LCTCSBOS!J24+'LTC-Online'!J24+BRCC!J24+BPCC!J24+Delgado!J24+Fletcher!J24+LDCC!J24+LTC!J24+Nunez!J24+RPCC!J24+SLCC!J24+Sowela!J24</f>
        <v>0</v>
      </c>
      <c r="K24" s="60">
        <f t="shared" si="4"/>
        <v>0</v>
      </c>
      <c r="L24" s="44">
        <f t="shared" si="7"/>
        <v>0</v>
      </c>
      <c r="M24" s="61">
        <f>IF(ISBLANK(L24),"  ",IF(L72&gt;0,L24/L72,IF(L24&gt;0,1,0)))</f>
        <v>0</v>
      </c>
      <c r="N24" s="35"/>
    </row>
    <row r="25" spans="1:14" s="11" customFormat="1" ht="44.25">
      <c r="A25" s="69" t="s">
        <v>26</v>
      </c>
      <c r="B25" s="9">
        <f>LCTCSBOS!B25+'LTC-Online'!B25+BRCC!B25+BPCC!B25+Delgado!B25+Fletcher!B25+LDCC!B25+LTC!B25+Nunez!B25+RPCC!B25+SLCC!B25+Sowela!B25</f>
        <v>0</v>
      </c>
      <c r="C25" s="58">
        <f t="shared" si="0"/>
        <v>0</v>
      </c>
      <c r="D25" s="53">
        <f>LCTCSBOS!D25+'LTC-Online'!D25+BRCC!D25+BPCC!D25+Delgado!D25+Fletcher!D25+LDCC!D25+LTC!D25+Nunez!D25+RPCC!D25+SLCC!D25+Sowela!D25</f>
        <v>0</v>
      </c>
      <c r="E25" s="54">
        <f t="shared" si="6"/>
        <v>0</v>
      </c>
      <c r="F25" s="44">
        <f t="shared" si="2"/>
        <v>0</v>
      </c>
      <c r="G25" s="61">
        <f>IF(ISBLANK(F25),"  ",IF(F72&gt;0,F25/F72,IF(F25&gt;0,1,0)))</f>
        <v>0</v>
      </c>
      <c r="H25" s="9">
        <f>LCTCSBOS!H25+'LTC-Online'!H25+BRCC!H25+BPCC!H25+Delgado!H25+Fletcher!H25+LDCC!H25+LTC!H25+Nunez!H25+RPCC!H25+SLCC!H25+Sowela!H25</f>
        <v>0</v>
      </c>
      <c r="I25" s="58">
        <f t="shared" si="3"/>
        <v>0</v>
      </c>
      <c r="J25" s="53">
        <f>LCTCSBOS!J25+'LTC-Online'!J25+BRCC!J25+BPCC!J25+Delgado!J25+Fletcher!J25+LDCC!J25+LTC!J25+Nunez!J25+RPCC!J25+SLCC!J25+Sowela!J25</f>
        <v>0</v>
      </c>
      <c r="K25" s="60">
        <f t="shared" si="4"/>
        <v>0</v>
      </c>
      <c r="L25" s="44">
        <f t="shared" si="7"/>
        <v>0</v>
      </c>
      <c r="M25" s="61">
        <f>IF(ISBLANK(L25),"  ",IF(L72&gt;0,L25/L72,IF(L25&gt;0,1,0)))</f>
        <v>0</v>
      </c>
      <c r="N25" s="35"/>
    </row>
    <row r="26" spans="1:14" s="11" customFormat="1" ht="44.25">
      <c r="A26" s="69" t="s">
        <v>27</v>
      </c>
      <c r="B26" s="9">
        <f>LCTCSBOS!B26+'LTC-Online'!B26+BRCC!B26+BPCC!B26+Delgado!B26+Fletcher!B26+LDCC!B26+LTC!B26+Nunez!B26+RPCC!B26+SLCC!B26+Sowela!B26</f>
        <v>0</v>
      </c>
      <c r="C26" s="58">
        <f t="shared" si="0"/>
        <v>0</v>
      </c>
      <c r="D26" s="53">
        <f>LCTCSBOS!D26+'LTC-Online'!D26+BRCC!D26+BPCC!D26+Delgado!D26+Fletcher!D26+LDCC!D26+LTC!D26+Nunez!D26+RPCC!D26+SLCC!D26+Sowela!D26</f>
        <v>0</v>
      </c>
      <c r="E26" s="54">
        <f t="shared" si="6"/>
        <v>0</v>
      </c>
      <c r="F26" s="44">
        <f t="shared" si="2"/>
        <v>0</v>
      </c>
      <c r="G26" s="61">
        <f>IF(ISBLANK(F26),"  ",IF(F72&gt;0,F26/F72,IF(F26&gt;0,1,0)))</f>
        <v>0</v>
      </c>
      <c r="H26" s="9">
        <f>LCTCSBOS!H26+'LTC-Online'!H26+BRCC!H26+BPCC!H26+Delgado!H26+Fletcher!H26+LDCC!H26+LTC!H26+Nunez!H26+RPCC!H26+SLCC!H26+Sowela!H26</f>
        <v>0</v>
      </c>
      <c r="I26" s="58">
        <f t="shared" si="3"/>
        <v>0</v>
      </c>
      <c r="J26" s="53">
        <f>LCTCSBOS!J26+'LTC-Online'!J26+BRCC!J26+BPCC!J26+Delgado!J26+Fletcher!J26+LDCC!J26+LTC!J26+Nunez!J26+RPCC!J26+SLCC!J26+Sowela!J26</f>
        <v>0</v>
      </c>
      <c r="K26" s="60">
        <f t="shared" si="4"/>
        <v>0</v>
      </c>
      <c r="L26" s="44">
        <f t="shared" si="7"/>
        <v>0</v>
      </c>
      <c r="M26" s="61">
        <f>IF(ISBLANK(L26),"  ",IF(L72&gt;0,L26/L72,IF(L26&gt;0,1,0)))</f>
        <v>0</v>
      </c>
      <c r="N26" s="35"/>
    </row>
    <row r="27" spans="1:14" s="11" customFormat="1" ht="44.25">
      <c r="A27" s="69" t="s">
        <v>28</v>
      </c>
      <c r="B27" s="9">
        <f>LCTCSBOS!B27+'LTC-Online'!B27+BRCC!B27+BPCC!B27+Delgado!B27+Fletcher!B27+LDCC!B27+LTC!B27+Nunez!B27+RPCC!B27+SLCC!B27+Sowela!B27</f>
        <v>0</v>
      </c>
      <c r="C27" s="58">
        <f t="shared" si="0"/>
        <v>0</v>
      </c>
      <c r="D27" s="53">
        <f>LCTCSBOS!D27+'LTC-Online'!D27+BRCC!D27+BPCC!D27+Delgado!D27+Fletcher!D27+LDCC!D27+LTC!D27+Nunez!D27+RPCC!D27+SLCC!D27+Sowela!D27</f>
        <v>28426</v>
      </c>
      <c r="E27" s="54">
        <f t="shared" si="6"/>
        <v>1</v>
      </c>
      <c r="F27" s="44">
        <f t="shared" si="2"/>
        <v>28426</v>
      </c>
      <c r="G27" s="61">
        <f>IF(ISBLANK(F27),"  ",IF(F72&gt;0,F27/F72,IF(F27&gt;0,1,0)))</f>
        <v>5.6749900685043538E-5</v>
      </c>
      <c r="H27" s="9">
        <f>LCTCSBOS!H27+'LTC-Online'!H27+BRCC!H27+BPCC!H27+Delgado!H27+Fletcher!H27+LDCC!H27+LTC!H27+Nunez!H27+RPCC!H27+SLCC!H27+Sowela!H27</f>
        <v>0</v>
      </c>
      <c r="I27" s="58">
        <f t="shared" si="3"/>
        <v>0</v>
      </c>
      <c r="J27" s="53">
        <f>LCTCSBOS!J27+'LTC-Online'!J27+BRCC!J27+BPCC!J27+Delgado!J27+Fletcher!J27+LDCC!J27+LTC!J27+Nunez!J27+RPCC!J27+SLCC!J27+Sowela!J27</f>
        <v>0</v>
      </c>
      <c r="K27" s="60">
        <f t="shared" si="4"/>
        <v>0</v>
      </c>
      <c r="L27" s="44">
        <f t="shared" si="7"/>
        <v>0</v>
      </c>
      <c r="M27" s="61">
        <f>IF(ISBLANK(L27),"  ",IF(L72&gt;0,L27/L72,IF(L27&gt;0,1,0)))</f>
        <v>0</v>
      </c>
      <c r="N27" s="35"/>
    </row>
    <row r="28" spans="1:14" s="11" customFormat="1" ht="44.25">
      <c r="A28" s="70" t="s">
        <v>29</v>
      </c>
      <c r="B28" s="9">
        <f>LCTCSBOS!B28+'LTC-Online'!B28+BRCC!B28+BPCC!B28+Delgado!B28+Fletcher!B28+LDCC!B28+LTC!B28+Nunez!B28+RPCC!B28+SLCC!B28+Sowela!B28</f>
        <v>0</v>
      </c>
      <c r="C28" s="58">
        <f t="shared" si="0"/>
        <v>0</v>
      </c>
      <c r="D28" s="53">
        <f>LCTCSBOS!D28+'LTC-Online'!D28+BRCC!D28+BPCC!D28+Delgado!D28+Fletcher!D28+LDCC!D28+LTC!D28+Nunez!D28+RPCC!D28+SLCC!D28+Sowela!D28</f>
        <v>0</v>
      </c>
      <c r="E28" s="54">
        <f t="shared" si="6"/>
        <v>0</v>
      </c>
      <c r="F28" s="44">
        <f>D28+B28</f>
        <v>0</v>
      </c>
      <c r="G28" s="61">
        <f>IF(ISBLANK(F28),"  ",IF(F72&gt;0,F28/F72,IF(F28&gt;0,1,0)))</f>
        <v>0</v>
      </c>
      <c r="H28" s="9">
        <f>LCTCSBOS!H28+'LTC-Online'!H28+BRCC!H28+BPCC!H28+Delgado!H28+Fletcher!H28+LDCC!H28+LTC!H28+Nunez!H28+RPCC!H28+SLCC!H28+Sowela!H28</f>
        <v>0</v>
      </c>
      <c r="I28" s="58">
        <f t="shared" si="3"/>
        <v>0</v>
      </c>
      <c r="J28" s="53">
        <f>LCTCSBOS!J28+'LTC-Online'!J28+BRCC!J28+BPCC!J28+Delgado!J28+Fletcher!J28+LDCC!J28+LTC!J28+Nunez!J28+RPCC!J28+SLCC!J28+Sowela!J28</f>
        <v>0</v>
      </c>
      <c r="K28" s="60">
        <f t="shared" si="4"/>
        <v>0</v>
      </c>
      <c r="L28" s="44">
        <f>J28+H28</f>
        <v>0</v>
      </c>
      <c r="M28" s="61">
        <f>IF(ISBLANK(L28),"  ",IF(L72&gt;0,L28/L72,IF(L28&gt;0,1,0)))</f>
        <v>0</v>
      </c>
      <c r="N28" s="35"/>
    </row>
    <row r="29" spans="1:14" s="11" customFormat="1" ht="44.25">
      <c r="A29" s="70" t="s">
        <v>30</v>
      </c>
      <c r="B29" s="9">
        <f>LCTCSBOS!B29+'LTC-Online'!B29+BRCC!B29+BPCC!B29+Delgado!B29+Fletcher!B29+LDCC!B29+LTC!B29+Nunez!B29+RPCC!B29+SLCC!B29+Sowela!B29</f>
        <v>10000000</v>
      </c>
      <c r="C29" s="58">
        <f t="shared" si="0"/>
        <v>1</v>
      </c>
      <c r="D29" s="53">
        <f>LCTCSBOS!D29+'LTC-Online'!D29+BRCC!D29+BPCC!D29+Delgado!D29+Fletcher!D29+LDCC!D29+LTC!D29+Nunez!D29+RPCC!D29+SLCC!D29+Sowela!D29</f>
        <v>0</v>
      </c>
      <c r="E29" s="54">
        <f t="shared" si="6"/>
        <v>0</v>
      </c>
      <c r="F29" s="44">
        <f>D29+B29</f>
        <v>10000000</v>
      </c>
      <c r="G29" s="61">
        <f>IF(ISBLANK(F29),"  ",IF(F72&gt;0,F29/F72,IF(F29&gt;0,1,0)))</f>
        <v>1.9964082419279369E-2</v>
      </c>
      <c r="H29" s="9">
        <f>LCTCSBOS!H29+'LTC-Online'!H29+BRCC!H29+BPCC!H29+Delgado!H29+Fletcher!H29+LDCC!H29+LTC!H29+Nunez!H29+RPCC!H29+SLCC!H29+Sowela!H29</f>
        <v>10000000</v>
      </c>
      <c r="I29" s="58">
        <f t="shared" si="3"/>
        <v>0.98863074641621351</v>
      </c>
      <c r="J29" s="53">
        <f>LCTCSBOS!J29+'LTC-Online'!J29+BRCC!J29+BPCC!J29+Delgado!J29+Fletcher!J29+LDCC!J29+LTC!J29+Nunez!J29+RPCC!J29+SLCC!J29+Sowela!J29</f>
        <v>115000</v>
      </c>
      <c r="K29" s="60">
        <f t="shared" si="4"/>
        <v>1.1369253583786456E-2</v>
      </c>
      <c r="L29" s="44">
        <f>J29+H29</f>
        <v>10115000</v>
      </c>
      <c r="M29" s="61">
        <f>IF(ISBLANK(L29),"  ",IF(L72&gt;0,L29/L72,IF(L29&gt;0,1,0)))</f>
        <v>1.8950196220439062E-2</v>
      </c>
      <c r="N29" s="35"/>
    </row>
    <row r="30" spans="1:14" s="11" customFormat="1" ht="44.25">
      <c r="A30" s="70" t="s">
        <v>31</v>
      </c>
      <c r="B30" s="9">
        <f>LCTCSBOS!B30+'LTC-Online'!B30+BRCC!B30+BPCC!B30+Delgado!B30+Fletcher!B30+LDCC!B30+LTC!B30+Nunez!B30+RPCC!B30+SLCC!B30+Sowela!B30</f>
        <v>175000</v>
      </c>
      <c r="C30" s="58">
        <f t="shared" si="0"/>
        <v>1</v>
      </c>
      <c r="D30" s="53">
        <f>LCTCSBOS!D30+'LTC-Online'!D30+BRCC!D30+BPCC!D30+Delgado!D30+Fletcher!D30+LDCC!D30+LTC!D30+Nunez!D30+RPCC!D30+SLCC!D30+Sowela!D30</f>
        <v>0</v>
      </c>
      <c r="E30" s="54">
        <f t="shared" si="6"/>
        <v>0</v>
      </c>
      <c r="F30" s="44">
        <f>D30+B30</f>
        <v>175000</v>
      </c>
      <c r="G30" s="61">
        <f>IF(ISBLANK(F30),"  ",IF(F72&gt;0,F30/F72,IF(F30&gt;0,1,0)))</f>
        <v>3.4937144233738895E-4</v>
      </c>
      <c r="H30" s="9">
        <f>LCTCSBOS!H30+'LTC-Online'!H30+BRCC!H30+BPCC!H30+Delgado!H30+Fletcher!H30+LDCC!H30+LTC!H30+Nunez!H30+RPCC!H30+SLCC!H30+Sowela!H30</f>
        <v>300000</v>
      </c>
      <c r="I30" s="58">
        <f t="shared" si="3"/>
        <v>1</v>
      </c>
      <c r="J30" s="53">
        <f>LCTCSBOS!J30+'LTC-Online'!J30+BRCC!J30+BPCC!J30+Delgado!J30+Fletcher!J30+LDCC!J30+LTC!J30+Nunez!J30+RPCC!J30+SLCC!J30+Sowela!J30</f>
        <v>0</v>
      </c>
      <c r="K30" s="60">
        <f t="shared" si="4"/>
        <v>0</v>
      </c>
      <c r="L30" s="44">
        <f>J30+H30</f>
        <v>300000</v>
      </c>
      <c r="M30" s="61">
        <f>IF(ISBLANK(L30),"  ",IF(L72&gt;0,L30/L72,IF(L30&gt;0,1,0)))</f>
        <v>5.6204239902439134E-4</v>
      </c>
      <c r="N30" s="35"/>
    </row>
    <row r="31" spans="1:14" s="11" customFormat="1" ht="45">
      <c r="A31" s="71" t="s">
        <v>32</v>
      </c>
      <c r="B31" s="9"/>
      <c r="C31" s="63" t="s">
        <v>4</v>
      </c>
      <c r="D31" s="53"/>
      <c r="E31" s="65" t="s">
        <v>4</v>
      </c>
      <c r="F31" s="44"/>
      <c r="G31" s="66" t="s">
        <v>4</v>
      </c>
      <c r="H31" s="9"/>
      <c r="I31" s="63" t="s">
        <v>4</v>
      </c>
      <c r="J31" s="53"/>
      <c r="K31" s="65" t="s">
        <v>4</v>
      </c>
      <c r="L31" s="44"/>
      <c r="M31" s="66" t="s">
        <v>4</v>
      </c>
      <c r="N31" s="35"/>
    </row>
    <row r="32" spans="1:14" s="11" customFormat="1" ht="44.25">
      <c r="A32" s="67" t="s">
        <v>33</v>
      </c>
      <c r="B32" s="9">
        <f>LCTCSBOS!B32+'LTC-Online'!B32+BRCC!B32+BPCC!B32+Delgado!B32+Fletcher!B32+LDCC!B32+LTC!B32+Nunez!B32+RPCC!B32+SLCC!B32+Sowela!B32</f>
        <v>0</v>
      </c>
      <c r="C32" s="58">
        <f t="shared" si="0"/>
        <v>0</v>
      </c>
      <c r="D32" s="53">
        <f>LCTCSBOS!D32+'LTC-Online'!D32+BRCC!D32+BPCC!D32+Delgado!D32+Fletcher!D32+LDCC!D32+LTC!D32+Nunez!D32+RPCC!D32+SLCC!D32+Sowela!D32</f>
        <v>0</v>
      </c>
      <c r="E32" s="60">
        <f>IF(ISBLANK(D32),"  ",IF(F32&gt;0,D32/F32,IF(D32&gt;0,1,0)))</f>
        <v>0</v>
      </c>
      <c r="F32" s="44">
        <f t="shared" si="2"/>
        <v>0</v>
      </c>
      <c r="G32" s="61">
        <f>IF(ISBLANK(F32),"  ",IF(F72&gt;0,F32/F72,IF(F32&gt;0,1,0)))</f>
        <v>0</v>
      </c>
      <c r="H32" s="9">
        <f>LCTCSBOS!H32+'LTC-Online'!H32+BRCC!H32+BPCC!H32+Delgado!H32+Fletcher!H32+LDCC!H32+LTC!H32+Nunez!H32+RPCC!H32+SLCC!H32+Sowela!H32</f>
        <v>0</v>
      </c>
      <c r="I32" s="58">
        <f t="shared" ref="I32" si="8">IF(ISBLANK(H32),"  ",IF(L32&gt;0,H32/L32,IF(H32&gt;0,1,0)))</f>
        <v>0</v>
      </c>
      <c r="J32" s="53">
        <f>LCTCSBOS!J32+'LTC-Online'!J32+BRCC!J32+BPCC!J32+Delgado!J32+Fletcher!J32+LDCC!J32+LTC!J32+Nunez!J32+RPCC!J32+SLCC!J32+Sowela!J32</f>
        <v>0</v>
      </c>
      <c r="K32" s="60">
        <f>IF(ISBLANK(J32),"  ",IF(L32&gt;0,J32/L32,IF(J32&gt;0,1,0)))</f>
        <v>0</v>
      </c>
      <c r="L32" s="44">
        <f t="shared" ref="L32" si="9">J32+H32</f>
        <v>0</v>
      </c>
      <c r="M32" s="61">
        <f>IF(ISBLANK(L32),"  ",IF(L72&gt;0,L32/L72,IF(L32&gt;0,1,0)))</f>
        <v>0</v>
      </c>
      <c r="N32" s="35"/>
    </row>
    <row r="33" spans="1:14" s="11" customFormat="1" ht="45">
      <c r="A33" s="71" t="s">
        <v>34</v>
      </c>
      <c r="B33" s="9"/>
      <c r="C33" s="63" t="s">
        <v>4</v>
      </c>
      <c r="D33" s="53"/>
      <c r="E33" s="65" t="s">
        <v>4</v>
      </c>
      <c r="F33" s="44"/>
      <c r="G33" s="66" t="s">
        <v>4</v>
      </c>
      <c r="H33" s="9"/>
      <c r="I33" s="63" t="s">
        <v>4</v>
      </c>
      <c r="J33" s="53"/>
      <c r="K33" s="65" t="s">
        <v>4</v>
      </c>
      <c r="L33" s="44"/>
      <c r="M33" s="66" t="s">
        <v>4</v>
      </c>
      <c r="N33" s="35"/>
    </row>
    <row r="34" spans="1:14" s="11" customFormat="1" ht="44.25">
      <c r="A34" s="69" t="s">
        <v>33</v>
      </c>
      <c r="B34" s="9">
        <f>LCTCSBOS!B34+'LTC-Online'!B34+BRCC!B34+BPCC!B34+Delgado!B34+Fletcher!B34+LDCC!B34+LTC!B34+Nunez!B34+RPCC!B34+SLCC!B34+Sowela!B34</f>
        <v>0</v>
      </c>
      <c r="C34" s="58">
        <f t="shared" si="0"/>
        <v>0</v>
      </c>
      <c r="D34" s="53">
        <f>LCTCSBOS!D34+'LTC-Online'!D34+BRCC!D34+BPCC!D34+Delgado!D34+Fletcher!D34+LDCC!D34+LTC!D34+Nunez!D34+RPCC!D34+SLCC!D34+Sowela!D34</f>
        <v>0</v>
      </c>
      <c r="E34" s="60">
        <f t="shared" ref="E34:E35" si="10">IF(ISBLANK(D34),"  ",IF(F34&gt;0,D34/F34,IF(D34&gt;0,1,0)))</f>
        <v>0</v>
      </c>
      <c r="F34" s="75">
        <f t="shared" si="2"/>
        <v>0</v>
      </c>
      <c r="G34" s="61">
        <f>IF(ISBLANK(F34),"  ",IF(F72&gt;0,F34/F72,IF(F34&gt;0,1,0)))</f>
        <v>0</v>
      </c>
      <c r="H34" s="9">
        <f>LCTCSBOS!H34+'LTC-Online'!H34+BRCC!H34+BPCC!H34+Delgado!H34+Fletcher!H34+LDCC!H34+LTC!H34+Nunez!H34+RPCC!H34+SLCC!H34+Sowela!H34</f>
        <v>0</v>
      </c>
      <c r="I34" s="58">
        <f t="shared" ref="I34:I36" si="11">IF(ISBLANK(H34),"  ",IF(L34&gt;0,H34/L34,IF(H34&gt;0,1,0)))</f>
        <v>0</v>
      </c>
      <c r="J34" s="53">
        <f>LCTCSBOS!J34+'LTC-Online'!J34+BRCC!J34+BPCC!J34+Delgado!J34+Fletcher!J34+LDCC!J34+LTC!J34+Nunez!J34+RPCC!J34+SLCC!J34+Sowela!J34</f>
        <v>0</v>
      </c>
      <c r="K34" s="60">
        <f>IF(ISBLANK(J34),"  ",IF(L34&gt;0,J34/L34,IF(J34&gt;0,1,0)))</f>
        <v>0</v>
      </c>
      <c r="L34" s="75">
        <f t="shared" ref="L34:L35" si="12">J34+H34</f>
        <v>0</v>
      </c>
      <c r="M34" s="61">
        <f>IF(ISBLANK(L34),"  ",IF(L72&gt;0,L34/L72,IF(L34&gt;0,1,0)))</f>
        <v>0</v>
      </c>
      <c r="N34" s="35"/>
    </row>
    <row r="35" spans="1:14" s="11" customFormat="1" ht="44.25">
      <c r="A35" s="69" t="s">
        <v>120</v>
      </c>
      <c r="B35" s="9">
        <f>LCTCSBOS!B35+'LTC-Online'!B35+BRCC!B35+BPCC!B35+Delgado!B35+Fletcher!B35+LDCC!B35+LTC!B35+Nunez!B35+RPCC!B35+SLCC!B35+Sowela!B35</f>
        <v>0</v>
      </c>
      <c r="C35" s="58">
        <f t="shared" si="0"/>
        <v>0</v>
      </c>
      <c r="D35" s="53">
        <f>LCTCSBOS!D35+'LTC-Online'!D35+BRCC!D35+BPCC!D35+Delgado!D35+Fletcher!D35+LDCC!D35+LTC!D35+Nunez!D35+RPCC!D35+SLCC!D35+Sowela!D35</f>
        <v>0</v>
      </c>
      <c r="E35" s="54">
        <f t="shared" si="10"/>
        <v>0</v>
      </c>
      <c r="F35" s="44">
        <f t="shared" si="2"/>
        <v>0</v>
      </c>
      <c r="G35" s="61">
        <f>IF(ISBLANK(F35),"  ",IF(F72&gt;0,F35/F72,IF(F35&gt;0,1,0)))</f>
        <v>0</v>
      </c>
      <c r="H35" s="9">
        <f>LCTCSBOS!H35+'LTC-Online'!H35+BRCC!H35+BPCC!H35+Delgado!H35+Fletcher!H35+LDCC!H35+LTC!H35+Nunez!H35+RPCC!H35+SLCC!H35+Sowela!H35</f>
        <v>0</v>
      </c>
      <c r="I35" s="58">
        <f t="shared" si="11"/>
        <v>0</v>
      </c>
      <c r="J35" s="53">
        <f>LCTCSBOS!J35+'LTC-Online'!J35+BRCC!J35+BPCC!J35+Delgado!J35+Fletcher!J35+LDCC!J35+LTC!J35+Nunez!J35+RPCC!J35+SLCC!J35+Sowela!J35</f>
        <v>0</v>
      </c>
      <c r="K35" s="60">
        <f>IF(ISBLANK(J35),"  ",IF(L35&gt;0,J35/L35,IF(J35&gt;0,1,0)))</f>
        <v>0</v>
      </c>
      <c r="L35" s="44">
        <f t="shared" si="12"/>
        <v>0</v>
      </c>
      <c r="M35" s="61">
        <f>IF(ISBLANK(L35),"  ",IF(L72&gt;0,L35/L72,IF(L35&gt;0,1,0)))</f>
        <v>0</v>
      </c>
      <c r="N35" s="35"/>
    </row>
    <row r="36" spans="1:14" s="82" customFormat="1" ht="45">
      <c r="A36" s="71" t="s">
        <v>36</v>
      </c>
      <c r="B36" s="76">
        <f>B35+B34+B32+B30+B29+B28+B26+B27+B25+B24+B23+B22+B21+B19+B18+B17+B16+B14+B13+B20</f>
        <v>155405938.15000001</v>
      </c>
      <c r="C36" s="77">
        <f t="shared" si="0"/>
        <v>0.99981711894821035</v>
      </c>
      <c r="D36" s="78">
        <f>D35+D34+D32+D30+D29+D28+D26+D27+D25+D24+D23+D22+D21+D19+D18+D17+D16+D14+D13+D20</f>
        <v>28426</v>
      </c>
      <c r="E36" s="183">
        <f>IF(ISBLANK(D36),"  ",IF(F36&gt;0,D36/F36,IF(D36&gt;0,1,0)))</f>
        <v>1.8288105178960196E-4</v>
      </c>
      <c r="F36" s="76">
        <f>F35+F34+F32+F30+F29+F28+F26+F27+F25+F24+F23+F22+F21+F19+F18+F17+F16+F14+F13</f>
        <v>155434364.15000001</v>
      </c>
      <c r="G36" s="80">
        <f>IF(ISBLANK(F36),"  ",IF(F72&gt;0,F36/F72,IF(F36&gt;0,1,0)))</f>
        <v>0.31031044566788824</v>
      </c>
      <c r="H36" s="76">
        <f>H35+H34+H32+H30+H29+H28+H26+H27+H25+H24+H23+H22+H21+H19+H18+H17+H16+H14+H13+H20</f>
        <v>149543676</v>
      </c>
      <c r="I36" s="77">
        <f t="shared" si="11"/>
        <v>0.99923158480969054</v>
      </c>
      <c r="J36" s="78">
        <f>J35+J34+J32+J30+J29+J28+J26+J27+J25+J24+J23+J22+J21+J19+J18+J17+J16+J14+J13+J20</f>
        <v>115000</v>
      </c>
      <c r="K36" s="79">
        <f>IF(ISBLANK(J36),"  ",IF(L36&gt;0,J36/L36,IF(J36&gt;0,1,0)))</f>
        <v>7.6841519030944783E-4</v>
      </c>
      <c r="L36" s="76">
        <f>L35+L34+L32+L30+L29+L28+L26+L27+L25+L24+L23+L22+L21+L19+L18+L17+L16+L14+L13</f>
        <v>149658676</v>
      </c>
      <c r="M36" s="80">
        <f>IF(ISBLANK(L36),"  ",IF(L72&gt;0,L36/L72,IF(L36&gt;0,1,0)))</f>
        <v>0.28038173764618035</v>
      </c>
      <c r="N36" s="81"/>
    </row>
    <row r="37" spans="1:14" s="11" customFormat="1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 s="11" customFormat="1" ht="44.25">
      <c r="A38" s="21" t="s">
        <v>38</v>
      </c>
      <c r="B38" s="9">
        <f>LCTCSBOS!B38+'LTC-Online'!B38+BRCC!B38+BPCC!B38+Delgado!B38+Fletcher!B38+LDCC!B38+LTC!B38+Nunez!B38+RPCC!B38+SLCC!B38+Sowela!B38</f>
        <v>0</v>
      </c>
      <c r="C38" s="52">
        <f t="shared" si="0"/>
        <v>0</v>
      </c>
      <c r="D38" s="53">
        <f>LCTCSBOS!D38+'LTC-Online'!D38+BRCC!D38+BPCC!D38+Delgado!D38+Fletcher!D38+LDCC!D38+LTC!D38+Nunez!D38+RPCC!D38+SLCC!D38+Sowela!D38</f>
        <v>0</v>
      </c>
      <c r="E38" s="54">
        <f t="shared" ref="E38:E44" si="13">IF(ISBLANK(D38),"  ",IF(F38&gt;0,D38/F38,IF(D38&gt;0,1,0)))</f>
        <v>0</v>
      </c>
      <c r="F38" s="48">
        <f>D38+B38</f>
        <v>0</v>
      </c>
      <c r="G38" s="56">
        <f>IF(ISBLANK(F38),"  ",IF(F72&gt;0,F38/D72,IF(F38&gt;0,1,0)))</f>
        <v>0</v>
      </c>
      <c r="H38" s="9">
        <f>LCTCSBOS!H38+'LTC-Online'!H38+BRCC!H38+BPCC!H38+Delgado!H38+Fletcher!H38+LDCC!H38+LTC!H38+Nunez!H38+RPCC!H38+SLCC!H38+Sowela!H38</f>
        <v>0</v>
      </c>
      <c r="I38" s="52">
        <f t="shared" ref="I38:I44" si="14">IF(ISBLANK(H38),"  ",IF(L38&gt;0,H38/L38,IF(H38&gt;0,1,0)))</f>
        <v>0</v>
      </c>
      <c r="J38" s="53">
        <f>LCTCSBOS!J38+'LTC-Online'!J38+BRCC!J38+BPCC!J38+Delgado!J38+Fletcher!J38+LDCC!J38+LTC!J38+Nunez!J38+RPCC!J38+SLCC!J38+Sowela!J38</f>
        <v>0</v>
      </c>
      <c r="K38" s="54">
        <f t="shared" ref="K38:K44" si="15">IF(ISBLANK(J38),"  ",IF(L38&gt;0,J38/L38,IF(J38&gt;0,1,0)))</f>
        <v>0</v>
      </c>
      <c r="L38" s="48">
        <f>J38+H38</f>
        <v>0</v>
      </c>
      <c r="M38" s="56">
        <f>IF(ISBLANK(L38),"  ",IF(L72&gt;0,L38/J72,IF(L38&gt;0,1,0)))</f>
        <v>0</v>
      </c>
      <c r="N38" s="35"/>
    </row>
    <row r="39" spans="1:14" s="11" customFormat="1" ht="44.25">
      <c r="A39" s="85" t="s">
        <v>39</v>
      </c>
      <c r="B39" s="9">
        <f>LCTCSBOS!B39+'LTC-Online'!B39+BRCC!B39+BPCC!B39+Delgado!B39+Fletcher!B39+LDCC!B39+LTC!B39+Nunez!B39+RPCC!B39+SLCC!B39+Sowela!B39</f>
        <v>0</v>
      </c>
      <c r="C39" s="58">
        <f t="shared" si="0"/>
        <v>0</v>
      </c>
      <c r="D39" s="53">
        <f>LCTCSBOS!D39+'LTC-Online'!D39+BRCC!D39+BPCC!D39+Delgado!D39+Fletcher!D39+LDCC!D39+LTC!D39+Nunez!D39+RPCC!D39+SLCC!D39+Sowela!D39</f>
        <v>0</v>
      </c>
      <c r="E39" s="60">
        <f t="shared" si="13"/>
        <v>0</v>
      </c>
      <c r="F39" s="44">
        <f>D39+B39</f>
        <v>0</v>
      </c>
      <c r="G39" s="61">
        <f>IF(ISBLANK(F39),"  ",IF(D72&gt;0,F39/D72,IF(F39&gt;0,1,0)))</f>
        <v>0</v>
      </c>
      <c r="H39" s="9">
        <f>LCTCSBOS!H39+'LTC-Online'!H39+BRCC!H39+BPCC!H39+Delgado!H39+Fletcher!H39+LDCC!H39+LTC!H39+Nunez!H39+RPCC!H39+SLCC!H39+Sowela!H39</f>
        <v>0</v>
      </c>
      <c r="I39" s="58">
        <f t="shared" si="14"/>
        <v>0</v>
      </c>
      <c r="J39" s="53">
        <f>LCTCSBOS!J39+'LTC-Online'!J39+BRCC!J39+BPCC!J39+Delgado!J39+Fletcher!J39+LDCC!J39+LTC!J39+Nunez!J39+RPCC!J39+SLCC!J39+Sowela!J39</f>
        <v>0</v>
      </c>
      <c r="K39" s="60">
        <f t="shared" si="15"/>
        <v>0</v>
      </c>
      <c r="L39" s="44">
        <f>J39+H39</f>
        <v>0</v>
      </c>
      <c r="M39" s="61">
        <f>IF(ISBLANK(L39),"  ",IF(J72&gt;0,L39/J72,IF(L39&gt;0,1,0)))</f>
        <v>0</v>
      </c>
      <c r="N39" s="35"/>
    </row>
    <row r="40" spans="1:14" s="11" customFormat="1" ht="44.25">
      <c r="A40" s="86" t="s">
        <v>40</v>
      </c>
      <c r="B40" s="9">
        <f>LCTCSBOS!B40+'LTC-Online'!B40+BRCC!B40+BPCC!B40+Delgado!B40+Fletcher!B40+LDCC!B40+LTC!B40+Nunez!B40+RPCC!B40+SLCC!B40+Sowela!B40</f>
        <v>0</v>
      </c>
      <c r="C40" s="58">
        <f t="shared" si="0"/>
        <v>0</v>
      </c>
      <c r="D40" s="53">
        <f>LCTCSBOS!D40+'LTC-Online'!D40+BRCC!D40+BPCC!D40+Delgado!D40+Fletcher!D40+LDCC!D40+LTC!D40+Nunez!D40+RPCC!D40+SLCC!D40+Sowela!D40</f>
        <v>0</v>
      </c>
      <c r="E40" s="60">
        <f t="shared" si="13"/>
        <v>0</v>
      </c>
      <c r="F40" s="75">
        <f>D40+B40</f>
        <v>0</v>
      </c>
      <c r="G40" s="61">
        <f>IF(ISBLANK(F40),"  ",IF(D72&gt;0,F40/D72,IF(F40&gt;0,1,0)))</f>
        <v>0</v>
      </c>
      <c r="H40" s="9">
        <f>LCTCSBOS!H40+'LTC-Online'!H40+BRCC!H40+BPCC!H40+Delgado!H40+Fletcher!H40+LDCC!H40+LTC!H40+Nunez!H40+RPCC!H40+SLCC!H40+Sowela!H40</f>
        <v>0</v>
      </c>
      <c r="I40" s="58">
        <f t="shared" si="14"/>
        <v>0</v>
      </c>
      <c r="J40" s="53">
        <f>LCTCSBOS!J40+'LTC-Online'!J40+BRCC!J40+BPCC!J40+Delgado!J40+Fletcher!J40+LDCC!J40+LTC!J40+Nunez!J40+RPCC!J40+SLCC!J40+Sowela!J40</f>
        <v>0</v>
      </c>
      <c r="K40" s="60">
        <f t="shared" si="15"/>
        <v>0</v>
      </c>
      <c r="L40" s="75">
        <f>J40+H40</f>
        <v>0</v>
      </c>
      <c r="M40" s="61">
        <f>IF(ISBLANK(L40),"  ",IF(J72&gt;0,L40/J72,IF(L40&gt;0,1,0)))</f>
        <v>0</v>
      </c>
      <c r="N40" s="35"/>
    </row>
    <row r="41" spans="1:14" s="11" customFormat="1" ht="44.25">
      <c r="A41" s="41" t="s">
        <v>41</v>
      </c>
      <c r="B41" s="9">
        <f>LCTCSBOS!B41+'LTC-Online'!B41+BRCC!B41+BPCC!B41+Delgado!B41+Fletcher!B41+LDCC!B41+LTC!B41+Nunez!B41+RPCC!B41+SLCC!B41+Sowela!B41</f>
        <v>0</v>
      </c>
      <c r="C41" s="58">
        <f t="shared" si="0"/>
        <v>0</v>
      </c>
      <c r="D41" s="53">
        <f>LCTCSBOS!D41+'LTC-Online'!D41+BRCC!D41+BPCC!D41+Delgado!D41+Fletcher!D41+LDCC!D41+LTC!D41+Nunez!D41+RPCC!D41+SLCC!D41+Sowela!D41</f>
        <v>0</v>
      </c>
      <c r="E41" s="60">
        <f t="shared" si="13"/>
        <v>0</v>
      </c>
      <c r="F41" s="75">
        <f>D41+B41</f>
        <v>0</v>
      </c>
      <c r="G41" s="61">
        <f>IF(ISBLANK(F41),"  ",IF(D72&gt;0,F41/D72,IF(F41&gt;0,1,0)))</f>
        <v>0</v>
      </c>
      <c r="H41" s="9">
        <f>LCTCSBOS!H41+'LTC-Online'!H41+BRCC!H41+BPCC!H41+Delgado!H41+Fletcher!H41+LDCC!H41+LTC!H41+Nunez!H41+RPCC!H41+SLCC!H41+Sowela!H41</f>
        <v>0</v>
      </c>
      <c r="I41" s="58">
        <f t="shared" si="14"/>
        <v>0</v>
      </c>
      <c r="J41" s="53">
        <f>LCTCSBOS!J41+'LTC-Online'!J41+BRCC!J41+BPCC!J41+Delgado!J41+Fletcher!J41+LDCC!J41+LTC!J41+Nunez!J41+RPCC!J41+SLCC!J41+Sowela!J41</f>
        <v>0</v>
      </c>
      <c r="K41" s="60">
        <f t="shared" si="15"/>
        <v>0</v>
      </c>
      <c r="L41" s="75">
        <f>J41+H41</f>
        <v>0</v>
      </c>
      <c r="M41" s="61">
        <f>IF(ISBLANK(L41),"  ",IF(J72&gt;0,L41/J72,IF(L41&gt;0,1,0)))</f>
        <v>0</v>
      </c>
      <c r="N41" s="35"/>
    </row>
    <row r="42" spans="1:14" s="11" customFormat="1" ht="44.25">
      <c r="A42" s="85" t="s">
        <v>42</v>
      </c>
      <c r="B42" s="9">
        <f>LCTCSBOS!B42+'LTC-Online'!B42+BRCC!B42+BPCC!B42+Delgado!B42+Fletcher!B42+LDCC!B42+LTC!B42+Nunez!B42+RPCC!B42+SLCC!B42+Sowela!B42</f>
        <v>0</v>
      </c>
      <c r="C42" s="58">
        <f t="shared" si="0"/>
        <v>0</v>
      </c>
      <c r="D42" s="53">
        <f>LCTCSBOS!D42+'LTC-Online'!D42+BRCC!D42+BPCC!D42+Delgado!D42+Fletcher!D42+LDCC!D42+LTC!D42+Nunez!D42+RPCC!D42+SLCC!D42+Sowela!D42</f>
        <v>0</v>
      </c>
      <c r="E42" s="60">
        <f t="shared" si="13"/>
        <v>0</v>
      </c>
      <c r="F42" s="75">
        <f>D42+B42</f>
        <v>0</v>
      </c>
      <c r="G42" s="61">
        <f>IF(ISBLANK(F42),"  ",IF(F72&gt;0,F42/F72,IF(F42&gt;0,1,0)))</f>
        <v>0</v>
      </c>
      <c r="H42" s="9">
        <f>LCTCSBOS!H42+'LTC-Online'!H42+BRCC!H42+BPCC!H42+Delgado!H42+Fletcher!H42+LDCC!H42+LTC!H42+Nunez!H42+RPCC!H42+SLCC!H42+Sowela!H42</f>
        <v>3600357</v>
      </c>
      <c r="I42" s="58">
        <f t="shared" si="14"/>
        <v>1</v>
      </c>
      <c r="J42" s="53">
        <f>LCTCSBOS!J42+'LTC-Online'!J42+BRCC!J42+BPCC!J42+Delgado!J42+Fletcher!J42+LDCC!J42+LTC!J42+Nunez!J42+RPCC!J42+SLCC!J42+Sowela!J42</f>
        <v>0</v>
      </c>
      <c r="K42" s="60">
        <f t="shared" si="15"/>
        <v>0</v>
      </c>
      <c r="L42" s="75">
        <f>J42+H42</f>
        <v>3600357</v>
      </c>
      <c r="M42" s="61">
        <f>IF(ISBLANK(L42),"  ",IF(L72&gt;0,L42/L72,IF(L42&gt;0,1,0)))</f>
        <v>6.7451776187475347E-3</v>
      </c>
      <c r="N42" s="35"/>
    </row>
    <row r="43" spans="1:14" s="82" customFormat="1" ht="45">
      <c r="A43" s="83" t="s">
        <v>43</v>
      </c>
      <c r="B43" s="209">
        <f>B42+B41+B40+B39+B38</f>
        <v>0</v>
      </c>
      <c r="C43" s="77">
        <f t="shared" si="0"/>
        <v>0</v>
      </c>
      <c r="D43" s="201">
        <f>D42+D41+D40+D39+D38</f>
        <v>0</v>
      </c>
      <c r="E43" s="79">
        <f t="shared" si="13"/>
        <v>0</v>
      </c>
      <c r="F43" s="89">
        <f>F42+F41+F40+F39+F38</f>
        <v>0</v>
      </c>
      <c r="G43" s="80">
        <f>IF(ISBLANK(F43),"  ",IF(F72&gt;0,F43/F72,IF(F43&gt;0,1,0)))</f>
        <v>0</v>
      </c>
      <c r="H43" s="209">
        <f>H42+H41+H40+H39+H38</f>
        <v>3600357</v>
      </c>
      <c r="I43" s="77">
        <f t="shared" si="14"/>
        <v>1</v>
      </c>
      <c r="J43" s="201">
        <f>J42+J41+J40+J39+J38</f>
        <v>0</v>
      </c>
      <c r="K43" s="79">
        <f t="shared" si="15"/>
        <v>0</v>
      </c>
      <c r="L43" s="89">
        <f>L42+L41+L40+L39+L38</f>
        <v>3600357</v>
      </c>
      <c r="M43" s="80">
        <f>IF(ISBLANK(L43),"  ",IF(L72&gt;0,L43/L72,IF(L43&gt;0,1,0)))</f>
        <v>6.7451776187475347E-3</v>
      </c>
      <c r="N43" s="81"/>
    </row>
    <row r="44" spans="1:14" s="82" customFormat="1" ht="45">
      <c r="A44" s="90" t="s">
        <v>44</v>
      </c>
      <c r="B44" s="176">
        <f>LCTCSBOS!B44+'LTC-Online'!B44+BRCC!B44+BPCC!B44+Delgado!B44+Fletcher!B44+LDCC!B44+LTC!B44+Nunez!B44+RPCC!B44+SLCC!B44+Sowela!B44</f>
        <v>26560680</v>
      </c>
      <c r="C44" s="77">
        <f t="shared" si="0"/>
        <v>1</v>
      </c>
      <c r="D44" s="210">
        <f>LCTCSBOS!D44+'LTC-Online'!D44+BRCC!D44+BPCC!D44+Delgado!D44+Fletcher!D44+LDCC!D44+LTC!D44+Nunez!D44+RPCC!D44+SLCC!D44+Sowela!D44</f>
        <v>0</v>
      </c>
      <c r="E44" s="79">
        <f t="shared" si="13"/>
        <v>0</v>
      </c>
      <c r="F44" s="92">
        <f>D44+B44</f>
        <v>26560680</v>
      </c>
      <c r="G44" s="80">
        <f>IF(ISBLANK(F44),"  ",IF(F72&gt;0,F44/F72,IF(F44&gt;0,1,0)))</f>
        <v>5.3025960463210516E-2</v>
      </c>
      <c r="H44" s="176">
        <f>LCTCSBOS!H44+'LTC-Online'!H44+BRCC!H44+BPCC!H44+Delgado!H44+Fletcher!H44+LDCC!H44+LTC!H44+Nunez!H44+RPCC!H44+SLCC!H44+Sowela!H44</f>
        <v>42485162</v>
      </c>
      <c r="I44" s="77">
        <f t="shared" si="14"/>
        <v>1</v>
      </c>
      <c r="J44" s="210">
        <f>LCTCSBOS!J44+'LTC-Online'!J44+BRCC!J44+BPCC!J44+Delgado!J44+Fletcher!J44+LDCC!J44+LTC!J44+Nunez!J44+RPCC!J44+SLCC!J44+Sowela!J44</f>
        <v>0</v>
      </c>
      <c r="K44" s="79">
        <f t="shared" si="15"/>
        <v>0</v>
      </c>
      <c r="L44" s="92">
        <f>J44+H44</f>
        <v>42485162</v>
      </c>
      <c r="M44" s="80">
        <f>IF(ISBLANK(L44),"  ",IF(L72&gt;0,L44/L72,IF(L44&gt;0,1,0)))</f>
        <v>7.9594874578066355E-2</v>
      </c>
      <c r="N44" s="81"/>
    </row>
    <row r="45" spans="1:14" s="11" customFormat="1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 s="11" customFormat="1" ht="44.25">
      <c r="A46" s="21" t="s">
        <v>46</v>
      </c>
      <c r="B46" s="9">
        <f>LCTCSBOS!B46+'LTC-Online'!B46+BRCC!B46+BPCC!B46+Delgado!B46+Fletcher!B46+LDCC!B46+LTC!B46+Nunez!B46+RPCC!B46+SLCC!B46+Sowela!B46</f>
        <v>71968593.359999999</v>
      </c>
      <c r="C46" s="52">
        <f t="shared" si="0"/>
        <v>0.95961812650717604</v>
      </c>
      <c r="D46" s="53">
        <f>LCTCSBOS!D46+'LTC-Online'!D46+BRCC!D46+BPCC!D46+Delgado!D46+Fletcher!D46+LDCC!D46+LTC!D46+Nunez!D46+RPCC!D46+SLCC!D46+Sowela!D46</f>
        <v>3028524.1100000003</v>
      </c>
      <c r="E46" s="54">
        <f t="shared" ref="E46:E62" si="16">IF(ISBLANK(D46),"  ",IF(F46&gt;0,D46/F46,IF(D46&gt;0,1,0)))</f>
        <v>4.0381873492823996E-2</v>
      </c>
      <c r="F46" s="97">
        <f>D46+B46</f>
        <v>74997117.469999999</v>
      </c>
      <c r="G46" s="56">
        <f>IF(ISBLANK(F46),"  ",IF(F72&gt;0,F46/F72,IF(F46&gt;0,1,0)))</f>
        <v>0.14972486343794567</v>
      </c>
      <c r="H46" s="9">
        <f>LCTCSBOS!H46+'LTC-Online'!H46+BRCC!H46+BPCC!H46+Delgado!H46+Fletcher!H46+LDCC!H46+LTC!H46+Nunez!H46+RPCC!H46+SLCC!H46+Sowela!H46</f>
        <v>84173715</v>
      </c>
      <c r="I46" s="52">
        <f t="shared" ref="I46:I62" si="17">IF(ISBLANK(H46),"  ",IF(L46&gt;0,H46/L46,IF(H46&gt;0,1,0)))</f>
        <v>0.96424517437610635</v>
      </c>
      <c r="J46" s="53">
        <f>LCTCSBOS!J46+'LTC-Online'!J46+BRCC!J46+BPCC!J46+Delgado!J46+Fletcher!J46+LDCC!J46+LTC!J46+Nunez!J46+RPCC!J46+SLCC!J46+Sowela!J46</f>
        <v>3121215</v>
      </c>
      <c r="K46" s="54">
        <f t="shared" ref="K46:K62" si="18">IF(ISBLANK(J46),"  ",IF(L46&gt;0,J46/L46,IF(J46&gt;0,1,0)))</f>
        <v>3.5754825623893621E-2</v>
      </c>
      <c r="L46" s="97">
        <f>J46+H46</f>
        <v>87294930</v>
      </c>
      <c r="M46" s="56">
        <f>IF(ISBLANK(L46),"  ",IF(L72&gt;0,L46/L72,IF(L46&gt;0,1,0)))</f>
        <v>0.16354483959955438</v>
      </c>
      <c r="N46" s="35"/>
    </row>
    <row r="47" spans="1:14" s="11" customFormat="1" ht="44.25">
      <c r="A47" s="41" t="s">
        <v>47</v>
      </c>
      <c r="B47" s="9">
        <f>LCTCSBOS!B47+'LTC-Online'!B47+BRCC!B47+BPCC!B47+Delgado!B47+Fletcher!B47+LDCC!B47+LTC!B47+Nunez!B47+RPCC!B47+SLCC!B47+Sowela!B47</f>
        <v>3494150.6</v>
      </c>
      <c r="C47" s="58">
        <f t="shared" si="0"/>
        <v>1</v>
      </c>
      <c r="D47" s="53">
        <f>LCTCSBOS!D47+'LTC-Online'!D47+BRCC!D47+BPCC!D47+Delgado!D47+Fletcher!D47+LDCC!D47+LTC!D47+Nunez!D47+RPCC!D47+SLCC!D47+Sowela!D47</f>
        <v>0</v>
      </c>
      <c r="E47" s="60">
        <f t="shared" si="16"/>
        <v>0</v>
      </c>
      <c r="F47" s="98">
        <f>D47+B47</f>
        <v>3494150.6</v>
      </c>
      <c r="G47" s="61">
        <f>IF(ISBLANK(F47),"  ",IF(F72&gt;0,F47/F72,IF(F47&gt;0,1,0)))</f>
        <v>6.9757510563774458E-3</v>
      </c>
      <c r="H47" s="9">
        <f>LCTCSBOS!H47+'LTC-Online'!H47+BRCC!H47+BPCC!H47+Delgado!H47+Fletcher!H47+LDCC!H47+LTC!H47+Nunez!H47+RPCC!H47+SLCC!H47+Sowela!H47</f>
        <v>3643470</v>
      </c>
      <c r="I47" s="58">
        <f t="shared" si="17"/>
        <v>1</v>
      </c>
      <c r="J47" s="53">
        <f>LCTCSBOS!J47+'LTC-Online'!J47+BRCC!J47+BPCC!J47+Delgado!J47+Fletcher!J47+LDCC!J47+LTC!J47+Nunez!J47+RPCC!J47+SLCC!J47+Sowela!J47</f>
        <v>0</v>
      </c>
      <c r="K47" s="60">
        <f t="shared" si="18"/>
        <v>0</v>
      </c>
      <c r="L47" s="98">
        <f>J47+H47</f>
        <v>3643470</v>
      </c>
      <c r="M47" s="61">
        <f>IF(ISBLANK(L47),"  ",IF(L72&gt;0,L47/L72,IF(L47&gt;0,1,0)))</f>
        <v>6.8259487319113302E-3</v>
      </c>
      <c r="N47" s="35"/>
    </row>
    <row r="48" spans="1:14" s="11" customFormat="1" ht="44.25">
      <c r="A48" s="99" t="s">
        <v>48</v>
      </c>
      <c r="B48" s="9">
        <f>LCTCSBOS!B48+'LTC-Online'!B48+BRCC!B48+BPCC!B48+Delgado!B48+Fletcher!B48+LDCC!B48+LTC!B48+Nunez!B48+RPCC!B48+SLCC!B48+Sowela!B48</f>
        <v>0</v>
      </c>
      <c r="C48" s="58">
        <f t="shared" si="0"/>
        <v>0</v>
      </c>
      <c r="D48" s="53">
        <f>LCTCSBOS!D48+'LTC-Online'!D48+BRCC!D48+BPCC!D48+Delgado!D48+Fletcher!D48+LDCC!D48+LTC!D48+Nunez!D48+RPCC!D48+SLCC!D48+Sowela!D48</f>
        <v>7544176.4399999995</v>
      </c>
      <c r="E48" s="60">
        <f t="shared" si="16"/>
        <v>1</v>
      </c>
      <c r="F48" s="102">
        <f>D48+B48</f>
        <v>7544176.4399999995</v>
      </c>
      <c r="G48" s="61">
        <f>IF(ISBLANK(F48),"  ",IF(F72&gt;0,F48/F72,IF(F48&gt;0,1,0)))</f>
        <v>1.5061256023374561E-2</v>
      </c>
      <c r="H48" s="9">
        <f>LCTCSBOS!H48+'LTC-Online'!H48+BRCC!H48+BPCC!H48+Delgado!H48+Fletcher!H48+LDCC!H48+LTC!H48+Nunez!H48+RPCC!H48+SLCC!H48+Sowela!H48</f>
        <v>0</v>
      </c>
      <c r="I48" s="58">
        <f t="shared" si="17"/>
        <v>0</v>
      </c>
      <c r="J48" s="53">
        <f>LCTCSBOS!J48+'LTC-Online'!J48+BRCC!J48+BPCC!J48+Delgado!J48+Fletcher!J48+LDCC!J48+LTC!J48+Nunez!J48+RPCC!J48+SLCC!J48+Sowela!J48</f>
        <v>8911971.3999999985</v>
      </c>
      <c r="K48" s="60">
        <f t="shared" si="18"/>
        <v>1</v>
      </c>
      <c r="L48" s="102">
        <f>J48+H48</f>
        <v>8911971.3999999985</v>
      </c>
      <c r="M48" s="61">
        <f>IF(ISBLANK(L48),"  ",IF(L72&gt;0,L48/L72,IF(L48&gt;0,1,0)))</f>
        <v>1.6696352618975875E-2</v>
      </c>
      <c r="N48" s="35"/>
    </row>
    <row r="49" spans="1:14" s="11" customFormat="1" ht="44.25">
      <c r="A49" s="99" t="s">
        <v>49</v>
      </c>
      <c r="B49" s="9">
        <f>LCTCSBOS!B49+'LTC-Online'!B49+BRCC!B49+BPCC!B49+Delgado!B49+Fletcher!B49+LDCC!B49+LTC!B49+Nunez!B49+RPCC!B49+SLCC!B49+Sowela!B49</f>
        <v>1656341.48</v>
      </c>
      <c r="C49" s="58">
        <f t="shared" si="0"/>
        <v>0.614902441412287</v>
      </c>
      <c r="D49" s="53">
        <f>LCTCSBOS!D49+'LTC-Online'!D49+BRCC!D49+BPCC!D49+Delgado!D49+Fletcher!D49+LDCC!D49+LTC!D49+Nunez!D49+RPCC!D49+SLCC!D49+Sowela!D49</f>
        <v>1037324</v>
      </c>
      <c r="E49" s="60">
        <f t="shared" si="16"/>
        <v>0.385097558587713</v>
      </c>
      <c r="F49" s="102">
        <f>D49+B49</f>
        <v>2693665.48</v>
      </c>
      <c r="G49" s="61">
        <f>IF(ISBLANK(F49),"  ",IF(F72&gt;0,F49/F72,IF(F49&gt;0,1,0)))</f>
        <v>5.3776559652687723E-3</v>
      </c>
      <c r="H49" s="9">
        <f>LCTCSBOS!H49+'LTC-Online'!H49+BRCC!H49+BPCC!H49+Delgado!H49+Fletcher!H49+LDCC!H49+LTC!H49+Nunez!H49+RPCC!H49+SLCC!H49+Sowela!H49</f>
        <v>1937365</v>
      </c>
      <c r="I49" s="58">
        <f t="shared" si="17"/>
        <v>0.66407002620508659</v>
      </c>
      <c r="J49" s="53">
        <f>LCTCSBOS!J49+'LTC-Online'!J49+BRCC!J49+BPCC!J49+Delgado!J49+Fletcher!J49+LDCC!J49+LTC!J49+Nunez!J49+RPCC!J49+SLCC!J49+Sowela!J49</f>
        <v>980045.7</v>
      </c>
      <c r="K49" s="60">
        <f t="shared" si="18"/>
        <v>0.33592997379491335</v>
      </c>
      <c r="L49" s="102">
        <f>J49+H49</f>
        <v>2917410.7</v>
      </c>
      <c r="M49" s="61">
        <f>IF(ISBLANK(L49),"  ",IF(L72&gt;0,L49/L72,IF(L49&gt;0,1,0)))</f>
        <v>5.4656950292247628E-3</v>
      </c>
      <c r="N49" s="35"/>
    </row>
    <row r="50" spans="1:14" s="11" customFormat="1" ht="44.25">
      <c r="A50" s="41" t="s">
        <v>50</v>
      </c>
      <c r="B50" s="9">
        <f>LCTCSBOS!B50+'LTC-Online'!B50+BRCC!B50+BPCC!B50+Delgado!B50+Fletcher!B50+LDCC!B50+LTC!B50+Nunez!B50+RPCC!B50+SLCC!B50+Sowela!B50</f>
        <v>3138584.73</v>
      </c>
      <c r="C50" s="58">
        <f t="shared" si="0"/>
        <v>0.23622360060000183</v>
      </c>
      <c r="D50" s="53">
        <f>LCTCSBOS!D50+'LTC-Online'!D50+BRCC!D50+BPCC!D50+Delgado!D50+Fletcher!D50+LDCC!D50+LTC!D50+Nunez!D50+RPCC!D50+SLCC!D50+Sowela!D50</f>
        <v>10147914.68</v>
      </c>
      <c r="E50" s="60">
        <f t="shared" si="16"/>
        <v>0.76377639939999808</v>
      </c>
      <c r="F50" s="98">
        <f>D50+B50</f>
        <v>13286499.41</v>
      </c>
      <c r="G50" s="61">
        <f>IF(ISBLANK(F50),"  ",IF(F72&gt;0,F50/F72,IF(F50&gt;0,1,0)))</f>
        <v>2.652527692849467E-2</v>
      </c>
      <c r="H50" s="9">
        <f>LCTCSBOS!H50+'LTC-Online'!H50+BRCC!H50+BPCC!H50+Delgado!H50+Fletcher!H50+LDCC!H50+LTC!H50+Nunez!H50+RPCC!H50+SLCC!H50+Sowela!H50</f>
        <v>3466839</v>
      </c>
      <c r="I50" s="58">
        <f t="shared" si="17"/>
        <v>0.23126857209733642</v>
      </c>
      <c r="J50" s="53">
        <f>LCTCSBOS!J50+'LTC-Online'!J50+BRCC!J50+BPCC!J50+Delgado!J50+Fletcher!J50+LDCC!J50+LTC!J50+Nunez!J50+RPCC!J50+SLCC!J50+Sowela!J50</f>
        <v>11523693.299999999</v>
      </c>
      <c r="K50" s="60">
        <f t="shared" si="18"/>
        <v>0.76873142790266358</v>
      </c>
      <c r="L50" s="98">
        <f>J50+H50</f>
        <v>14990532.299999999</v>
      </c>
      <c r="M50" s="61">
        <f>IF(ISBLANK(L50),"  ",IF(L72&gt;0,L50/L72,IF(L50&gt;0,1,0)))</f>
        <v>2.8084382455148754E-2</v>
      </c>
      <c r="N50" s="35"/>
    </row>
    <row r="51" spans="1:14" s="82" customFormat="1" ht="45">
      <c r="A51" s="90" t="s">
        <v>51</v>
      </c>
      <c r="B51" s="209">
        <f>B50+B49+B48+B47+B46</f>
        <v>80257670.170000002</v>
      </c>
      <c r="C51" s="77">
        <f t="shared" si="0"/>
        <v>0.78671950931854162</v>
      </c>
      <c r="D51" s="201">
        <f>D50+D49+D48+D47+D46</f>
        <v>21757939.229999997</v>
      </c>
      <c r="E51" s="79">
        <f t="shared" si="16"/>
        <v>0.21328049068145835</v>
      </c>
      <c r="F51" s="104">
        <f>F50+F49+F48+F47+F46</f>
        <v>102015609.40000001</v>
      </c>
      <c r="G51" s="80">
        <f>IF(ISBLANK(F51),"  ",IF(F72&gt;0,F51/F72,IF(F51&gt;0,1,0)))</f>
        <v>0.20366480341146112</v>
      </c>
      <c r="H51" s="209">
        <f>H50+H49+H48+H47+H46</f>
        <v>93221389</v>
      </c>
      <c r="I51" s="77">
        <f t="shared" si="17"/>
        <v>0.79163318084994594</v>
      </c>
      <c r="J51" s="201">
        <f>J50+J49+J48+J47+J46</f>
        <v>24536925.399999999</v>
      </c>
      <c r="K51" s="79">
        <f t="shared" si="18"/>
        <v>0.20836681915005398</v>
      </c>
      <c r="L51" s="104">
        <f>L50+L49+L48+L47+L46</f>
        <v>117758314.40000001</v>
      </c>
      <c r="M51" s="80">
        <f>IF(ISBLANK(L51),"  ",IF(L72&gt;0,L51/L72,IF(L51&gt;0,1,0)))</f>
        <v>0.2206172184348151</v>
      </c>
      <c r="N51" s="81"/>
    </row>
    <row r="52" spans="1:14" s="11" customFormat="1" ht="44.25">
      <c r="A52" s="51" t="s">
        <v>52</v>
      </c>
      <c r="B52" s="9">
        <f>LCTCSBOS!B52+'LTC-Online'!B52+BRCC!B52+BPCC!B52+Delgado!B52+Fletcher!B52+LDCC!B52+LTC!B52+Nunez!B52+RPCC!B52+SLCC!B52+Sowela!B52</f>
        <v>0</v>
      </c>
      <c r="C52" s="58">
        <f t="shared" si="0"/>
        <v>0</v>
      </c>
      <c r="D52" s="53">
        <f>LCTCSBOS!D52+'LTC-Online'!D52+BRCC!D52+BPCC!D52+Delgado!D52+Fletcher!D52+LDCC!D52+LTC!D52+Nunez!D52+RPCC!D52+SLCC!D52+Sowela!D52</f>
        <v>0</v>
      </c>
      <c r="E52" s="60">
        <f t="shared" si="16"/>
        <v>0</v>
      </c>
      <c r="F52" s="107">
        <f t="shared" ref="F52:F61" si="19">D52+B52</f>
        <v>0</v>
      </c>
      <c r="G52" s="61">
        <f>IF(ISBLANK(F52),"  ",IF(F72&gt;0,F52/F72,IF(F52&gt;0,1,0)))</f>
        <v>0</v>
      </c>
      <c r="H52" s="9">
        <f>LCTCSBOS!H52+'LTC-Online'!H52+BRCC!H52+BPCC!H52+Delgado!H52+Fletcher!H52+LDCC!H52+LTC!H52+Nunez!H52+RPCC!H52+SLCC!H52+Sowela!H52</f>
        <v>0</v>
      </c>
      <c r="I52" s="58">
        <f t="shared" si="17"/>
        <v>0</v>
      </c>
      <c r="J52" s="53">
        <f>LCTCSBOS!J52+'LTC-Online'!J52+BRCC!J52+BPCC!J52+Delgado!J52+Fletcher!J52+LDCC!J52+LTC!J52+Nunez!J52+RPCC!J52+SLCC!J52+Sowela!J52</f>
        <v>0</v>
      </c>
      <c r="K52" s="60">
        <f t="shared" si="18"/>
        <v>0</v>
      </c>
      <c r="L52" s="107">
        <f t="shared" ref="L52:L61" si="20">J52+H52</f>
        <v>0</v>
      </c>
      <c r="M52" s="61">
        <f>IF(ISBLANK(L52),"  ",IF(L72&gt;0,L52/L72,IF(L52&gt;0,1,0)))</f>
        <v>0</v>
      </c>
      <c r="N52" s="35"/>
    </row>
    <row r="53" spans="1:14" s="11" customFormat="1" ht="44.25">
      <c r="A53" s="108" t="s">
        <v>53</v>
      </c>
      <c r="B53" s="9">
        <f>LCTCSBOS!B53+'LTC-Online'!B53+BRCC!B53+BPCC!B53+Delgado!B53+Fletcher!B53+LDCC!B53+LTC!B53+Nunez!B53+RPCC!B53+SLCC!B53+Sowela!B53</f>
        <v>0</v>
      </c>
      <c r="C53" s="58">
        <f t="shared" si="0"/>
        <v>0</v>
      </c>
      <c r="D53" s="53">
        <f>LCTCSBOS!D53+'LTC-Online'!D53+BRCC!D53+BPCC!D53+Delgado!D53+Fletcher!D53+LDCC!D53+LTC!D53+Nunez!D53+RPCC!D53+SLCC!D53+Sowela!D53</f>
        <v>0</v>
      </c>
      <c r="E53" s="60">
        <f t="shared" si="16"/>
        <v>0</v>
      </c>
      <c r="F53" s="44">
        <f t="shared" si="19"/>
        <v>0</v>
      </c>
      <c r="G53" s="61">
        <f>IF(ISBLANK(F53),"  ",IF(F72&gt;0,F53/F72,IF(F53&gt;0,1,0)))</f>
        <v>0</v>
      </c>
      <c r="H53" s="9">
        <f>LCTCSBOS!H53+'LTC-Online'!H53+BRCC!H53+BPCC!H53+Delgado!H53+Fletcher!H53+LDCC!H53+LTC!H53+Nunez!H53+RPCC!H53+SLCC!H53+Sowela!H53</f>
        <v>0</v>
      </c>
      <c r="I53" s="58">
        <f t="shared" si="17"/>
        <v>0</v>
      </c>
      <c r="J53" s="53">
        <f>LCTCSBOS!J53+'LTC-Online'!J53+BRCC!J53+BPCC!J53+Delgado!J53+Fletcher!J53+LDCC!J53+LTC!J53+Nunez!J53+RPCC!J53+SLCC!J53+Sowela!J53</f>
        <v>0</v>
      </c>
      <c r="K53" s="60">
        <f t="shared" si="18"/>
        <v>0</v>
      </c>
      <c r="L53" s="44">
        <f t="shared" si="20"/>
        <v>0</v>
      </c>
      <c r="M53" s="61">
        <f>IF(ISBLANK(L53),"  ",IF(L72&gt;0,L53/L72,IF(L53&gt;0,1,0)))</f>
        <v>0</v>
      </c>
      <c r="N53" s="35"/>
    </row>
    <row r="54" spans="1:14" s="11" customFormat="1" ht="44.25">
      <c r="A54" s="86" t="s">
        <v>54</v>
      </c>
      <c r="B54" s="9">
        <f>LCTCSBOS!B54+'LTC-Online'!B54+BRCC!B54+BPCC!B54+Delgado!B54+Fletcher!B54+LDCC!B54+LTC!B54+Nunez!B54+RPCC!B54+SLCC!B54+Sowela!B54</f>
        <v>771374.5</v>
      </c>
      <c r="C54" s="58">
        <f t="shared" si="0"/>
        <v>0.63550124523310947</v>
      </c>
      <c r="D54" s="53">
        <f>LCTCSBOS!D54+'LTC-Online'!D54+BRCC!D54+BPCC!D54+Delgado!D54+Fletcher!D54+LDCC!D54+LTC!D54+Nunez!D54+RPCC!D54+SLCC!D54+Sowela!D54</f>
        <v>442430.36</v>
      </c>
      <c r="E54" s="60">
        <f t="shared" si="16"/>
        <v>0.36449875476689064</v>
      </c>
      <c r="F54" s="44">
        <f t="shared" si="19"/>
        <v>1213804.8599999999</v>
      </c>
      <c r="G54" s="61">
        <f>IF(ISBLANK(F54),"  ",IF(F72&gt;0,F54/F72,IF(F54&gt;0,1,0)))</f>
        <v>2.4232500265961854E-3</v>
      </c>
      <c r="H54" s="9">
        <f>LCTCSBOS!H54+'LTC-Online'!H54+BRCC!H54+BPCC!H54+Delgado!H54+Fletcher!H54+LDCC!H54+LTC!H54+Nunez!H54+RPCC!H54+SLCC!H54+Sowela!H54</f>
        <v>725657</v>
      </c>
      <c r="I54" s="58">
        <f t="shared" si="17"/>
        <v>0.63616064775283554</v>
      </c>
      <c r="J54" s="53">
        <f>LCTCSBOS!J54+'LTC-Online'!J54+BRCC!J54+BPCC!J54+Delgado!J54+Fletcher!J54+LDCC!J54+LTC!J54+Nunez!J54+RPCC!J54+SLCC!J54+Sowela!J54</f>
        <v>415025</v>
      </c>
      <c r="K54" s="60">
        <f t="shared" si="18"/>
        <v>0.3638393522471644</v>
      </c>
      <c r="L54" s="44">
        <f t="shared" si="20"/>
        <v>1140682</v>
      </c>
      <c r="M54" s="61">
        <f>IF(ISBLANK(L54),"  ",IF(L72&gt;0,L54/L72,IF(L54&gt;0,1,0)))</f>
        <v>2.1370388260131359E-3</v>
      </c>
      <c r="N54" s="35"/>
    </row>
    <row r="55" spans="1:14" s="11" customFormat="1" ht="44.25">
      <c r="A55" s="85" t="s">
        <v>55</v>
      </c>
      <c r="B55" s="9">
        <f>LCTCSBOS!B55+'LTC-Online'!B55+BRCC!B55+BPCC!B55+Delgado!B55+Fletcher!B55+LDCC!B55+LTC!B55+Nunez!B55+RPCC!B55+SLCC!B55+Sowela!B55</f>
        <v>0</v>
      </c>
      <c r="C55" s="58">
        <f t="shared" si="0"/>
        <v>0</v>
      </c>
      <c r="D55" s="53">
        <f>LCTCSBOS!D55+'LTC-Online'!D55+BRCC!D55+BPCC!D55+Delgado!D55+Fletcher!D55+LDCC!D55+LTC!D55+Nunez!D55+RPCC!D55+SLCC!D55+Sowela!D55</f>
        <v>25743499.620000001</v>
      </c>
      <c r="E55" s="60">
        <f t="shared" si="16"/>
        <v>1</v>
      </c>
      <c r="F55" s="75">
        <f t="shared" si="19"/>
        <v>25743499.620000001</v>
      </c>
      <c r="G55" s="61">
        <f>IF(ISBLANK(F55),"  ",IF(F72&gt;0,F55/F72,IF(F55&gt;0,1,0)))</f>
        <v>5.1394534817436714E-2</v>
      </c>
      <c r="H55" s="9">
        <f>LCTCSBOS!H55+'LTC-Online'!H55+BRCC!H55+BPCC!H55+Delgado!H55+Fletcher!H55+LDCC!H55+LTC!H55+Nunez!H55+RPCC!H55+SLCC!H55+Sowela!H55</f>
        <v>0</v>
      </c>
      <c r="I55" s="58">
        <f t="shared" si="17"/>
        <v>0</v>
      </c>
      <c r="J55" s="53">
        <f>LCTCSBOS!J55+'LTC-Online'!J55+BRCC!J55+BPCC!J55+Delgado!J55+Fletcher!J55+LDCC!J55+LTC!J55+Nunez!J55+RPCC!J55+SLCC!J55+Sowela!J55</f>
        <v>22634316</v>
      </c>
      <c r="K55" s="60">
        <f t="shared" si="18"/>
        <v>1</v>
      </c>
      <c r="L55" s="75">
        <f t="shared" si="20"/>
        <v>22634316</v>
      </c>
      <c r="M55" s="61">
        <f>IF(ISBLANK(L55),"  ",IF(L72&gt;0,L55/L72,IF(L55&gt;0,1,0)))</f>
        <v>4.2404817549720551E-2</v>
      </c>
      <c r="N55" s="35"/>
    </row>
    <row r="56" spans="1:14" s="11" customFormat="1" ht="44.25">
      <c r="A56" s="109" t="s">
        <v>56</v>
      </c>
      <c r="B56" s="9">
        <f>LCTCSBOS!B56+'LTC-Online'!B56+BRCC!B56+BPCC!B56+Delgado!B56+Fletcher!B56+LDCC!B56+LTC!B56+Nunez!B56+RPCC!B56+SLCC!B56+Sowela!B56</f>
        <v>0</v>
      </c>
      <c r="C56" s="58">
        <f t="shared" si="0"/>
        <v>0</v>
      </c>
      <c r="D56" s="53">
        <f>LCTCSBOS!D56+'LTC-Online'!D56+BRCC!D56+BPCC!D56+Delgado!D56+Fletcher!D56+LDCC!D56+LTC!D56+Nunez!D56+RPCC!D56+SLCC!D56+Sowela!D56</f>
        <v>0</v>
      </c>
      <c r="E56" s="60">
        <f t="shared" si="16"/>
        <v>0</v>
      </c>
      <c r="F56" s="44">
        <f t="shared" si="19"/>
        <v>0</v>
      </c>
      <c r="G56" s="61">
        <f>IF(ISBLANK(F56),"  ",IF(F72&gt;0,F56/F72,IF(F56&gt;0,1,0)))</f>
        <v>0</v>
      </c>
      <c r="H56" s="9">
        <f>LCTCSBOS!H56+'LTC-Online'!H56+BRCC!H56+BPCC!H56+Delgado!H56+Fletcher!H56+LDCC!H56+LTC!H56+Nunez!H56+RPCC!H56+SLCC!H56+Sowela!H56</f>
        <v>0</v>
      </c>
      <c r="I56" s="58">
        <f t="shared" si="17"/>
        <v>0</v>
      </c>
      <c r="J56" s="53">
        <f>LCTCSBOS!J56+'LTC-Online'!J56+BRCC!J56+BPCC!J56+Delgado!J56+Fletcher!J56+LDCC!J56+LTC!J56+Nunez!J56+RPCC!J56+SLCC!J56+Sowela!J56</f>
        <v>0</v>
      </c>
      <c r="K56" s="60">
        <f t="shared" si="18"/>
        <v>0</v>
      </c>
      <c r="L56" s="44">
        <f t="shared" si="20"/>
        <v>0</v>
      </c>
      <c r="M56" s="61">
        <f>IF(ISBLANK(L56),"  ",IF(L72&gt;0,L56/L72,IF(L56&gt;0,1,0)))</f>
        <v>0</v>
      </c>
      <c r="N56" s="35"/>
    </row>
    <row r="57" spans="1:14" s="11" customFormat="1" ht="44.25">
      <c r="A57" s="109" t="s">
        <v>57</v>
      </c>
      <c r="B57" s="9">
        <f>LCTCSBOS!B57+'LTC-Online'!B57+BRCC!B57+BPCC!B57+Delgado!B57+Fletcher!B57+LDCC!B57+LTC!B57+Nunez!B57+RPCC!B57+SLCC!B57+Sowela!B57</f>
        <v>0</v>
      </c>
      <c r="C57" s="58">
        <f t="shared" si="0"/>
        <v>0</v>
      </c>
      <c r="D57" s="53">
        <f>LCTCSBOS!D57+'LTC-Online'!D57+BRCC!D57+BPCC!D57+Delgado!D57+Fletcher!D57+LDCC!D57+LTC!D57+Nunez!D57+RPCC!D57+SLCC!D57+Sowela!D57</f>
        <v>1089353.51</v>
      </c>
      <c r="E57" s="60">
        <f t="shared" si="16"/>
        <v>1</v>
      </c>
      <c r="F57" s="44">
        <f t="shared" si="19"/>
        <v>1089353.51</v>
      </c>
      <c r="G57" s="61">
        <f>IF(ISBLANK(F57),"  ",IF(F72&gt;0,F57/F72,IF(F57&gt;0,1,0)))</f>
        <v>2.1747943257371272E-3</v>
      </c>
      <c r="H57" s="9">
        <f>LCTCSBOS!H57+'LTC-Online'!H57+BRCC!H57+BPCC!H57+Delgado!H57+Fletcher!H57+LDCC!H57+LTC!H57+Nunez!H57+RPCC!H57+SLCC!H57+Sowela!H57</f>
        <v>0</v>
      </c>
      <c r="I57" s="58">
        <f t="shared" si="17"/>
        <v>0</v>
      </c>
      <c r="J57" s="53">
        <f>LCTCSBOS!J57+'LTC-Online'!J57+BRCC!J57+BPCC!J57+Delgado!J57+Fletcher!J57+LDCC!J57+LTC!J57+Nunez!J57+RPCC!J57+SLCC!J57+Sowela!J57</f>
        <v>954559</v>
      </c>
      <c r="K57" s="60">
        <f t="shared" si="18"/>
        <v>1</v>
      </c>
      <c r="L57" s="44">
        <f t="shared" si="20"/>
        <v>954559</v>
      </c>
      <c r="M57" s="61">
        <f>IF(ISBLANK(L57),"  ",IF(L72&gt;0,L57/L72,IF(L57&gt;0,1,0)))</f>
        <v>1.7883421012344133E-3</v>
      </c>
      <c r="N57" s="35"/>
    </row>
    <row r="58" spans="1:14" s="11" customFormat="1" ht="44.25">
      <c r="A58" s="110" t="s">
        <v>58</v>
      </c>
      <c r="B58" s="9">
        <f>LCTCSBOS!B58+'LTC-Online'!B58+BRCC!B58+BPCC!B58+Delgado!B58+Fletcher!B58+LDCC!B58+LTC!B58+Nunez!B58+RPCC!B58+SLCC!B58+Sowela!B58</f>
        <v>0</v>
      </c>
      <c r="C58" s="58">
        <f t="shared" si="0"/>
        <v>0</v>
      </c>
      <c r="D58" s="53">
        <f>LCTCSBOS!D58+'LTC-Online'!D58+BRCC!D58+BPCC!D58+Delgado!D58+Fletcher!D58+LDCC!D58+LTC!D58+Nunez!D58+RPCC!D58+SLCC!D58+Sowela!D58</f>
        <v>6336474.5500000007</v>
      </c>
      <c r="E58" s="60">
        <f t="shared" si="16"/>
        <v>1</v>
      </c>
      <c r="F58" s="44">
        <f t="shared" si="19"/>
        <v>6336474.5500000007</v>
      </c>
      <c r="G58" s="61">
        <f>IF(ISBLANK(F58),"  ",IF(F72&gt;0,F58/F72,IF(F58&gt;0,1,0)))</f>
        <v>1.2650190016386616E-2</v>
      </c>
      <c r="H58" s="9">
        <f>LCTCSBOS!H58+'LTC-Online'!H58+BRCC!H58+BPCC!H58+Delgado!H58+Fletcher!H58+LDCC!H58+LTC!H58+Nunez!H58+RPCC!H58+SLCC!H58+Sowela!H58</f>
        <v>0</v>
      </c>
      <c r="I58" s="58">
        <f t="shared" si="17"/>
        <v>0</v>
      </c>
      <c r="J58" s="53">
        <f>LCTCSBOS!J58+'LTC-Online'!J58+BRCC!J58+BPCC!J58+Delgado!J58+Fletcher!J58+LDCC!J58+LTC!J58+Nunez!J58+RPCC!J58+SLCC!J58+Sowela!J58</f>
        <v>2903590</v>
      </c>
      <c r="K58" s="60">
        <f t="shared" si="18"/>
        <v>1</v>
      </c>
      <c r="L58" s="44">
        <f t="shared" si="20"/>
        <v>2903590</v>
      </c>
      <c r="M58" s="61">
        <f>IF(ISBLANK(L58),"  ",IF(L72&gt;0,L58/L72,IF(L58&gt;0,1,0)))</f>
        <v>5.4398022979441083E-3</v>
      </c>
      <c r="N58" s="35"/>
    </row>
    <row r="59" spans="1:14" s="11" customFormat="1" ht="44.25">
      <c r="A59" s="110" t="s">
        <v>59</v>
      </c>
      <c r="B59" s="9">
        <f>LCTCSBOS!B59+'LTC-Online'!B59+BRCC!B59+BPCC!B59+Delgado!B59+Fletcher!B59+LDCC!B59+LTC!B59+Nunez!B59+RPCC!B59+SLCC!B59+Sowela!B59</f>
        <v>0</v>
      </c>
      <c r="C59" s="58">
        <f t="shared" si="0"/>
        <v>0</v>
      </c>
      <c r="D59" s="53">
        <f>LCTCSBOS!D59+'LTC-Online'!D59+BRCC!D59+BPCC!D59+Delgado!D59+Fletcher!D59+LDCC!D59+LTC!D59+Nunez!D59+RPCC!D59+SLCC!D59+Sowela!D59</f>
        <v>342517.41000000003</v>
      </c>
      <c r="E59" s="60">
        <f t="shared" si="16"/>
        <v>1</v>
      </c>
      <c r="F59" s="44">
        <f t="shared" si="19"/>
        <v>342517.41000000003</v>
      </c>
      <c r="G59" s="61">
        <f>IF(ISBLANK(F59),"  ",IF(F72&gt;0,F59/F72,IF(F59&gt;0,1,0)))</f>
        <v>6.8380458032781043E-4</v>
      </c>
      <c r="H59" s="9">
        <f>LCTCSBOS!H59+'LTC-Online'!H59+BRCC!H59+BPCC!H59+Delgado!H59+Fletcher!H59+LDCC!H59+LTC!H59+Nunez!H59+RPCC!H59+SLCC!H59+Sowela!H59</f>
        <v>0</v>
      </c>
      <c r="I59" s="58">
        <f t="shared" si="17"/>
        <v>0</v>
      </c>
      <c r="J59" s="53">
        <f>LCTCSBOS!J59+'LTC-Online'!J59+BRCC!J59+BPCC!J59+Delgado!J59+Fletcher!J59+LDCC!J59+LTC!J59+Nunez!J59+RPCC!J59+SLCC!J59+Sowela!J59</f>
        <v>300000</v>
      </c>
      <c r="K59" s="60">
        <f t="shared" si="18"/>
        <v>1</v>
      </c>
      <c r="L59" s="44">
        <f t="shared" si="20"/>
        <v>300000</v>
      </c>
      <c r="M59" s="61">
        <f>IF(ISBLANK(L59),"  ",IF(L72&gt;0,L59/L72,IF(L59&gt;0,1,0)))</f>
        <v>5.6204239902439134E-4</v>
      </c>
      <c r="N59" s="35"/>
    </row>
    <row r="60" spans="1:14" s="11" customFormat="1" ht="44.25">
      <c r="A60" s="86" t="s">
        <v>60</v>
      </c>
      <c r="B60" s="9">
        <f>LCTCSBOS!B60+'LTC-Online'!B60+BRCC!B60+BPCC!B60+Delgado!B60+Fletcher!B60+LDCC!B60+LTC!B60+Nunez!B60+RPCC!B60+SLCC!B60+Sowela!B60</f>
        <v>6000</v>
      </c>
      <c r="C60" s="58">
        <f t="shared" si="0"/>
        <v>1.7792179374015145E-3</v>
      </c>
      <c r="D60" s="53">
        <f>LCTCSBOS!D60+'LTC-Online'!D60+BRCC!D60+BPCC!D60+Delgado!D60+Fletcher!D60+LDCC!D60+LTC!D60+Nunez!D60+RPCC!D60+SLCC!D60+Sowela!D60</f>
        <v>3366268.1599999997</v>
      </c>
      <c r="E60" s="60">
        <f t="shared" si="16"/>
        <v>0.99822078206259846</v>
      </c>
      <c r="F60" s="44">
        <f t="shared" si="19"/>
        <v>3372268.1599999997</v>
      </c>
      <c r="G60" s="61">
        <f>IF(ISBLANK(F60),"  ",IF(F72&gt;0,F60/F72,IF(F60&gt;0,1,0)))</f>
        <v>6.7324239486151582E-3</v>
      </c>
      <c r="H60" s="9">
        <f>LCTCSBOS!H60+'LTC-Online'!H60+BRCC!H60+BPCC!H60+Delgado!H60+Fletcher!H60+LDCC!H60+LTC!H60+Nunez!H60+RPCC!H60+SLCC!H60+Sowela!H60</f>
        <v>0</v>
      </c>
      <c r="I60" s="58">
        <f t="shared" si="17"/>
        <v>0</v>
      </c>
      <c r="J60" s="53">
        <f>LCTCSBOS!J60+'LTC-Online'!J60+BRCC!J60+BPCC!J60+Delgado!J60+Fletcher!J60+LDCC!J60+LTC!J60+Nunez!J60+RPCC!J60+SLCC!J60+Sowela!J60</f>
        <v>2928523</v>
      </c>
      <c r="K60" s="60">
        <f t="shared" si="18"/>
        <v>1</v>
      </c>
      <c r="L60" s="44">
        <f t="shared" si="20"/>
        <v>2928523</v>
      </c>
      <c r="M60" s="61">
        <f>IF(ISBLANK(L60),"  ",IF(L72&gt;0,L60/L72,IF(L60&gt;0,1,0)))</f>
        <v>5.486513641727025E-3</v>
      </c>
      <c r="N60" s="35"/>
    </row>
    <row r="61" spans="1:14" s="11" customFormat="1" ht="44.25">
      <c r="A61" s="85" t="s">
        <v>61</v>
      </c>
      <c r="B61" s="9">
        <f>LCTCSBOS!B61+'LTC-Online'!B61+BRCC!B61+BPCC!B61+Delgado!B61+Fletcher!B61+LDCC!B61+LTC!B61+Nunez!B61+RPCC!B61+SLCC!B61+Sowela!B61</f>
        <v>3367137.4099999997</v>
      </c>
      <c r="C61" s="58">
        <f t="shared" si="0"/>
        <v>0.37921453713199982</v>
      </c>
      <c r="D61" s="53">
        <f>LCTCSBOS!D61+'LTC-Online'!D61+BRCC!D61+BPCC!D61+Delgado!D61+Fletcher!D61+LDCC!D61+LTC!D61+Nunez!D61+RPCC!D61+SLCC!D61+Sowela!D61</f>
        <v>5512103.9700000007</v>
      </c>
      <c r="E61" s="60">
        <f t="shared" si="16"/>
        <v>0.62078546286800007</v>
      </c>
      <c r="F61" s="44">
        <f t="shared" si="19"/>
        <v>8879241.3800000008</v>
      </c>
      <c r="G61" s="61">
        <f>IF(ISBLANK(F61),"  ",IF(F72&gt;0,F61/F72,IF(F61&gt;0,1,0)))</f>
        <v>1.772659067309959E-2</v>
      </c>
      <c r="H61" s="9">
        <f>LCTCSBOS!H61+'LTC-Online'!H61+BRCC!H61+BPCC!H61+Delgado!H61+Fletcher!H61+LDCC!H61+LTC!H61+Nunez!H61+RPCC!H61+SLCC!H61+Sowela!H61</f>
        <v>3971138</v>
      </c>
      <c r="I61" s="58">
        <f t="shared" si="17"/>
        <v>0.50804222987862546</v>
      </c>
      <c r="J61" s="53">
        <f>LCTCSBOS!J61+'LTC-Online'!J61+BRCC!J61+BPCC!J61+Delgado!J61+Fletcher!J61+LDCC!J61+LTC!J61+Nunez!J61+RPCC!J61+SLCC!J61+Sowela!J61</f>
        <v>3845413</v>
      </c>
      <c r="K61" s="60">
        <f t="shared" si="18"/>
        <v>0.49195777012137448</v>
      </c>
      <c r="L61" s="44">
        <f t="shared" si="20"/>
        <v>7816551</v>
      </c>
      <c r="M61" s="61">
        <f>IF(ISBLANK(L61),"  ",IF(L72&gt;0,L61/L72,IF(L61&gt;0,1,0)))</f>
        <v>1.464411025378835E-2</v>
      </c>
      <c r="N61" s="35"/>
    </row>
    <row r="62" spans="1:14" s="82" customFormat="1" ht="45">
      <c r="A62" s="111" t="s">
        <v>62</v>
      </c>
      <c r="B62" s="87">
        <f>B61+B60+B59+B58+B57+B56+B55+B54+B53+B52+B51</f>
        <v>84402182.079999998</v>
      </c>
      <c r="C62" s="77">
        <f t="shared" si="0"/>
        <v>0.56648508990602997</v>
      </c>
      <c r="D62" s="88">
        <f>D61+D60+D59+D58+D57+D56+D55+D54+D53+D52+D51</f>
        <v>64590586.809999995</v>
      </c>
      <c r="E62" s="79">
        <f t="shared" si="16"/>
        <v>0.43351491009396992</v>
      </c>
      <c r="F62" s="87">
        <f>F61+F60+F59+F58+F57+F56+F55+F54+F53+F52+F51</f>
        <v>148992768.89000002</v>
      </c>
      <c r="G62" s="80">
        <f>IF(ISBLANK(F62),"  ",IF(F72&gt;0,F62/F72,IF(F62&gt;0,1,0)))</f>
        <v>0.29745039179966032</v>
      </c>
      <c r="H62" s="87">
        <f>H61+H60+H59+H58+H57+H56+H55+H54+H53+H52+H51</f>
        <v>97918184</v>
      </c>
      <c r="I62" s="77">
        <f t="shared" si="17"/>
        <v>0.62592912678376789</v>
      </c>
      <c r="J62" s="88">
        <f>J61+J60+J59+J58+J57+J56+J55+J54+J53+J52+J51</f>
        <v>58518351.399999999</v>
      </c>
      <c r="K62" s="79">
        <f t="shared" si="18"/>
        <v>0.37407087321623206</v>
      </c>
      <c r="L62" s="87">
        <f>L61+L60+L59+L58+L57+L56+L55+L54+L53+L52+L51</f>
        <v>156436535.40000001</v>
      </c>
      <c r="M62" s="80">
        <f>IF(ISBLANK(L62),"  ",IF(L72&gt;0,L62/L72,IF(L62&gt;0,1,0)))</f>
        <v>0.29307988550426706</v>
      </c>
      <c r="N62" s="81"/>
    </row>
    <row r="63" spans="1:14" s="11" customFormat="1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 s="11" customFormat="1" ht="44.25">
      <c r="A64" s="112" t="s">
        <v>64</v>
      </c>
      <c r="B64" s="9">
        <f>LCTCSBOS!B64+'LTC-Online'!B64+BRCC!B64+BPCC!B64+Delgado!B64+Fletcher!B64+LDCC!B64+LTC!B64+Nunez!B64+RPCC!B64+SLCC!B64+Sowela!B64</f>
        <v>0</v>
      </c>
      <c r="C64" s="52">
        <f t="shared" si="0"/>
        <v>0</v>
      </c>
      <c r="D64" s="53">
        <f>LCTCSBOS!D64+'LTC-Online'!D64+BRCC!D64+BPCC!D64+Delgado!D64+Fletcher!D64+LDCC!D64+LTC!D64+Nunez!D64+RPCC!D64+SLCC!D64+Sowela!D64</f>
        <v>55205</v>
      </c>
      <c r="E64" s="54">
        <f>IF(ISBLANK(D64),"  ",IF(F64&gt;0,D64/F64,IF(D64&gt;0,1,0)))</f>
        <v>1</v>
      </c>
      <c r="F64" s="236">
        <f>D64+B64</f>
        <v>55205</v>
      </c>
      <c r="G64" s="56">
        <f>IF(ISBLANK(F64),"  ",IF(F72&gt;0,F64/F72,IF(F64&gt;0,1,0)))</f>
        <v>1.1021171699563176E-4</v>
      </c>
      <c r="H64" s="9">
        <f>LCTCSBOS!H65+'LTC-Online'!H64+BRCC!H64+BPCC!H64+Delgado!H64+Fletcher!H64+LDCC!H64+LTC!H64+Nunez!H64+RPCC!H64+SLCC!H64+Sowela!H64</f>
        <v>0</v>
      </c>
      <c r="I64" s="52">
        <f t="shared" ref="I64:I66" si="21">IF(ISBLANK(H64),"  ",IF(L64&gt;0,H64/L64,IF(H64&gt;0,1,0)))</f>
        <v>0</v>
      </c>
      <c r="J64" s="53">
        <f>LCTCSBOS!J64+'LTC-Online'!J64+BRCC!J64+BPCC!J64+Delgado!J64+Fletcher!J64+LDCC!J64+LTC!J64+Nunez!J64+RPCC!J64+SLCC!J64+Sowela!J64</f>
        <v>59500</v>
      </c>
      <c r="K64" s="54">
        <f>IF(ISBLANK(J64),"  ",IF(L64&gt;0,J64/L64,IF(J64&gt;0,1,0)))</f>
        <v>1</v>
      </c>
      <c r="L64" s="68">
        <f>J64+H64</f>
        <v>59500</v>
      </c>
      <c r="M64" s="56">
        <f>IF(ISBLANK(L64),"  ",IF(L72&gt;0,L64/L72,IF(L64&gt;0,1,0)))</f>
        <v>1.1147174247317095E-4</v>
      </c>
    </row>
    <row r="65" spans="1:13" s="11" customFormat="1" ht="44.25">
      <c r="A65" s="41" t="s">
        <v>65</v>
      </c>
      <c r="B65" s="9">
        <f>LCTCSBOS!B65+'LTC-Online'!B65+BRCC!B65+BPCC!B65+Delgado!B65+Fletcher!B65+LDCC!B65+LTC!B65+Nunez!B65+RPCC!B65+SLCC!B65+Sowela!B65</f>
        <v>0</v>
      </c>
      <c r="C65" s="58">
        <f t="shared" ref="C65" si="22">IF(ISBLANK(B65),"  ",IF(F65&gt;0,B65/F65,IF(B65&gt;0,1,0)))</f>
        <v>0</v>
      </c>
      <c r="D65" s="237">
        <f>LCTCSBOS!D65+'LTC-Online'!D65+BRCC!D65+BPCC!D65+Delgado!D65+Fletcher!D65+LDCC!D65+LTC!D65+Nunez!D65+RPCC!D65+SLCC!D65+Sowela!D65</f>
        <v>0</v>
      </c>
      <c r="E65" s="60">
        <f>IF(ISBLANK(D65),"  ",IF(F65&gt;0,D65/F65,IF(D65&gt;0,1,0)))</f>
        <v>0</v>
      </c>
      <c r="F65" s="44">
        <f>D65+B65</f>
        <v>0</v>
      </c>
      <c r="G65" s="61">
        <f>IF(ISBLANK(F65),"  ",IF(F71&gt;0,F65/F71,IF(F65&gt;0,1,0)))</f>
        <v>0</v>
      </c>
      <c r="H65" s="9">
        <f>LCTCSBOS!H65+'LTC-Online'!H65+BRCC!H65+BPCC!H65+Delgado!H65+Fletcher!H65+LDCC!H65+LTC!H65+Nunez!H65+RPCC!H65+SLCC!H65+Sowela!H65</f>
        <v>0</v>
      </c>
      <c r="I65" s="58">
        <f t="shared" ref="I65" si="23">IF(ISBLANK(H65),"  ",IF(L65&gt;0,H65/L65,IF(H65&gt;0,1,0)))</f>
        <v>0</v>
      </c>
      <c r="J65" s="237">
        <f>LCTCSBOS!J65+'LTC-Online'!J65+BRCC!J65+BPCC!J65+Delgado!J65+Fletcher!J65+LDCC!J65+LTC!J65+Nunez!J65+RPCC!J65+SLCC!J65+Sowela!J65</f>
        <v>0</v>
      </c>
      <c r="K65" s="60">
        <f>IF(ISBLANK(J65),"  ",IF(L65&gt;0,J65/L65,IF(J65&gt;0,1,0)))</f>
        <v>0</v>
      </c>
      <c r="L65" s="44">
        <f>J65+H65</f>
        <v>0</v>
      </c>
      <c r="M65" s="61">
        <f>IF(ISBLANK(L65),"  ",IF(L71&gt;0,L65/L71,IF(L65&gt;0,1,0)))</f>
        <v>0</v>
      </c>
    </row>
    <row r="66" spans="1:13" s="11" customFormat="1" ht="44.25">
      <c r="A66" s="41" t="s">
        <v>106</v>
      </c>
      <c r="B66" s="9">
        <f>LCTCSBOS!B65</f>
        <v>0</v>
      </c>
      <c r="C66" s="58">
        <f t="shared" si="0"/>
        <v>0</v>
      </c>
      <c r="D66" s="53">
        <f>LCTCSBOS!D65</f>
        <v>0</v>
      </c>
      <c r="E66" s="60">
        <f>IF(ISBLANK(D66),"  ",IF(F66&gt;0,D66/F66,IF(D66&gt;0,1,0)))</f>
        <v>0</v>
      </c>
      <c r="F66" s="44">
        <f>D66+B66</f>
        <v>0</v>
      </c>
      <c r="G66" s="61">
        <f>IF(ISBLANK(F66),"  ",IF(F72&gt;0,F66/F72,IF(F66&gt;0,1,0)))</f>
        <v>0</v>
      </c>
      <c r="H66" s="9">
        <f>LCTCSBOS!H66</f>
        <v>9202724</v>
      </c>
      <c r="I66" s="58">
        <f t="shared" si="21"/>
        <v>1</v>
      </c>
      <c r="J66" s="53">
        <f>LCTCSBOS!J65</f>
        <v>0</v>
      </c>
      <c r="K66" s="60">
        <f>IF(ISBLANK(J66),"  ",IF(L66&gt;0,J66/L66,IF(J66&gt;0,1,0)))</f>
        <v>0</v>
      </c>
      <c r="L66" s="44">
        <f>J66+H66</f>
        <v>9202724</v>
      </c>
      <c r="M66" s="61">
        <f>IF(ISBLANK(L66),"  ",IF(L72&gt;0,L66/L72,IF(L66&gt;0,1,0)))</f>
        <v>1.724107024839781E-2</v>
      </c>
    </row>
    <row r="67" spans="1:13" s="11" customFormat="1" ht="45">
      <c r="A67" s="113" t="s">
        <v>66</v>
      </c>
      <c r="B67" s="62"/>
      <c r="C67" s="63" t="s">
        <v>4</v>
      </c>
      <c r="D67" s="64"/>
      <c r="E67" s="65" t="s">
        <v>4</v>
      </c>
      <c r="F67" s="44"/>
      <c r="G67" s="66" t="s">
        <v>4</v>
      </c>
      <c r="H67" s="62"/>
      <c r="I67" s="63" t="s">
        <v>4</v>
      </c>
      <c r="J67" s="64"/>
      <c r="K67" s="65" t="s">
        <v>4</v>
      </c>
      <c r="L67" s="44"/>
      <c r="M67" s="66" t="s">
        <v>4</v>
      </c>
    </row>
    <row r="68" spans="1:13" s="11" customFormat="1" ht="44.25">
      <c r="A68" s="86" t="s">
        <v>67</v>
      </c>
      <c r="B68" s="9">
        <f>LCTCSBOS!B68+'LTC-Online'!B67+BRCC!B67+BPCC!B67+Delgado!B67+Fletcher!B67+LDCC!B67+LTC!B67+Nunez!B67+RPCC!B67+SLCC!B67+Sowela!B67</f>
        <v>0</v>
      </c>
      <c r="C68" s="52">
        <f t="shared" si="0"/>
        <v>0</v>
      </c>
      <c r="D68" s="53">
        <f>LCTCSBOS!D68+'LTC-Online'!D67+BRCC!D67+BPCC!D67+Delgado!D67+Fletcher!D67+LDCC!D67+LTC!D67+Nunez!D67+RPCC!D67+SLCC!D67+Sowela!D67</f>
        <v>113698404.87</v>
      </c>
      <c r="E68" s="54">
        <f>IF(ISBLANK(D68),"  ",IF(F68&gt;0,D68/F68,IF(D68&gt;0,1,0)))</f>
        <v>1</v>
      </c>
      <c r="F68" s="68">
        <f>D68+B68</f>
        <v>113698404.87</v>
      </c>
      <c r="G68" s="56">
        <f>IF(ISBLANK(F68),"  ",IF(F72&gt;0,F68/F72,IF(F68&gt;0,1,0)))</f>
        <v>0.22698843257652748</v>
      </c>
      <c r="H68" s="9">
        <f>LCTCSBOS!H68+'LTC-Online'!H67+BRCC!H67+BPCC!H67+Delgado!H67+Fletcher!H67+LDCC!H67+LTC!H67+Nunez!H67+RPCC!H67+SLCC!H67+Sowela!H67</f>
        <v>0</v>
      </c>
      <c r="I68" s="52">
        <f t="shared" ref="I68:I72" si="24">IF(ISBLANK(H68),"  ",IF(L68&gt;0,H68/L68,IF(H68&gt;0,1,0)))</f>
        <v>0</v>
      </c>
      <c r="J68" s="53">
        <f>LCTCSBOS!J68+'LTC-Online'!J67+BRCC!J67+BPCC!J67+Delgado!J67+Fletcher!J67+LDCC!J67+LTC!J67+Nunez!J67+RPCC!J67+SLCC!J67+Sowela!J67</f>
        <v>115995051.7</v>
      </c>
      <c r="K68" s="54">
        <f>IF(ISBLANK(J68),"  ",IF(L68&gt;0,J68/L68,IF(J68&gt;0,1,0)))</f>
        <v>1</v>
      </c>
      <c r="L68" s="68">
        <f>J68+H68</f>
        <v>115995051.7</v>
      </c>
      <c r="M68" s="56">
        <f>IF(ISBLANK(L68),"  ",IF(L72&gt;0,L68/L72,IF(L68&gt;0,1,0)))</f>
        <v>0.21731379044142102</v>
      </c>
    </row>
    <row r="69" spans="1:13" s="11" customFormat="1" ht="44.25">
      <c r="A69" s="41" t="s">
        <v>68</v>
      </c>
      <c r="B69" s="9">
        <f>LCTCSBOS!B69+'LTC-Online'!B68+BRCC!B68+BPCC!B68+Delgado!B68+Fletcher!B68+LDCC!B68+LTC!B68+Nunez!B68+RPCC!B68+SLCC!B68+Sowela!B68</f>
        <v>0</v>
      </c>
      <c r="C69" s="58">
        <f t="shared" si="0"/>
        <v>0</v>
      </c>
      <c r="D69" s="53">
        <f>LCTCSBOS!D69+'LTC-Online'!D68+BRCC!D68+BPCC!D68+Delgado!D68+Fletcher!D68+LDCC!D68+LTC!D68+Nunez!D68+RPCC!D68+SLCC!D68+Sowela!D68</f>
        <v>56158132.099999994</v>
      </c>
      <c r="E69" s="60">
        <f>IF(ISBLANK(D69),"  ",IF(F69&gt;0,D69/F69,IF(D69&gt;0,1,0)))</f>
        <v>1</v>
      </c>
      <c r="F69" s="44">
        <f>D69+B69</f>
        <v>56158132.099999994</v>
      </c>
      <c r="G69" s="61">
        <f>IF(ISBLANK(F69),"  ",IF(F72&gt;0,F69/F72,IF(F69&gt;0,1,0)))</f>
        <v>0.11211455777571783</v>
      </c>
      <c r="H69" s="9">
        <f>LCTCSBOS!H69+'LTC-Online'!H68+BRCC!H68+BPCC!H68+Delgado!H68+Fletcher!H68+LDCC!H68+LTC!H68+Nunez!H68+RPCC!H68+SLCC!H68+Sowela!H68</f>
        <v>0</v>
      </c>
      <c r="I69" s="58">
        <f t="shared" si="24"/>
        <v>0</v>
      </c>
      <c r="J69" s="53">
        <f>LCTCSBOS!J69+'LTC-Online'!J68+BRCC!J68+BPCC!J68+Delgado!J68+Fletcher!J68+LDCC!J68+LTC!J68+Nunez!J68+RPCC!J68+SLCC!J68+Sowela!J68</f>
        <v>56329554</v>
      </c>
      <c r="K69" s="60">
        <f>IF(ISBLANK(J69),"  ",IF(L69&gt;0,J69/L69,IF(J69&gt;0,1,0)))</f>
        <v>1</v>
      </c>
      <c r="L69" s="44">
        <f>J69+H69</f>
        <v>56329554</v>
      </c>
      <c r="M69" s="61">
        <f>IF(ISBLANK(L69),"  ",IF(L72&gt;0,L69/L72,IF(L69&gt;0,1,0)))</f>
        <v>0.10553199222044667</v>
      </c>
    </row>
    <row r="70" spans="1:13" s="82" customFormat="1" ht="45">
      <c r="A70" s="83" t="s">
        <v>69</v>
      </c>
      <c r="B70" s="114">
        <f>B69+B68+B66+B64</f>
        <v>0</v>
      </c>
      <c r="C70" s="77">
        <f t="shared" si="0"/>
        <v>0</v>
      </c>
      <c r="D70" s="115">
        <f>D69+D68+D66+D64</f>
        <v>169911741.97</v>
      </c>
      <c r="E70" s="79">
        <f>IF(ISBLANK(D70),"  ",IF(F70&gt;0,D70/F70,IF(D70&gt;0,1,0)))</f>
        <v>1</v>
      </c>
      <c r="F70" s="185">
        <f>F69+F68+F67+F66+F64</f>
        <v>169911741.97</v>
      </c>
      <c r="G70" s="80">
        <f>IF(ISBLANK(F70),"  ",IF(F72&gt;0,F70/F72,IF(F70&gt;0,1,0)))</f>
        <v>0.33921320206924094</v>
      </c>
      <c r="H70" s="114">
        <f>H69+H68+H66+H64</f>
        <v>9202724</v>
      </c>
      <c r="I70" s="77">
        <f t="shared" si="24"/>
        <v>5.0679468413011235E-2</v>
      </c>
      <c r="J70" s="115">
        <f>J69+J68+J66+J64</f>
        <v>172384105.69999999</v>
      </c>
      <c r="K70" s="79">
        <f>IF(ISBLANK(J70),"  ",IF(L70&gt;0,J70/L70,IF(J70&gt;0,1,0)))</f>
        <v>0.94932053158698881</v>
      </c>
      <c r="L70" s="185">
        <f>L69+L68+L67+L66+L64</f>
        <v>181586829.69999999</v>
      </c>
      <c r="M70" s="80">
        <f>IF(ISBLANK(L70),"  ",IF(L72&gt;0,L70/L72,IF(L70&gt;0,1,0)))</f>
        <v>0.34019832465273864</v>
      </c>
    </row>
    <row r="71" spans="1:13" s="82" customFormat="1" ht="45">
      <c r="A71" s="83" t="s">
        <v>70</v>
      </c>
      <c r="B71" s="176">
        <f>'UL BOS'!B70+GSU!B70+McNeese!B70+LATech!B70+Nicholls!B70+NwSU!B70+SLU!B70+ULL!B70+ULM!B70</f>
        <v>0</v>
      </c>
      <c r="C71" s="77">
        <f t="shared" si="0"/>
        <v>0</v>
      </c>
      <c r="D71" s="210">
        <f>'UL BOS'!D70+GSU!D70+McNeese!D70+LATech!D70+Nicholls!D70+NwSU!D70+SLU!D70+ULL!D70+ULM!D70</f>
        <v>0</v>
      </c>
      <c r="E71" s="79">
        <f>IF(ISBLANK(D71),"  ",IF(F71&gt;0,D71/F71,IF(D71&gt;0,1,0)))</f>
        <v>0</v>
      </c>
      <c r="F71" s="186">
        <f>D71+B71</f>
        <v>0</v>
      </c>
      <c r="G71" s="80">
        <f>IF(ISBLANK(F71),"  ",IF(F73&gt;0,F71/F73,IF(F71&gt;0,1,0)))</f>
        <v>0</v>
      </c>
      <c r="H71" s="176">
        <f>'UL BOS'!H70+GSU!H70+McNeese!H70+LATech!H70+Nicholls!H70+NwSU!H70+SLU!H70+ULL!H70+ULM!H70</f>
        <v>0</v>
      </c>
      <c r="I71" s="77">
        <f t="shared" si="24"/>
        <v>0</v>
      </c>
      <c r="J71" s="210">
        <f>'UL BOS'!J70+GSU!J70+McNeese!J70+LATech!J70+Nicholls!J70+NwSU!J70+SLU!J70+ULL!J70+ULM!J70</f>
        <v>0</v>
      </c>
      <c r="K71" s="79">
        <f>IF(ISBLANK(J71),"  ",IF(L71&gt;0,J71/L71,IF(J71&gt;0,1,0)))</f>
        <v>0</v>
      </c>
      <c r="L71" s="186">
        <f>J71+H71</f>
        <v>0</v>
      </c>
      <c r="M71" s="80">
        <f>IF(ISBLANK(L71),"  ",IF(L73&gt;0,L71/L73,IF(L71&gt;0,1,0)))</f>
        <v>0</v>
      </c>
    </row>
    <row r="72" spans="1:13" s="82" customFormat="1" ht="45.75" thickBot="1">
      <c r="A72" s="121" t="s">
        <v>71</v>
      </c>
      <c r="B72" s="122">
        <f>B70+B62+B43+B36+B44+B71</f>
        <v>266368800.23000002</v>
      </c>
      <c r="C72" s="123">
        <f t="shared" si="0"/>
        <v>0.53178086817162817</v>
      </c>
      <c r="D72" s="122">
        <f>D70+D62+D43+D36+D44+D71</f>
        <v>234530754.78</v>
      </c>
      <c r="E72" s="124">
        <f>IF(ISBLANK(D72),"  ",IF(F72&gt;0,D72/F72,IF(D72&gt;0,1,0)))</f>
        <v>0.46821913182837188</v>
      </c>
      <c r="F72" s="122">
        <f>F70+F62+F43+F36+F44+F71</f>
        <v>500899555.00999999</v>
      </c>
      <c r="G72" s="125">
        <f>IF(ISBLANK(F72),"  ",IF(F72&gt;0,F72/F72,IF(F72&gt;0,1,0)))</f>
        <v>1</v>
      </c>
      <c r="H72" s="122">
        <f>H70+H62+H43+H36+H44+H71</f>
        <v>302750103</v>
      </c>
      <c r="I72" s="123">
        <f t="shared" si="24"/>
        <v>0.56719464731667191</v>
      </c>
      <c r="J72" s="122">
        <f>J70+J62+J43+J36+J44+J71</f>
        <v>231017457.09999999</v>
      </c>
      <c r="K72" s="124">
        <f>IF(ISBLANK(J72),"  ",IF(L72&gt;0,J72/L72,IF(J72&gt;0,1,0)))</f>
        <v>0.43280535268332804</v>
      </c>
      <c r="L72" s="122">
        <f>L70+L62+L43+L36+L44+L71</f>
        <v>533767560.10000002</v>
      </c>
      <c r="M72" s="125">
        <f>IF(ISBLANK(L72),"  ",IF(L72&gt;0,L72/L72,IF(L72&gt;0,1,0)))</f>
        <v>1</v>
      </c>
    </row>
    <row r="73" spans="1:13" ht="21" thickTop="1">
      <c r="A73" s="187"/>
      <c r="B73" s="188"/>
      <c r="C73" s="189"/>
      <c r="D73" s="188"/>
      <c r="E73" s="189"/>
      <c r="F73" s="188"/>
      <c r="G73" s="189"/>
      <c r="H73" s="188"/>
      <c r="I73" s="189"/>
      <c r="J73" s="188"/>
      <c r="K73" s="189"/>
      <c r="L73" s="188"/>
      <c r="M73" s="189"/>
    </row>
    <row r="74" spans="1:13" s="11" customFormat="1" ht="44.25">
      <c r="A74" s="4" t="s">
        <v>4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s="11" customFormat="1" ht="44.25">
      <c r="A75" s="4" t="s">
        <v>72</v>
      </c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92" spans="5:5">
      <c r="E92" s="184" t="s">
        <v>12</v>
      </c>
    </row>
  </sheetData>
  <pageMargins left="0.7" right="0.7" top="0.75" bottom="0.75" header="0.3" footer="0.3"/>
  <pageSetup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tabSelected="1" topLeftCell="E60" zoomScale="30" zoomScaleNormal="30" workbookViewId="0">
      <selection activeCell="A68" sqref="A68"/>
    </sheetView>
  </sheetViews>
  <sheetFormatPr defaultColWidth="12.42578125" defaultRowHeight="44.25"/>
  <cols>
    <col min="1" max="1" width="186.7109375" style="11" customWidth="1"/>
    <col min="2" max="2" width="60.7109375" style="128" customWidth="1"/>
    <col min="3" max="3" width="45.5703125" style="11" customWidth="1"/>
    <col min="4" max="4" width="54.140625" style="128" customWidth="1"/>
    <col min="5" max="5" width="45.5703125" style="11" customWidth="1"/>
    <col min="6" max="6" width="53.28515625" style="128" customWidth="1"/>
    <col min="7" max="7" width="45.5703125" style="11" customWidth="1"/>
    <col min="8" max="8" width="54.7109375" style="128" customWidth="1"/>
    <col min="9" max="9" width="47.42578125" style="11" customWidth="1"/>
    <col min="10" max="10" width="53.28515625" style="128" customWidth="1"/>
    <col min="11" max="11" width="45.5703125" style="11" customWidth="1"/>
    <col min="12" max="12" width="51.285156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129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 t="s">
        <v>4</v>
      </c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49"/>
      <c r="H12" s="239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f>'4 Year'!B13+'2 Year'!B13</f>
        <v>646388427</v>
      </c>
      <c r="C13" s="52">
        <f t="shared" ref="C13:C31" si="0">IF(ISBLANK(B13),"  ",IF(F13&gt;0,B13/F13,IF(B13&gt;0,1,0)))</f>
        <v>1</v>
      </c>
      <c r="D13" s="53">
        <f>'4 Year'!D13+'2 Year'!D13</f>
        <v>0</v>
      </c>
      <c r="E13" s="52">
        <f>IF(ISBLANK(D13),"  ",IF(F13&gt;0,D13/F13,IF(D13&gt;0,1,0)))</f>
        <v>0</v>
      </c>
      <c r="F13" s="55">
        <f>D13+B13</f>
        <v>646388427</v>
      </c>
      <c r="G13" s="52">
        <f>IF(ISBLANK(F13),"  ",IF($F$73&gt;0,F13/$F$73,IF(F13&gt;0,1,0)))</f>
        <v>0.21618752520159912</v>
      </c>
      <c r="H13" s="220">
        <f>'4 Year'!H13+'2 Year'!H13</f>
        <v>648280651</v>
      </c>
      <c r="I13" s="52">
        <f t="shared" ref="I13:I31" si="1">IF(ISBLANK(H13),"  ",IF(L13&gt;0,H13/L13,IF(H13&gt;0,1,0)))</f>
        <v>1</v>
      </c>
      <c r="J13" s="53">
        <f>'4 Year'!J13+'2 Year'!J13</f>
        <v>0</v>
      </c>
      <c r="K13" s="52">
        <f>IF(ISBLANK(J13),"  ",IF(L13&gt;0,J13/L13,IF(J13&gt;0,1,0)))</f>
        <v>0</v>
      </c>
      <c r="L13" s="55">
        <f>J13+H13</f>
        <v>648280651</v>
      </c>
      <c r="M13" s="229">
        <f>IF(ISBLANK(L13),"  ",IF($F$73&gt;0,L13/$F$73,IF(L13&gt;0,1,0)))</f>
        <v>0.2168203880540262</v>
      </c>
      <c r="N13" s="57"/>
    </row>
    <row r="14" spans="1:17">
      <c r="A14" s="21" t="s">
        <v>15</v>
      </c>
      <c r="B14" s="9">
        <f>'4 Year'!B14+'2 Year'!B14</f>
        <v>56682529</v>
      </c>
      <c r="C14" s="52">
        <f t="shared" si="0"/>
        <v>1</v>
      </c>
      <c r="D14" s="53">
        <f>'4 Year'!D14+'2 Year'!D14</f>
        <v>0</v>
      </c>
      <c r="E14" s="52">
        <f>IF(ISBLANK(D14),"  ",IF(F14&gt;0,D14/F14,IF(D14&gt;0,1,0)))</f>
        <v>0</v>
      </c>
      <c r="F14" s="55">
        <f>D14+B14</f>
        <v>56682529</v>
      </c>
      <c r="G14" s="52">
        <f>IF(ISBLANK(F14),"  ",IF($F$73&gt;0,F14/$F$73,IF(F14&gt;0,1,0)))</f>
        <v>1.8957727513085366E-2</v>
      </c>
      <c r="H14" s="220">
        <f>'4 Year'!H14+'2 Year'!H14</f>
        <v>0</v>
      </c>
      <c r="I14" s="52">
        <f t="shared" si="1"/>
        <v>0</v>
      </c>
      <c r="J14" s="53">
        <f>'4 Year'!J14+'2 Year'!J14</f>
        <v>0</v>
      </c>
      <c r="K14" s="52">
        <f>IF(ISBLANK(J14),"  ",IF(L14&gt;0,J14/L14,IF(J14&gt;0,1,0)))</f>
        <v>0</v>
      </c>
      <c r="L14" s="55">
        <f>J14+H14</f>
        <v>0</v>
      </c>
      <c r="M14" s="229">
        <f>IF(ISBLANK(L14),"  ",IF($F$73&gt;0,L14/$F$73,IF(L14&gt;0,1,0)))</f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3" t="s">
        <v>4</v>
      </c>
      <c r="H15" s="221"/>
      <c r="I15" s="63" t="s">
        <v>4</v>
      </c>
      <c r="J15" s="64"/>
      <c r="K15" s="65" t="s">
        <v>4</v>
      </c>
      <c r="L15" s="44"/>
      <c r="M15" s="230" t="s">
        <v>4</v>
      </c>
      <c r="N15" s="35"/>
    </row>
    <row r="16" spans="1:17">
      <c r="A16" s="67" t="s">
        <v>17</v>
      </c>
      <c r="B16" s="9">
        <f>'4 Year'!B16+'2 Year'!B16</f>
        <v>5444858</v>
      </c>
      <c r="C16" s="52">
        <f t="shared" si="0"/>
        <v>1</v>
      </c>
      <c r="D16" s="53">
        <f>'4 Year'!D16+'2 Year'!D16</f>
        <v>0</v>
      </c>
      <c r="E16" s="52">
        <f t="shared" ref="E16:E31" si="2">IF(ISBLANK(D16),"  ",IF(F16&gt;0,D16/F16,IF(D16&gt;0,1,0)))</f>
        <v>0</v>
      </c>
      <c r="F16" s="55">
        <f t="shared" ref="F16:F31" si="3">D16+B16</f>
        <v>5444858</v>
      </c>
      <c r="G16" s="52">
        <f t="shared" ref="G16:G31" si="4">IF(ISBLANK(F16),"  ",IF($F$73&gt;0,F16/$F$73,IF(F16&gt;0,1,0)))</f>
        <v>1.8210573192922104E-3</v>
      </c>
      <c r="H16" s="220">
        <f>'4 Year'!H16+'2 Year'!H16</f>
        <v>578002</v>
      </c>
      <c r="I16" s="52">
        <f t="shared" ref="I16:I34" si="5">IF(ISBLANK(H16),"  ",IF(L16&gt;0,H16/L16,IF(H16&gt;0,1,0)))</f>
        <v>1</v>
      </c>
      <c r="J16" s="53">
        <f>'4 Year'!J16+'2 Year'!J16</f>
        <v>0</v>
      </c>
      <c r="K16" s="52">
        <f t="shared" ref="K16:K31" si="6">IF(ISBLANK(J16),"  ",IF(L16&gt;0,J16/L16,IF(J16&gt;0,1,0)))</f>
        <v>0</v>
      </c>
      <c r="L16" s="55">
        <f t="shared" ref="L16:L31" si="7">J16+H16</f>
        <v>578002</v>
      </c>
      <c r="M16" s="229">
        <f t="shared" ref="M16:M31" si="8">IF(ISBLANK(L16),"  ",IF($F$73&gt;0,L16/$F$73,IF(L16&gt;0,1,0)))</f>
        <v>1.933153762073384E-4</v>
      </c>
      <c r="N16" s="35"/>
    </row>
    <row r="17" spans="1:14">
      <c r="A17" s="69" t="s">
        <v>18</v>
      </c>
      <c r="B17" s="9">
        <f>'4 Year'!B17+'2 Year'!B17</f>
        <v>32912124.379999999</v>
      </c>
      <c r="C17" s="52">
        <f t="shared" si="0"/>
        <v>1</v>
      </c>
      <c r="D17" s="53">
        <f>'4 Year'!D17+'2 Year'!D17</f>
        <v>0</v>
      </c>
      <c r="E17" s="52">
        <f t="shared" si="2"/>
        <v>0</v>
      </c>
      <c r="F17" s="55">
        <f t="shared" si="3"/>
        <v>32912124.379999999</v>
      </c>
      <c r="G17" s="52">
        <f t="shared" si="4"/>
        <v>1.1007608462085622E-2</v>
      </c>
      <c r="H17" s="220">
        <f>'4 Year'!H17+'2 Year'!H17</f>
        <v>33034247</v>
      </c>
      <c r="I17" s="52">
        <f t="shared" si="5"/>
        <v>1</v>
      </c>
      <c r="J17" s="53">
        <f>'4 Year'!J17+'2 Year'!J17</f>
        <v>0</v>
      </c>
      <c r="K17" s="52">
        <f t="shared" si="6"/>
        <v>0</v>
      </c>
      <c r="L17" s="55">
        <f t="shared" si="7"/>
        <v>33034247</v>
      </c>
      <c r="M17" s="229">
        <f t="shared" si="8"/>
        <v>1.1048452923227151E-2</v>
      </c>
      <c r="N17" s="35"/>
    </row>
    <row r="18" spans="1:14">
      <c r="A18" s="69" t="s">
        <v>19</v>
      </c>
      <c r="B18" s="9">
        <f>'4 Year'!B18+'2 Year'!B18</f>
        <v>0</v>
      </c>
      <c r="C18" s="52">
        <f t="shared" si="0"/>
        <v>0</v>
      </c>
      <c r="D18" s="53">
        <f>'4 Year'!D18+'2 Year'!D18</f>
        <v>0</v>
      </c>
      <c r="E18" s="52">
        <f t="shared" si="2"/>
        <v>0</v>
      </c>
      <c r="F18" s="55">
        <f t="shared" si="3"/>
        <v>0</v>
      </c>
      <c r="G18" s="52">
        <f t="shared" si="4"/>
        <v>0</v>
      </c>
      <c r="H18" s="220">
        <f>'4 Year'!H18+'2 Year'!H18</f>
        <v>0</v>
      </c>
      <c r="I18" s="52">
        <f t="shared" si="5"/>
        <v>0</v>
      </c>
      <c r="J18" s="53">
        <f>'4 Year'!J18+'2 Year'!J18</f>
        <v>0</v>
      </c>
      <c r="K18" s="52">
        <f t="shared" si="6"/>
        <v>0</v>
      </c>
      <c r="L18" s="55">
        <f t="shared" si="7"/>
        <v>0</v>
      </c>
      <c r="M18" s="229">
        <f t="shared" si="8"/>
        <v>0</v>
      </c>
      <c r="N18" s="35"/>
    </row>
    <row r="19" spans="1:14">
      <c r="A19" s="69" t="s">
        <v>20</v>
      </c>
      <c r="B19" s="9">
        <f>'4 Year'!B19+'2 Year'!B19</f>
        <v>700805</v>
      </c>
      <c r="C19" s="52">
        <f t="shared" si="0"/>
        <v>1</v>
      </c>
      <c r="D19" s="53">
        <f>'4 Year'!D19+'2 Year'!D19</f>
        <v>0</v>
      </c>
      <c r="E19" s="52">
        <f t="shared" si="2"/>
        <v>0</v>
      </c>
      <c r="F19" s="55">
        <f t="shared" si="3"/>
        <v>700805</v>
      </c>
      <c r="G19" s="52">
        <f t="shared" si="4"/>
        <v>2.3438739350899095E-4</v>
      </c>
      <c r="H19" s="220">
        <f>'4 Year'!H19+'2 Year'!H19</f>
        <v>700805</v>
      </c>
      <c r="I19" s="52">
        <f t="shared" si="5"/>
        <v>1</v>
      </c>
      <c r="J19" s="53">
        <f>'4 Year'!J19+'2 Year'!J19</f>
        <v>0</v>
      </c>
      <c r="K19" s="52">
        <f t="shared" si="6"/>
        <v>0</v>
      </c>
      <c r="L19" s="55">
        <f t="shared" si="7"/>
        <v>700805</v>
      </c>
      <c r="M19" s="229">
        <f t="shared" si="8"/>
        <v>2.3438739350899095E-4</v>
      </c>
      <c r="N19" s="35"/>
    </row>
    <row r="20" spans="1:14">
      <c r="A20" s="69" t="s">
        <v>21</v>
      </c>
      <c r="B20" s="9">
        <f>'4 Year'!B20+'2 Year'!B20</f>
        <v>0</v>
      </c>
      <c r="C20" s="52">
        <f t="shared" si="0"/>
        <v>0</v>
      </c>
      <c r="D20" s="53">
        <f>'4 Year'!D20+'2 Year'!D20</f>
        <v>452665</v>
      </c>
      <c r="E20" s="52">
        <f t="shared" si="2"/>
        <v>1</v>
      </c>
      <c r="F20" s="55">
        <f t="shared" si="3"/>
        <v>452665</v>
      </c>
      <c r="G20" s="52">
        <f t="shared" si="4"/>
        <v>1.5139585117507351E-4</v>
      </c>
      <c r="H20" s="220">
        <f>'4 Year'!H20+'2 Year'!H20</f>
        <v>0</v>
      </c>
      <c r="I20" s="52">
        <f t="shared" si="5"/>
        <v>0</v>
      </c>
      <c r="J20" s="53">
        <f>'4 Year'!J20+'2 Year'!J20</f>
        <v>450000</v>
      </c>
      <c r="K20" s="52">
        <f t="shared" si="6"/>
        <v>1</v>
      </c>
      <c r="L20" s="55">
        <f t="shared" si="7"/>
        <v>450000</v>
      </c>
      <c r="M20" s="229">
        <f t="shared" si="8"/>
        <v>1.5050452990353369E-4</v>
      </c>
      <c r="N20" s="35"/>
    </row>
    <row r="21" spans="1:14">
      <c r="A21" s="69" t="s">
        <v>22</v>
      </c>
      <c r="B21" s="9">
        <f>'4 Year'!B21+'2 Year'!B21</f>
        <v>50000</v>
      </c>
      <c r="C21" s="52">
        <f t="shared" si="0"/>
        <v>1</v>
      </c>
      <c r="D21" s="53">
        <f>'4 Year'!D21+'2 Year'!D21</f>
        <v>0</v>
      </c>
      <c r="E21" s="52">
        <f t="shared" si="2"/>
        <v>0</v>
      </c>
      <c r="F21" s="55">
        <f t="shared" si="3"/>
        <v>50000</v>
      </c>
      <c r="G21" s="52">
        <f t="shared" si="4"/>
        <v>1.6722725544837077E-5</v>
      </c>
      <c r="H21" s="220">
        <f>'4 Year'!H21+'2 Year'!H21</f>
        <v>50000</v>
      </c>
      <c r="I21" s="52">
        <f t="shared" si="5"/>
        <v>1</v>
      </c>
      <c r="J21" s="53">
        <f>'4 Year'!J21+'2 Year'!J21</f>
        <v>0</v>
      </c>
      <c r="K21" s="52">
        <f t="shared" si="6"/>
        <v>0</v>
      </c>
      <c r="L21" s="55">
        <f t="shared" si="7"/>
        <v>50000</v>
      </c>
      <c r="M21" s="229">
        <f t="shared" si="8"/>
        <v>1.6722725544837077E-5</v>
      </c>
      <c r="N21" s="35"/>
    </row>
    <row r="22" spans="1:14">
      <c r="A22" s="69" t="s">
        <v>23</v>
      </c>
      <c r="B22" s="9">
        <f>'4 Year'!B22+'2 Year'!B22</f>
        <v>0</v>
      </c>
      <c r="C22" s="52">
        <f t="shared" si="0"/>
        <v>0</v>
      </c>
      <c r="D22" s="53">
        <f>'4 Year'!D22+'2 Year'!D22</f>
        <v>0</v>
      </c>
      <c r="E22" s="52">
        <f t="shared" si="2"/>
        <v>0</v>
      </c>
      <c r="F22" s="55">
        <f t="shared" si="3"/>
        <v>0</v>
      </c>
      <c r="G22" s="52">
        <f t="shared" si="4"/>
        <v>0</v>
      </c>
      <c r="H22" s="220">
        <f>'4 Year'!H22+'2 Year'!H22</f>
        <v>0</v>
      </c>
      <c r="I22" s="52">
        <f t="shared" si="5"/>
        <v>0</v>
      </c>
      <c r="J22" s="53">
        <f>'4 Year'!J22+'2 Year'!J22</f>
        <v>0</v>
      </c>
      <c r="K22" s="52">
        <f t="shared" si="6"/>
        <v>0</v>
      </c>
      <c r="L22" s="55">
        <f t="shared" si="7"/>
        <v>0</v>
      </c>
      <c r="M22" s="229">
        <f t="shared" si="8"/>
        <v>0</v>
      </c>
      <c r="N22" s="35"/>
    </row>
    <row r="23" spans="1:14">
      <c r="A23" s="69" t="s">
        <v>24</v>
      </c>
      <c r="B23" s="9">
        <f>'4 Year'!B23+'2 Year'!B23</f>
        <v>750000</v>
      </c>
      <c r="C23" s="52">
        <f t="shared" si="0"/>
        <v>1</v>
      </c>
      <c r="D23" s="53">
        <f>'4 Year'!D23+'2 Year'!D23</f>
        <v>0</v>
      </c>
      <c r="E23" s="52">
        <f t="shared" si="2"/>
        <v>0</v>
      </c>
      <c r="F23" s="55">
        <f t="shared" si="3"/>
        <v>750000</v>
      </c>
      <c r="G23" s="52">
        <f t="shared" si="4"/>
        <v>2.5084088317255614E-4</v>
      </c>
      <c r="H23" s="220">
        <f>'4 Year'!H23+'2 Year'!H23</f>
        <v>750000</v>
      </c>
      <c r="I23" s="52">
        <f t="shared" si="5"/>
        <v>1</v>
      </c>
      <c r="J23" s="53">
        <f>'4 Year'!J23+'2 Year'!J23</f>
        <v>0</v>
      </c>
      <c r="K23" s="52">
        <f t="shared" si="6"/>
        <v>0</v>
      </c>
      <c r="L23" s="55">
        <f t="shared" si="7"/>
        <v>750000</v>
      </c>
      <c r="M23" s="229">
        <f t="shared" si="8"/>
        <v>2.5084088317255614E-4</v>
      </c>
      <c r="N23" s="35"/>
    </row>
    <row r="24" spans="1:14">
      <c r="A24" s="69" t="s">
        <v>25</v>
      </c>
      <c r="B24" s="9">
        <f>'4 Year'!B24+'2 Year'!B24</f>
        <v>2500000</v>
      </c>
      <c r="C24" s="52">
        <f t="shared" si="0"/>
        <v>1</v>
      </c>
      <c r="D24" s="53">
        <f>'4 Year'!D24+'2 Year'!D24</f>
        <v>0</v>
      </c>
      <c r="E24" s="52">
        <f t="shared" si="2"/>
        <v>0</v>
      </c>
      <c r="F24" s="55">
        <f t="shared" si="3"/>
        <v>2500000</v>
      </c>
      <c r="G24" s="52">
        <f t="shared" si="4"/>
        <v>8.3613627724185384E-4</v>
      </c>
      <c r="H24" s="220">
        <f>'4 Year'!H24+'2 Year'!H24</f>
        <v>3523950</v>
      </c>
      <c r="I24" s="52">
        <f t="shared" si="5"/>
        <v>1</v>
      </c>
      <c r="J24" s="53">
        <f>'4 Year'!J24+'2 Year'!J24</f>
        <v>0</v>
      </c>
      <c r="K24" s="52">
        <f t="shared" si="6"/>
        <v>0</v>
      </c>
      <c r="L24" s="55">
        <f t="shared" si="7"/>
        <v>3523950</v>
      </c>
      <c r="M24" s="229">
        <f t="shared" si="8"/>
        <v>1.1786009736745723E-3</v>
      </c>
      <c r="N24" s="35"/>
    </row>
    <row r="25" spans="1:14">
      <c r="A25" s="69" t="s">
        <v>26</v>
      </c>
      <c r="B25" s="9">
        <f>'4 Year'!B25+'2 Year'!B25</f>
        <v>210000</v>
      </c>
      <c r="C25" s="52">
        <f t="shared" si="0"/>
        <v>1</v>
      </c>
      <c r="D25" s="53">
        <f>'4 Year'!D25+'2 Year'!D25</f>
        <v>0</v>
      </c>
      <c r="E25" s="52">
        <f t="shared" si="2"/>
        <v>0</v>
      </c>
      <c r="F25" s="55">
        <f t="shared" si="3"/>
        <v>210000</v>
      </c>
      <c r="G25" s="52">
        <f t="shared" si="4"/>
        <v>7.0235447288315714E-5</v>
      </c>
      <c r="H25" s="220">
        <f>'4 Year'!H25+'2 Year'!H25</f>
        <v>210000</v>
      </c>
      <c r="I25" s="52">
        <f t="shared" si="5"/>
        <v>1</v>
      </c>
      <c r="J25" s="53">
        <f>'4 Year'!J25+'2 Year'!J25</f>
        <v>0</v>
      </c>
      <c r="K25" s="52">
        <f t="shared" si="6"/>
        <v>0</v>
      </c>
      <c r="L25" s="55">
        <f t="shared" si="7"/>
        <v>210000</v>
      </c>
      <c r="M25" s="229">
        <f t="shared" si="8"/>
        <v>7.0235447288315714E-5</v>
      </c>
      <c r="N25" s="35"/>
    </row>
    <row r="26" spans="1:14">
      <c r="A26" s="69" t="s">
        <v>27</v>
      </c>
      <c r="B26" s="9">
        <f>'4 Year'!B26+'2 Year'!B26</f>
        <v>0</v>
      </c>
      <c r="C26" s="52">
        <f t="shared" si="0"/>
        <v>0</v>
      </c>
      <c r="D26" s="53">
        <f>'4 Year'!D26+'2 Year'!D26</f>
        <v>0</v>
      </c>
      <c r="E26" s="52">
        <f t="shared" si="2"/>
        <v>0</v>
      </c>
      <c r="F26" s="55">
        <f t="shared" si="3"/>
        <v>0</v>
      </c>
      <c r="G26" s="52">
        <f t="shared" si="4"/>
        <v>0</v>
      </c>
      <c r="H26" s="220">
        <f>'4 Year'!H26+'2 Year'!H26</f>
        <v>0</v>
      </c>
      <c r="I26" s="52">
        <f t="shared" si="5"/>
        <v>0</v>
      </c>
      <c r="J26" s="53">
        <f>'4 Year'!J26+'2 Year'!J26</f>
        <v>0</v>
      </c>
      <c r="K26" s="52">
        <f t="shared" si="6"/>
        <v>0</v>
      </c>
      <c r="L26" s="55">
        <f t="shared" si="7"/>
        <v>0</v>
      </c>
      <c r="M26" s="229">
        <f t="shared" si="8"/>
        <v>0</v>
      </c>
      <c r="N26" s="35"/>
    </row>
    <row r="27" spans="1:14">
      <c r="A27" s="69" t="s">
        <v>28</v>
      </c>
      <c r="B27" s="9">
        <f>'4 Year'!B27+'2 Year'!B27</f>
        <v>0</v>
      </c>
      <c r="C27" s="52">
        <f t="shared" si="0"/>
        <v>0</v>
      </c>
      <c r="D27" s="53">
        <f>'4 Year'!D27+'2 Year'!D27</f>
        <v>28426</v>
      </c>
      <c r="E27" s="52">
        <f t="shared" si="2"/>
        <v>1</v>
      </c>
      <c r="F27" s="55">
        <f t="shared" si="3"/>
        <v>28426</v>
      </c>
      <c r="G27" s="52">
        <f t="shared" si="4"/>
        <v>9.5072039267507747E-6</v>
      </c>
      <c r="H27" s="220">
        <f>'4 Year'!H27+'2 Year'!H27</f>
        <v>0</v>
      </c>
      <c r="I27" s="52">
        <f t="shared" si="5"/>
        <v>0</v>
      </c>
      <c r="J27" s="53">
        <f>'4 Year'!J27+'2 Year'!J27</f>
        <v>0</v>
      </c>
      <c r="K27" s="52">
        <f t="shared" si="6"/>
        <v>0</v>
      </c>
      <c r="L27" s="55">
        <f t="shared" si="7"/>
        <v>0</v>
      </c>
      <c r="M27" s="229">
        <f t="shared" si="8"/>
        <v>0</v>
      </c>
      <c r="N27" s="35"/>
    </row>
    <row r="28" spans="1:14">
      <c r="A28" s="70" t="s">
        <v>29</v>
      </c>
      <c r="B28" s="9">
        <f>'4 Year'!B28+'2 Year'!B28</f>
        <v>0</v>
      </c>
      <c r="C28" s="52">
        <f t="shared" si="0"/>
        <v>0</v>
      </c>
      <c r="D28" s="53">
        <f>'4 Year'!D28+'2 Year'!D28</f>
        <v>0</v>
      </c>
      <c r="E28" s="52">
        <f t="shared" si="2"/>
        <v>0</v>
      </c>
      <c r="F28" s="55">
        <f t="shared" si="3"/>
        <v>0</v>
      </c>
      <c r="G28" s="52">
        <f t="shared" si="4"/>
        <v>0</v>
      </c>
      <c r="H28" s="220">
        <f>'4 Year'!H28+'2 Year'!H28</f>
        <v>0</v>
      </c>
      <c r="I28" s="52">
        <f t="shared" si="5"/>
        <v>0</v>
      </c>
      <c r="J28" s="53">
        <f>'4 Year'!J28+'2 Year'!J28</f>
        <v>0</v>
      </c>
      <c r="K28" s="52">
        <f t="shared" si="6"/>
        <v>0</v>
      </c>
      <c r="L28" s="55">
        <f t="shared" si="7"/>
        <v>0</v>
      </c>
      <c r="M28" s="229">
        <f t="shared" si="8"/>
        <v>0</v>
      </c>
      <c r="N28" s="35"/>
    </row>
    <row r="29" spans="1:14">
      <c r="A29" s="70" t="s">
        <v>30</v>
      </c>
      <c r="B29" s="9">
        <f>'4 Year'!B29+'2 Year'!B29</f>
        <v>0</v>
      </c>
      <c r="C29" s="52">
        <f t="shared" si="0"/>
        <v>0</v>
      </c>
      <c r="D29" s="53">
        <f>'4 Year'!D29+'2 Year'!D29</f>
        <v>0</v>
      </c>
      <c r="E29" s="52">
        <f t="shared" si="2"/>
        <v>0</v>
      </c>
      <c r="F29" s="55">
        <f t="shared" si="3"/>
        <v>0</v>
      </c>
      <c r="G29" s="52">
        <f t="shared" si="4"/>
        <v>0</v>
      </c>
      <c r="H29" s="220">
        <f>'4 Year'!H29+'2 Year'!H29</f>
        <v>0</v>
      </c>
      <c r="I29" s="52">
        <f t="shared" si="5"/>
        <v>0</v>
      </c>
      <c r="J29" s="53">
        <f>'4 Year'!J29+'2 Year'!J29</f>
        <v>115000</v>
      </c>
      <c r="K29" s="52">
        <f t="shared" si="6"/>
        <v>1</v>
      </c>
      <c r="L29" s="55">
        <f t="shared" si="7"/>
        <v>115000</v>
      </c>
      <c r="M29" s="229">
        <f t="shared" si="8"/>
        <v>3.8462268753125276E-5</v>
      </c>
      <c r="N29" s="35"/>
    </row>
    <row r="30" spans="1:14">
      <c r="A30" s="70" t="s">
        <v>31</v>
      </c>
      <c r="B30" s="9">
        <f>'4 Year'!B30+'2 Year'!B30</f>
        <v>122768</v>
      </c>
      <c r="C30" s="52">
        <f t="shared" si="0"/>
        <v>1</v>
      </c>
      <c r="D30" s="53">
        <f>'4 Year'!D30+'2 Year'!D30</f>
        <v>0</v>
      </c>
      <c r="E30" s="52">
        <f t="shared" si="2"/>
        <v>0</v>
      </c>
      <c r="F30" s="55">
        <f t="shared" si="3"/>
        <v>122768</v>
      </c>
      <c r="G30" s="52">
        <f t="shared" si="4"/>
        <v>4.1060311393771164E-5</v>
      </c>
      <c r="H30" s="220">
        <f>'4 Year'!H30+'2 Year'!H30</f>
        <v>2983000</v>
      </c>
      <c r="I30" s="52">
        <f t="shared" si="5"/>
        <v>1</v>
      </c>
      <c r="J30" s="53">
        <f>'4 Year'!J30+'2 Year'!J30</f>
        <v>0</v>
      </c>
      <c r="K30" s="52">
        <f t="shared" si="6"/>
        <v>0</v>
      </c>
      <c r="L30" s="55">
        <f t="shared" si="7"/>
        <v>2983000</v>
      </c>
      <c r="M30" s="229">
        <f t="shared" si="8"/>
        <v>9.9767780600497997E-4</v>
      </c>
      <c r="N30" s="35"/>
    </row>
    <row r="31" spans="1:14">
      <c r="A31" s="70" t="s">
        <v>90</v>
      </c>
      <c r="B31" s="9">
        <f>'4 Year'!B31+'2 Year'!B31</f>
        <v>0</v>
      </c>
      <c r="C31" s="52">
        <f t="shared" si="0"/>
        <v>0</v>
      </c>
      <c r="D31" s="53">
        <f>'4 Year'!D31+'2 Year'!D31</f>
        <v>0</v>
      </c>
      <c r="E31" s="52">
        <f t="shared" si="2"/>
        <v>0</v>
      </c>
      <c r="F31" s="55">
        <f t="shared" si="3"/>
        <v>0</v>
      </c>
      <c r="G31" s="52">
        <f t="shared" si="4"/>
        <v>0</v>
      </c>
      <c r="H31" s="220">
        <f>'4 Year'!H31+'2 Year'!H31</f>
        <v>0</v>
      </c>
      <c r="I31" s="52">
        <f t="shared" si="5"/>
        <v>0</v>
      </c>
      <c r="J31" s="53">
        <f>'4 Year'!J31+'2 Year'!J31</f>
        <v>0</v>
      </c>
      <c r="K31" s="52">
        <f t="shared" si="6"/>
        <v>0</v>
      </c>
      <c r="L31" s="55">
        <f t="shared" si="7"/>
        <v>0</v>
      </c>
      <c r="M31" s="229">
        <f t="shared" si="8"/>
        <v>0</v>
      </c>
      <c r="N31" s="35"/>
    </row>
    <row r="32" spans="1:14" ht="45">
      <c r="A32" s="71" t="s">
        <v>32</v>
      </c>
      <c r="B32" s="9"/>
      <c r="C32" s="216" t="s">
        <v>4</v>
      </c>
      <c r="D32" s="53"/>
      <c r="E32" s="218" t="s">
        <v>4</v>
      </c>
      <c r="F32" s="217"/>
      <c r="G32" s="216" t="s">
        <v>4</v>
      </c>
      <c r="H32" s="220"/>
      <c r="I32" s="216" t="s">
        <v>4</v>
      </c>
      <c r="J32" s="53"/>
      <c r="K32" s="218" t="s">
        <v>4</v>
      </c>
      <c r="L32" s="217"/>
      <c r="M32" s="219" t="s">
        <v>4</v>
      </c>
      <c r="N32" s="35"/>
    </row>
    <row r="33" spans="1:14">
      <c r="A33" s="67" t="s">
        <v>33</v>
      </c>
      <c r="B33" s="9">
        <f>'4 Year'!B33+'2 Year'!B33</f>
        <v>0</v>
      </c>
      <c r="C33" s="52">
        <f t="shared" ref="C33" si="9">IF(ISBLANK(B33),"  ",IF(F33&gt;0,B33/F33,IF(B33&gt;0,1,0)))</f>
        <v>0</v>
      </c>
      <c r="D33" s="53">
        <f>'4 Year'!D33+'2 Year'!D33</f>
        <v>0</v>
      </c>
      <c r="E33" s="52">
        <f>IF(ISBLANK(D33),"  ",IF(F33&gt;0,D33/F33,IF(D33&gt;0,1,0)))</f>
        <v>0</v>
      </c>
      <c r="F33" s="55">
        <f>D33+B33</f>
        <v>0</v>
      </c>
      <c r="G33" s="52">
        <f>IF(ISBLANK(F33),"  ",IF($F$73&gt;0,F33/$F$73,IF(F33&gt;0,1,0)))</f>
        <v>0</v>
      </c>
      <c r="H33" s="220">
        <f>'4 Year'!H33+'2 Year'!H33</f>
        <v>0</v>
      </c>
      <c r="I33" s="52">
        <f t="shared" ref="I33" si="10">IF(ISBLANK(H33),"  ",IF(L33&gt;0,H33/L33,IF(H33&gt;0,1,0)))</f>
        <v>0</v>
      </c>
      <c r="J33" s="53">
        <f>'4 Year'!J33+'2 Year'!J33</f>
        <v>0</v>
      </c>
      <c r="K33" s="52">
        <f>IF(ISBLANK(J33),"  ",IF(L33&gt;0,J33/L33,IF(J33&gt;0,1,0)))</f>
        <v>0</v>
      </c>
      <c r="L33" s="55">
        <f>J33+H33</f>
        <v>0</v>
      </c>
      <c r="M33" s="229">
        <f>IF(ISBLANK(L33),"  ",IF($F$73&gt;0,L33/$F$73,IF(L33&gt;0,1,0)))</f>
        <v>0</v>
      </c>
      <c r="N33" s="35"/>
    </row>
    <row r="34" spans="1:14" ht="45">
      <c r="A34" s="71" t="s">
        <v>34</v>
      </c>
      <c r="B34" s="9"/>
      <c r="C34" s="216" t="s">
        <v>4</v>
      </c>
      <c r="D34" s="53"/>
      <c r="E34" s="218" t="s">
        <v>4</v>
      </c>
      <c r="F34" s="217"/>
      <c r="G34" s="216" t="s">
        <v>4</v>
      </c>
      <c r="H34" s="220"/>
      <c r="I34" s="216" t="s">
        <v>4</v>
      </c>
      <c r="J34" s="53"/>
      <c r="K34" s="218" t="s">
        <v>4</v>
      </c>
      <c r="L34" s="217"/>
      <c r="M34" s="219" t="s">
        <v>4</v>
      </c>
      <c r="N34" s="35"/>
    </row>
    <row r="35" spans="1:14">
      <c r="A35" s="69" t="s">
        <v>33</v>
      </c>
      <c r="B35" s="9">
        <f>'4 Year'!B35+'2 Year'!B35</f>
        <v>0</v>
      </c>
      <c r="C35" s="52">
        <f t="shared" ref="C35:C37" si="11">IF(ISBLANK(B35),"  ",IF(F35&gt;0,B35/F35,IF(B35&gt;0,1,0)))</f>
        <v>0</v>
      </c>
      <c r="D35" s="53">
        <f>'4 Year'!D35+'2 Year'!D35</f>
        <v>0</v>
      </c>
      <c r="E35" s="52">
        <f t="shared" ref="E35:E37" si="12">IF(ISBLANK(D35),"  ",IF(F35&gt;0,D35/F35,IF(D35&gt;0,1,0)))</f>
        <v>0</v>
      </c>
      <c r="F35" s="55">
        <f t="shared" ref="F35:F36" si="13">D35+B35</f>
        <v>0</v>
      </c>
      <c r="G35" s="52">
        <f t="shared" ref="G35:G37" si="14">IF(ISBLANK(F35),"  ",IF($F$73&gt;0,F35/$F$73,IF(F35&gt;0,1,0)))</f>
        <v>0</v>
      </c>
      <c r="H35" s="220">
        <f>'4 Year'!H35+'2 Year'!H35</f>
        <v>0</v>
      </c>
      <c r="I35" s="52">
        <f t="shared" ref="I35:I37" si="15">IF(ISBLANK(H35),"  ",IF(L35&gt;0,H35/L35,IF(H35&gt;0,1,0)))</f>
        <v>0</v>
      </c>
      <c r="J35" s="53">
        <f>'4 Year'!J35+'2 Year'!J35</f>
        <v>0</v>
      </c>
      <c r="K35" s="52">
        <f t="shared" ref="K35:K37" si="16">IF(ISBLANK(J35),"  ",IF(L35&gt;0,J35/L35,IF(J35&gt;0,1,0)))</f>
        <v>0</v>
      </c>
      <c r="L35" s="55">
        <f t="shared" ref="L35:L36" si="17">J35+H35</f>
        <v>0</v>
      </c>
      <c r="M35" s="229">
        <f t="shared" ref="M35:M37" si="18">IF(ISBLANK(L35),"  ",IF($F$73&gt;0,L35/$F$73,IF(L35&gt;0,1,0)))</f>
        <v>0</v>
      </c>
      <c r="N35" s="35"/>
    </row>
    <row r="36" spans="1:14">
      <c r="A36" s="69" t="s">
        <v>35</v>
      </c>
      <c r="B36" s="9">
        <f>'4 Year'!B36+'2 Year'!B36</f>
        <v>0</v>
      </c>
      <c r="C36" s="52">
        <f t="shared" si="11"/>
        <v>0</v>
      </c>
      <c r="D36" s="53">
        <f>'4 Year'!D36+'2 Year'!D36</f>
        <v>0</v>
      </c>
      <c r="E36" s="52">
        <f t="shared" si="12"/>
        <v>0</v>
      </c>
      <c r="F36" s="55">
        <f t="shared" si="13"/>
        <v>0</v>
      </c>
      <c r="G36" s="52">
        <f t="shared" si="14"/>
        <v>0</v>
      </c>
      <c r="H36" s="220">
        <f>'4 Year'!H36+'2 Year'!H36</f>
        <v>0</v>
      </c>
      <c r="I36" s="52">
        <f t="shared" si="15"/>
        <v>0</v>
      </c>
      <c r="J36" s="53">
        <f>'4 Year'!J36+'2 Year'!J36</f>
        <v>0</v>
      </c>
      <c r="K36" s="52">
        <f t="shared" si="16"/>
        <v>0</v>
      </c>
      <c r="L36" s="55">
        <f t="shared" si="17"/>
        <v>0</v>
      </c>
      <c r="M36" s="229">
        <f t="shared" si="18"/>
        <v>0</v>
      </c>
      <c r="N36" s="35"/>
    </row>
    <row r="37" spans="1:14" s="82" customFormat="1" ht="45">
      <c r="A37" s="71" t="s">
        <v>36</v>
      </c>
      <c r="B37" s="76">
        <f>B13+B14+B16+B17+B18+B19+B20+B21+B22+B23+B24+B25+B26+B27+B28+B29+B30+B31+B33+B35+B36</f>
        <v>745761511.38</v>
      </c>
      <c r="C37" s="213">
        <f t="shared" si="11"/>
        <v>0.99935531555225388</v>
      </c>
      <c r="D37" s="78">
        <f>D13+D14+D16+D17+D18+D19+D20+D21+D22+D23+D24+D25+D26+D27+D28+D29+D30+D31+D33+D35+D36</f>
        <v>481091</v>
      </c>
      <c r="E37" s="213">
        <f t="shared" si="12"/>
        <v>6.4468444774614991E-4</v>
      </c>
      <c r="F37" s="76">
        <f>F13+F14+F16+F17+F18+F19+F20+F21+F22+F23+F24+F25+F26+F27+F28+F29+F30+F31+F33+F35+F36</f>
        <v>746242602.38</v>
      </c>
      <c r="G37" s="213">
        <f t="shared" si="14"/>
        <v>0.24958420458931446</v>
      </c>
      <c r="H37" s="223">
        <f>H13+H14+H16+H17+H18+H19+H20+H21+H22+H23+H24+H25+H26+H27+H28+H29+H30+H31+H33+H35+H36</f>
        <v>690110655</v>
      </c>
      <c r="I37" s="213">
        <f t="shared" si="15"/>
        <v>0.9991819604529133</v>
      </c>
      <c r="J37" s="78">
        <f>J13+J14+J16+J17+J18+J19+J20+J21+J22+J23+J24+J25+J26+J27+J28+J29+J30+J31+J33+J35+J36</f>
        <v>565000</v>
      </c>
      <c r="K37" s="213">
        <f t="shared" si="16"/>
        <v>8.1803954708668575E-4</v>
      </c>
      <c r="L37" s="76">
        <f>L13+L14+L16+L17+L18+L19+L20+L21+L22+L23+L24+L25+L26+L27+L28+L29+L30+L31+L33+L35+L36</f>
        <v>690675655</v>
      </c>
      <c r="M37" s="231">
        <f t="shared" si="18"/>
        <v>0.2309995883813116</v>
      </c>
      <c r="N37" s="81"/>
    </row>
    <row r="38" spans="1:14" ht="45">
      <c r="A38" s="83" t="s">
        <v>37</v>
      </c>
      <c r="B38" s="62"/>
      <c r="C38" s="63" t="s">
        <v>4</v>
      </c>
      <c r="D38" s="64"/>
      <c r="E38" s="65" t="s">
        <v>4</v>
      </c>
      <c r="F38" s="44"/>
      <c r="G38" s="63" t="s">
        <v>4</v>
      </c>
      <c r="H38" s="221"/>
      <c r="I38" s="63" t="s">
        <v>4</v>
      </c>
      <c r="J38" s="64"/>
      <c r="K38" s="65" t="s">
        <v>4</v>
      </c>
      <c r="L38" s="44"/>
      <c r="M38" s="230" t="s">
        <v>4</v>
      </c>
      <c r="N38" s="35"/>
    </row>
    <row r="39" spans="1:14">
      <c r="A39" s="21" t="s">
        <v>38</v>
      </c>
      <c r="B39" s="9">
        <f>'4 Year'!B39+'2 Year'!B39</f>
        <v>0</v>
      </c>
      <c r="C39" s="52">
        <f t="shared" ref="C39:C45" si="19">IF(ISBLANK(B39),"  ",IF(F39&gt;0,B39/F39,IF(B39&gt;0,1,0)))</f>
        <v>0</v>
      </c>
      <c r="D39" s="53">
        <f>'4 Year'!D39+'2 Year'!D39</f>
        <v>0</v>
      </c>
      <c r="E39" s="52">
        <f t="shared" ref="E39:E45" si="20">IF(ISBLANK(D39),"  ",IF(F39&gt;0,D39/F39,IF(D39&gt;0,1,0)))</f>
        <v>0</v>
      </c>
      <c r="F39" s="55">
        <f t="shared" ref="F39:F45" si="21">D39+B39</f>
        <v>0</v>
      </c>
      <c r="G39" s="52">
        <f t="shared" ref="G39:G45" si="22">IF(ISBLANK(F39),"  ",IF($F$73&gt;0,F39/$F$73,IF(F39&gt;0,1,0)))</f>
        <v>0</v>
      </c>
      <c r="H39" s="220">
        <f>'4 Year'!H39+'2 Year'!H39</f>
        <v>0</v>
      </c>
      <c r="I39" s="52">
        <f t="shared" ref="I39:I45" si="23">IF(ISBLANK(H39),"  ",IF(L39&gt;0,H39/L39,IF(H39&gt;0,1,0)))</f>
        <v>0</v>
      </c>
      <c r="J39" s="53">
        <f>'4 Year'!J39+'2 Year'!J39</f>
        <v>0</v>
      </c>
      <c r="K39" s="52">
        <f t="shared" ref="K39:K45" si="24">IF(ISBLANK(J39),"  ",IF(L39&gt;0,J39/L39,IF(J39&gt;0,1,0)))</f>
        <v>0</v>
      </c>
      <c r="L39" s="55">
        <f t="shared" ref="L39:L45" si="25">J39+H39</f>
        <v>0</v>
      </c>
      <c r="M39" s="229">
        <f t="shared" ref="M39:M45" si="26">IF(ISBLANK(L39),"  ",IF($F$73&gt;0,L39/$F$73,IF(L39&gt;0,1,0)))</f>
        <v>0</v>
      </c>
      <c r="N39" s="35"/>
    </row>
    <row r="40" spans="1:14">
      <c r="A40" s="85" t="s">
        <v>39</v>
      </c>
      <c r="B40" s="9">
        <f>'4 Year'!B40+'2 Year'!B40</f>
        <v>0</v>
      </c>
      <c r="C40" s="52">
        <f t="shared" si="19"/>
        <v>0</v>
      </c>
      <c r="D40" s="53">
        <f>'4 Year'!D40+'2 Year'!D40</f>
        <v>0</v>
      </c>
      <c r="E40" s="52">
        <f t="shared" si="20"/>
        <v>0</v>
      </c>
      <c r="F40" s="55">
        <f t="shared" si="21"/>
        <v>0</v>
      </c>
      <c r="G40" s="52">
        <f t="shared" si="22"/>
        <v>0</v>
      </c>
      <c r="H40" s="220">
        <f>'4 Year'!H40+'2 Year'!H40</f>
        <v>0</v>
      </c>
      <c r="I40" s="52">
        <f t="shared" si="23"/>
        <v>0</v>
      </c>
      <c r="J40" s="53">
        <f>'4 Year'!J40+'2 Year'!J40</f>
        <v>0</v>
      </c>
      <c r="K40" s="52">
        <f t="shared" si="24"/>
        <v>0</v>
      </c>
      <c r="L40" s="55">
        <f t="shared" si="25"/>
        <v>0</v>
      </c>
      <c r="M40" s="229">
        <f t="shared" si="26"/>
        <v>0</v>
      </c>
      <c r="N40" s="35"/>
    </row>
    <row r="41" spans="1:14">
      <c r="A41" s="86" t="s">
        <v>40</v>
      </c>
      <c r="B41" s="9">
        <f>'4 Year'!B41+'2 Year'!B41</f>
        <v>0</v>
      </c>
      <c r="C41" s="52">
        <f t="shared" si="19"/>
        <v>0</v>
      </c>
      <c r="D41" s="53">
        <f>'4 Year'!D41+'2 Year'!D41</f>
        <v>0</v>
      </c>
      <c r="E41" s="52">
        <f t="shared" si="20"/>
        <v>0</v>
      </c>
      <c r="F41" s="55">
        <f t="shared" si="21"/>
        <v>0</v>
      </c>
      <c r="G41" s="52">
        <f t="shared" si="22"/>
        <v>0</v>
      </c>
      <c r="H41" s="220">
        <f>'4 Year'!H41+'2 Year'!H41</f>
        <v>0</v>
      </c>
      <c r="I41" s="52">
        <f t="shared" si="23"/>
        <v>0</v>
      </c>
      <c r="J41" s="53">
        <f>'4 Year'!J41+'2 Year'!J41</f>
        <v>0</v>
      </c>
      <c r="K41" s="52">
        <f t="shared" si="24"/>
        <v>0</v>
      </c>
      <c r="L41" s="55">
        <f t="shared" si="25"/>
        <v>0</v>
      </c>
      <c r="M41" s="229">
        <f t="shared" si="26"/>
        <v>0</v>
      </c>
      <c r="N41" s="35"/>
    </row>
    <row r="42" spans="1:14">
      <c r="A42" s="41" t="s">
        <v>41</v>
      </c>
      <c r="B42" s="9">
        <f>'4 Year'!B42+'2 Year'!B42</f>
        <v>8557212</v>
      </c>
      <c r="C42" s="52">
        <f t="shared" si="19"/>
        <v>0.88030721209590534</v>
      </c>
      <c r="D42" s="53">
        <f>'4 Year'!D42+'2 Year'!D42</f>
        <v>1163499</v>
      </c>
      <c r="E42" s="52">
        <f t="shared" si="20"/>
        <v>0.11969278790409467</v>
      </c>
      <c r="F42" s="55">
        <f t="shared" si="21"/>
        <v>9720711</v>
      </c>
      <c r="G42" s="52">
        <f t="shared" si="22"/>
        <v>3.2511356430735753E-3</v>
      </c>
      <c r="H42" s="220">
        <f>'4 Year'!H42+'2 Year'!H42</f>
        <v>8621174</v>
      </c>
      <c r="I42" s="52">
        <f t="shared" si="23"/>
        <v>0.88427521461780711</v>
      </c>
      <c r="J42" s="53">
        <f>'4 Year'!J42+'2 Year'!J42</f>
        <v>1128250</v>
      </c>
      <c r="K42" s="52">
        <f t="shared" si="24"/>
        <v>0.11572478538219283</v>
      </c>
      <c r="L42" s="55">
        <f t="shared" si="25"/>
        <v>9749424</v>
      </c>
      <c r="M42" s="229">
        <f t="shared" si="26"/>
        <v>3.2607388354449532E-3</v>
      </c>
      <c r="N42" s="35"/>
    </row>
    <row r="43" spans="1:14">
      <c r="A43" s="85" t="s">
        <v>42</v>
      </c>
      <c r="B43" s="9">
        <f>'4 Year'!B43+'2 Year'!B43</f>
        <v>1348773</v>
      </c>
      <c r="C43" s="52">
        <f t="shared" si="19"/>
        <v>0.10637044596355194</v>
      </c>
      <c r="D43" s="53">
        <f>'4 Year'!D43+'2 Year'!D43</f>
        <v>11331187</v>
      </c>
      <c r="E43" s="52">
        <f t="shared" si="20"/>
        <v>0.89362955403644806</v>
      </c>
      <c r="F43" s="55">
        <f t="shared" si="21"/>
        <v>12679960</v>
      </c>
      <c r="G43" s="52">
        <f t="shared" si="22"/>
        <v>4.2408698199902471E-3</v>
      </c>
      <c r="H43" s="220">
        <f>'4 Year'!H43+'2 Year'!H43</f>
        <v>284923</v>
      </c>
      <c r="I43" s="52">
        <f t="shared" si="23"/>
        <v>2.9419232347020208E-2</v>
      </c>
      <c r="J43" s="53">
        <f>'4 Year'!J43+'2 Year'!J43</f>
        <v>9400000</v>
      </c>
      <c r="K43" s="52">
        <f t="shared" si="24"/>
        <v>0.97058076765297974</v>
      </c>
      <c r="L43" s="55">
        <f t="shared" si="25"/>
        <v>9684923</v>
      </c>
      <c r="M43" s="229">
        <f t="shared" si="26"/>
        <v>3.2391661850376028E-3</v>
      </c>
      <c r="N43" s="35"/>
    </row>
    <row r="44" spans="1:14" s="82" customFormat="1" ht="45">
      <c r="A44" s="83" t="s">
        <v>43</v>
      </c>
      <c r="B44" s="209">
        <f>SUM(B39:B43)</f>
        <v>9905985</v>
      </c>
      <c r="C44" s="213">
        <f t="shared" si="19"/>
        <v>0.44221822640937852</v>
      </c>
      <c r="D44" s="201">
        <f>SUM(D39:D43)</f>
        <v>12494686</v>
      </c>
      <c r="E44" s="213">
        <f t="shared" si="20"/>
        <v>0.55778177359062142</v>
      </c>
      <c r="F44" s="212">
        <f t="shared" si="21"/>
        <v>22400671</v>
      </c>
      <c r="G44" s="213">
        <f t="shared" si="22"/>
        <v>7.492005463063822E-3</v>
      </c>
      <c r="H44" s="209">
        <f>SUM(H39:H43)</f>
        <v>8906097</v>
      </c>
      <c r="I44" s="213">
        <f t="shared" si="23"/>
        <v>0.45826582184623954</v>
      </c>
      <c r="J44" s="201">
        <f>SUM(J39:J43)</f>
        <v>10528250</v>
      </c>
      <c r="K44" s="213">
        <f t="shared" si="24"/>
        <v>0.54173417815376046</v>
      </c>
      <c r="L44" s="212">
        <f t="shared" si="25"/>
        <v>19434347</v>
      </c>
      <c r="M44" s="231">
        <f t="shared" si="26"/>
        <v>6.499905020482556E-3</v>
      </c>
      <c r="N44" s="81"/>
    </row>
    <row r="45" spans="1:14" s="82" customFormat="1" ht="45">
      <c r="A45" s="90" t="s">
        <v>44</v>
      </c>
      <c r="B45" s="176">
        <f>'4 Year'!B45+'2 Year'!B45</f>
        <v>154106706</v>
      </c>
      <c r="C45" s="213">
        <f t="shared" si="19"/>
        <v>1</v>
      </c>
      <c r="D45" s="210">
        <f>'4 Year'!D45+'2 Year'!D45</f>
        <v>0</v>
      </c>
      <c r="E45" s="213">
        <f t="shared" si="20"/>
        <v>0</v>
      </c>
      <c r="F45" s="212">
        <f t="shared" si="21"/>
        <v>154106706</v>
      </c>
      <c r="G45" s="213">
        <f t="shared" si="22"/>
        <v>5.154168298113794E-2</v>
      </c>
      <c r="H45" s="224">
        <f>'4 Year'!H45+'2 Year'!H45</f>
        <v>238063646</v>
      </c>
      <c r="I45" s="213">
        <f t="shared" si="23"/>
        <v>1</v>
      </c>
      <c r="J45" s="210">
        <f>'4 Year'!J45+'2 Year'!J45</f>
        <v>0</v>
      </c>
      <c r="K45" s="213">
        <f t="shared" si="24"/>
        <v>0</v>
      </c>
      <c r="L45" s="212">
        <f t="shared" si="25"/>
        <v>238063646</v>
      </c>
      <c r="M45" s="231">
        <f t="shared" si="26"/>
        <v>7.9621460285225015E-2</v>
      </c>
      <c r="N45" s="81"/>
    </row>
    <row r="46" spans="1:14" ht="45">
      <c r="A46" s="24" t="s">
        <v>45</v>
      </c>
      <c r="B46" s="93"/>
      <c r="C46" s="94" t="s">
        <v>4</v>
      </c>
      <c r="D46" s="59"/>
      <c r="E46" s="95" t="s">
        <v>4</v>
      </c>
      <c r="F46" s="48"/>
      <c r="G46" s="94" t="s">
        <v>4</v>
      </c>
      <c r="H46" s="225"/>
      <c r="I46" s="94" t="s">
        <v>4</v>
      </c>
      <c r="J46" s="59"/>
      <c r="K46" s="95" t="s">
        <v>4</v>
      </c>
      <c r="L46" s="48"/>
      <c r="M46" s="232" t="s">
        <v>4</v>
      </c>
      <c r="N46" s="35"/>
    </row>
    <row r="47" spans="1:14">
      <c r="A47" s="21" t="s">
        <v>46</v>
      </c>
      <c r="B47" s="9">
        <f>'4 Year'!B47+'2 Year'!B47</f>
        <v>463385473.76000005</v>
      </c>
      <c r="C47" s="52">
        <f t="shared" ref="C47:C63" si="27">IF(ISBLANK(B47),"  ",IF(F47&gt;0,B47/F47,IF(B47&gt;0,1,0)))</f>
        <v>0.95624819337780431</v>
      </c>
      <c r="D47" s="53">
        <f>'4 Year'!D47+'2 Year'!D47</f>
        <v>21201558.109999999</v>
      </c>
      <c r="E47" s="52">
        <f t="shared" ref="E47:E63" si="28">IF(ISBLANK(D47),"  ",IF(F47&gt;0,D47/F47,IF(D47&gt;0,1,0)))</f>
        <v>4.3751806622195639E-2</v>
      </c>
      <c r="F47" s="55">
        <f t="shared" ref="F47:F62" si="29">D47+B47</f>
        <v>484587031.87000006</v>
      </c>
      <c r="G47" s="52">
        <f t="shared" ref="G47:G63" si="30">IF(ISBLANK(F47),"  ",IF($F$73&gt;0,F47/$F$73,IF(F47&gt;0,1,0)))</f>
        <v>0.16207231873098457</v>
      </c>
      <c r="H47" s="220">
        <f>'4 Year'!H47+'2 Year'!H47</f>
        <v>530878096</v>
      </c>
      <c r="I47" s="52">
        <f t="shared" ref="I47:I63" si="31">IF(ISBLANK(H47),"  ",IF(L47&gt;0,H47/L47,IF(H47&gt;0,1,0)))</f>
        <v>0.96116433338909069</v>
      </c>
      <c r="J47" s="53">
        <f>'4 Year'!J47+'2 Year'!J47</f>
        <v>21450031</v>
      </c>
      <c r="K47" s="52">
        <f t="shared" ref="K47:K63" si="32">IF(ISBLANK(J47),"  ",IF(L47&gt;0,J47/L47,IF(J47&gt;0,1,0)))</f>
        <v>3.8835666610909349E-2</v>
      </c>
      <c r="L47" s="55">
        <f t="shared" ref="L47:L62" si="33">J47+H47</f>
        <v>552328127</v>
      </c>
      <c r="M47" s="229">
        <f t="shared" ref="M47:M63" si="34">IF(ISBLANK(L47),"  ",IF($F$73&gt;0,L47/$F$73,IF(L47&gt;0,1,0)))</f>
        <v>0.18472863357029834</v>
      </c>
      <c r="N47" s="35"/>
    </row>
    <row r="48" spans="1:14">
      <c r="A48" s="41" t="s">
        <v>47</v>
      </c>
      <c r="B48" s="9">
        <f>'4 Year'!B48+'2 Year'!B48</f>
        <v>86199993.879999995</v>
      </c>
      <c r="C48" s="52">
        <f t="shared" si="27"/>
        <v>1</v>
      </c>
      <c r="D48" s="53">
        <f>'4 Year'!D48+'2 Year'!D48</f>
        <v>0</v>
      </c>
      <c r="E48" s="52">
        <f t="shared" si="28"/>
        <v>0</v>
      </c>
      <c r="F48" s="55">
        <f t="shared" si="29"/>
        <v>86199993.879999995</v>
      </c>
      <c r="G48" s="52">
        <f t="shared" si="30"/>
        <v>2.8829976792437512E-2</v>
      </c>
      <c r="H48" s="220">
        <f>'4 Year'!H48+'2 Year'!H48</f>
        <v>97792378</v>
      </c>
      <c r="I48" s="52">
        <f t="shared" si="31"/>
        <v>1</v>
      </c>
      <c r="J48" s="53">
        <f>'4 Year'!J48+'2 Year'!J48</f>
        <v>0</v>
      </c>
      <c r="K48" s="52">
        <f t="shared" si="32"/>
        <v>0</v>
      </c>
      <c r="L48" s="55">
        <f t="shared" si="33"/>
        <v>97792378</v>
      </c>
      <c r="M48" s="229">
        <f t="shared" si="34"/>
        <v>3.2707101953419269E-2</v>
      </c>
      <c r="N48" s="35"/>
    </row>
    <row r="49" spans="1:14">
      <c r="A49" s="99" t="s">
        <v>48</v>
      </c>
      <c r="B49" s="9">
        <f>'4 Year'!B49+'2 Year'!B49</f>
        <v>37767391.57</v>
      </c>
      <c r="C49" s="52">
        <f t="shared" si="27"/>
        <v>0.83350440579908769</v>
      </c>
      <c r="D49" s="53">
        <f>'4 Year'!D49+'2 Year'!D49</f>
        <v>7544176.4399999995</v>
      </c>
      <c r="E49" s="52">
        <f t="shared" si="28"/>
        <v>0.16649559420091231</v>
      </c>
      <c r="F49" s="55">
        <f t="shared" si="29"/>
        <v>45311568.009999998</v>
      </c>
      <c r="G49" s="52">
        <f t="shared" si="30"/>
        <v>1.515465831674899E-2</v>
      </c>
      <c r="H49" s="220">
        <f>'4 Year'!H49+'2 Year'!H49</f>
        <v>37918158</v>
      </c>
      <c r="I49" s="52">
        <f t="shared" si="31"/>
        <v>0.79649710945727803</v>
      </c>
      <c r="J49" s="53">
        <f>'4 Year'!J49+'2 Year'!J49</f>
        <v>9687988.3999999985</v>
      </c>
      <c r="K49" s="52">
        <f t="shared" si="32"/>
        <v>0.203502890542722</v>
      </c>
      <c r="L49" s="55">
        <f t="shared" si="33"/>
        <v>47606146.399999999</v>
      </c>
      <c r="M49" s="229">
        <f t="shared" si="34"/>
        <v>1.5922090409890673E-2</v>
      </c>
      <c r="N49" s="35"/>
    </row>
    <row r="50" spans="1:14">
      <c r="A50" s="99" t="s">
        <v>49</v>
      </c>
      <c r="B50" s="9">
        <f>'4 Year'!B50+'2 Year'!B50</f>
        <v>18331900.129999999</v>
      </c>
      <c r="C50" s="52">
        <f t="shared" si="27"/>
        <v>0.94644473144418095</v>
      </c>
      <c r="D50" s="53">
        <f>'4 Year'!D50+'2 Year'!D50</f>
        <v>1037324</v>
      </c>
      <c r="E50" s="52">
        <f t="shared" si="28"/>
        <v>5.3555268555819019E-2</v>
      </c>
      <c r="F50" s="55">
        <f t="shared" si="29"/>
        <v>19369224.129999999</v>
      </c>
      <c r="G50" s="52">
        <f t="shared" si="30"/>
        <v>6.4781243828485133E-3</v>
      </c>
      <c r="H50" s="220">
        <f>'4 Year'!H50+'2 Year'!H50</f>
        <v>18668429</v>
      </c>
      <c r="I50" s="52">
        <f t="shared" si="31"/>
        <v>0.95012102898755801</v>
      </c>
      <c r="J50" s="53">
        <f>'4 Year'!J50+'2 Year'!J50</f>
        <v>980045.7</v>
      </c>
      <c r="K50" s="52">
        <f t="shared" si="32"/>
        <v>4.9878971012442E-2</v>
      </c>
      <c r="L50" s="55">
        <f t="shared" si="33"/>
        <v>19648474.699999999</v>
      </c>
      <c r="M50" s="229">
        <f t="shared" si="34"/>
        <v>6.5715209956554999E-3</v>
      </c>
      <c r="N50" s="35"/>
    </row>
    <row r="51" spans="1:14">
      <c r="A51" s="41" t="s">
        <v>50</v>
      </c>
      <c r="B51" s="9">
        <f>'4 Year'!B51+'2 Year'!B51</f>
        <v>33608822.75</v>
      </c>
      <c r="C51" s="52">
        <f t="shared" si="27"/>
        <v>0.2866908036989616</v>
      </c>
      <c r="D51" s="53">
        <f>'4 Year'!D51+'2 Year'!D51</f>
        <v>83621385.949999988</v>
      </c>
      <c r="E51" s="52">
        <f t="shared" si="28"/>
        <v>0.7133091963010384</v>
      </c>
      <c r="F51" s="55">
        <f t="shared" si="29"/>
        <v>117230208.69999999</v>
      </c>
      <c r="G51" s="52">
        <f t="shared" si="30"/>
        <v>3.9208172113081433E-2</v>
      </c>
      <c r="H51" s="220">
        <f>'4 Year'!H51+'2 Year'!H51</f>
        <v>34515377</v>
      </c>
      <c r="I51" s="52">
        <f t="shared" si="31"/>
        <v>0.29255893408634281</v>
      </c>
      <c r="J51" s="53">
        <f>'4 Year'!J51+'2 Year'!J51</f>
        <v>83462141.299999997</v>
      </c>
      <c r="K51" s="52">
        <f t="shared" si="32"/>
        <v>0.70744106591365719</v>
      </c>
      <c r="L51" s="55">
        <f t="shared" si="33"/>
        <v>117977518.3</v>
      </c>
      <c r="M51" s="229">
        <f t="shared" si="34"/>
        <v>3.945811317983787E-2</v>
      </c>
      <c r="N51" s="35"/>
    </row>
    <row r="52" spans="1:14" s="82" customFormat="1" ht="45">
      <c r="A52" s="90" t="s">
        <v>51</v>
      </c>
      <c r="B52" s="209">
        <f>SUM(B47:B51)</f>
        <v>639293582.09000015</v>
      </c>
      <c r="C52" s="213">
        <f t="shared" si="27"/>
        <v>0.84933606772723458</v>
      </c>
      <c r="D52" s="201">
        <f>SUM(D47:D51)</f>
        <v>113404444.49999999</v>
      </c>
      <c r="E52" s="213">
        <f t="shared" si="28"/>
        <v>0.15066393227276545</v>
      </c>
      <c r="F52" s="212">
        <f t="shared" si="29"/>
        <v>752698026.59000015</v>
      </c>
      <c r="G52" s="213">
        <f t="shared" si="30"/>
        <v>0.25174325033610107</v>
      </c>
      <c r="H52" s="209">
        <f>SUM(H47:H51)</f>
        <v>719772438</v>
      </c>
      <c r="I52" s="213">
        <f t="shared" si="31"/>
        <v>0.86163902493776556</v>
      </c>
      <c r="J52" s="201">
        <f>SUM(J47:J51)</f>
        <v>115580206.39999999</v>
      </c>
      <c r="K52" s="213">
        <f t="shared" si="32"/>
        <v>0.13836097506223444</v>
      </c>
      <c r="L52" s="212">
        <f t="shared" si="33"/>
        <v>835352644.39999998</v>
      </c>
      <c r="M52" s="231">
        <f t="shared" si="34"/>
        <v>0.27938746010910165</v>
      </c>
      <c r="N52" s="81"/>
    </row>
    <row r="53" spans="1:14">
      <c r="A53" s="51" t="s">
        <v>52</v>
      </c>
      <c r="B53" s="9">
        <f>'4 Year'!B53+'2 Year'!B53</f>
        <v>0</v>
      </c>
      <c r="C53" s="52">
        <f t="shared" si="27"/>
        <v>0</v>
      </c>
      <c r="D53" s="53">
        <f>'4 Year'!D53+'2 Year'!D53</f>
        <v>0</v>
      </c>
      <c r="E53" s="52">
        <f t="shared" si="28"/>
        <v>0</v>
      </c>
      <c r="F53" s="55">
        <f t="shared" si="29"/>
        <v>0</v>
      </c>
      <c r="G53" s="52">
        <f t="shared" si="30"/>
        <v>0</v>
      </c>
      <c r="H53" s="220">
        <f>'4 Year'!H53+'2 Year'!H53</f>
        <v>0</v>
      </c>
      <c r="I53" s="52">
        <f t="shared" si="31"/>
        <v>0</v>
      </c>
      <c r="J53" s="53">
        <f>'4 Year'!J53+'2 Year'!J53</f>
        <v>0</v>
      </c>
      <c r="K53" s="52">
        <f t="shared" si="32"/>
        <v>0</v>
      </c>
      <c r="L53" s="55">
        <f t="shared" si="33"/>
        <v>0</v>
      </c>
      <c r="M53" s="229">
        <f t="shared" si="34"/>
        <v>0</v>
      </c>
      <c r="N53" s="35"/>
    </row>
    <row r="54" spans="1:14">
      <c r="A54" s="108" t="s">
        <v>53</v>
      </c>
      <c r="B54" s="9">
        <f>'4 Year'!B54+'2 Year'!B54</f>
        <v>0</v>
      </c>
      <c r="C54" s="52">
        <f t="shared" si="27"/>
        <v>0</v>
      </c>
      <c r="D54" s="53">
        <f>'4 Year'!D54+'2 Year'!D54</f>
        <v>0</v>
      </c>
      <c r="E54" s="52">
        <f t="shared" si="28"/>
        <v>0</v>
      </c>
      <c r="F54" s="55">
        <f t="shared" si="29"/>
        <v>0</v>
      </c>
      <c r="G54" s="52">
        <f t="shared" si="30"/>
        <v>0</v>
      </c>
      <c r="H54" s="220">
        <f>'4 Year'!H54+'2 Year'!H54</f>
        <v>0</v>
      </c>
      <c r="I54" s="52">
        <f t="shared" si="31"/>
        <v>0</v>
      </c>
      <c r="J54" s="53">
        <f>'4 Year'!J54+'2 Year'!J54</f>
        <v>0</v>
      </c>
      <c r="K54" s="52">
        <f t="shared" si="32"/>
        <v>0</v>
      </c>
      <c r="L54" s="55">
        <f t="shared" si="33"/>
        <v>0</v>
      </c>
      <c r="M54" s="229">
        <f t="shared" si="34"/>
        <v>0</v>
      </c>
      <c r="N54" s="35"/>
    </row>
    <row r="55" spans="1:14">
      <c r="A55" s="86" t="s">
        <v>54</v>
      </c>
      <c r="B55" s="9">
        <f>'4 Year'!B55+'2 Year'!B55</f>
        <v>15582832.84</v>
      </c>
      <c r="C55" s="52">
        <f t="shared" si="27"/>
        <v>0.75731212160923789</v>
      </c>
      <c r="D55" s="53">
        <f>'4 Year'!D55+'2 Year'!D55</f>
        <v>4993667.12</v>
      </c>
      <c r="E55" s="52">
        <f t="shared" si="28"/>
        <v>0.24268787839076203</v>
      </c>
      <c r="F55" s="55">
        <f t="shared" si="29"/>
        <v>20576499.960000001</v>
      </c>
      <c r="G55" s="52">
        <f t="shared" si="30"/>
        <v>6.8819032300886217E-3</v>
      </c>
      <c r="H55" s="220">
        <f>'4 Year'!H55+'2 Year'!H55</f>
        <v>14762489</v>
      </c>
      <c r="I55" s="52">
        <f t="shared" si="31"/>
        <v>0.73286609909568357</v>
      </c>
      <c r="J55" s="53">
        <f>'4 Year'!J55+'2 Year'!J55</f>
        <v>5381012</v>
      </c>
      <c r="K55" s="52">
        <f t="shared" si="32"/>
        <v>0.26713390090431649</v>
      </c>
      <c r="L55" s="55">
        <f t="shared" si="33"/>
        <v>20143501</v>
      </c>
      <c r="M55" s="229">
        <f t="shared" si="34"/>
        <v>6.7370847747030239E-3</v>
      </c>
      <c r="N55" s="35"/>
    </row>
    <row r="56" spans="1:14">
      <c r="A56" s="85" t="s">
        <v>55</v>
      </c>
      <c r="B56" s="9">
        <f>'4 Year'!B56+'2 Year'!B56</f>
        <v>1486324</v>
      </c>
      <c r="C56" s="52">
        <f t="shared" si="27"/>
        <v>1.1930807373806918E-2</v>
      </c>
      <c r="D56" s="53">
        <f>'4 Year'!D56+'2 Year'!D56</f>
        <v>123092336.39000002</v>
      </c>
      <c r="E56" s="52">
        <f t="shared" si="28"/>
        <v>0.98806919262619308</v>
      </c>
      <c r="F56" s="55">
        <f t="shared" si="29"/>
        <v>124578660.39000002</v>
      </c>
      <c r="G56" s="52">
        <f t="shared" si="30"/>
        <v>4.1665894928908723E-2</v>
      </c>
      <c r="H56" s="220">
        <f>'4 Year'!H56+'2 Year'!H56</f>
        <v>1338500</v>
      </c>
      <c r="I56" s="52">
        <f t="shared" si="31"/>
        <v>1.0425774208762603E-2</v>
      </c>
      <c r="J56" s="53">
        <f>'4 Year'!J56+'2 Year'!J56</f>
        <v>127045251</v>
      </c>
      <c r="K56" s="52">
        <f t="shared" si="32"/>
        <v>0.98957422579123744</v>
      </c>
      <c r="L56" s="55">
        <f t="shared" si="33"/>
        <v>128383751</v>
      </c>
      <c r="M56" s="229">
        <f t="shared" si="34"/>
        <v>4.2938524647794053E-2</v>
      </c>
      <c r="N56" s="35"/>
    </row>
    <row r="57" spans="1:14">
      <c r="A57" s="109" t="s">
        <v>56</v>
      </c>
      <c r="B57" s="9">
        <f>'4 Year'!B57+'2 Year'!B57</f>
        <v>411173</v>
      </c>
      <c r="C57" s="52">
        <f t="shared" si="27"/>
        <v>1</v>
      </c>
      <c r="D57" s="53">
        <f>'4 Year'!D57+'2 Year'!D57</f>
        <v>0</v>
      </c>
      <c r="E57" s="52">
        <f t="shared" si="28"/>
        <v>0</v>
      </c>
      <c r="F57" s="55">
        <f t="shared" si="29"/>
        <v>411173</v>
      </c>
      <c r="G57" s="52">
        <f t="shared" si="30"/>
        <v>1.3751866460894591E-4</v>
      </c>
      <c r="H57" s="220">
        <f>'4 Year'!H57+'2 Year'!H57</f>
        <v>397000</v>
      </c>
      <c r="I57" s="52">
        <f t="shared" si="31"/>
        <v>1</v>
      </c>
      <c r="J57" s="53">
        <f>'4 Year'!J57+'2 Year'!J57</f>
        <v>0</v>
      </c>
      <c r="K57" s="52">
        <f t="shared" si="32"/>
        <v>0</v>
      </c>
      <c r="L57" s="55">
        <f t="shared" si="33"/>
        <v>397000</v>
      </c>
      <c r="M57" s="229">
        <f t="shared" si="34"/>
        <v>1.3277844082600638E-4</v>
      </c>
      <c r="N57" s="35"/>
    </row>
    <row r="58" spans="1:14">
      <c r="A58" s="109" t="s">
        <v>57</v>
      </c>
      <c r="B58" s="9">
        <f>'4 Year'!B58+'2 Year'!B58</f>
        <v>0</v>
      </c>
      <c r="C58" s="52">
        <f t="shared" si="27"/>
        <v>0</v>
      </c>
      <c r="D58" s="53">
        <f>'4 Year'!D58+'2 Year'!D58</f>
        <v>157021561.48999998</v>
      </c>
      <c r="E58" s="52">
        <f t="shared" si="28"/>
        <v>1</v>
      </c>
      <c r="F58" s="55">
        <f t="shared" si="29"/>
        <v>157021561.48999998</v>
      </c>
      <c r="G58" s="52">
        <f t="shared" si="30"/>
        <v>5.2516569548380569E-2</v>
      </c>
      <c r="H58" s="220">
        <f>'4 Year'!H58+'2 Year'!H58</f>
        <v>0</v>
      </c>
      <c r="I58" s="52">
        <f t="shared" si="31"/>
        <v>0</v>
      </c>
      <c r="J58" s="53">
        <f>'4 Year'!J58+'2 Year'!J58</f>
        <v>153899286</v>
      </c>
      <c r="K58" s="52">
        <f t="shared" si="32"/>
        <v>1</v>
      </c>
      <c r="L58" s="55">
        <f t="shared" si="33"/>
        <v>153899286</v>
      </c>
      <c r="M58" s="229">
        <f t="shared" si="34"/>
        <v>5.1472310426487741E-2</v>
      </c>
      <c r="N58" s="35"/>
    </row>
    <row r="59" spans="1:14">
      <c r="A59" s="110" t="s">
        <v>58</v>
      </c>
      <c r="B59" s="9">
        <f>'4 Year'!B59+'2 Year'!B59</f>
        <v>0</v>
      </c>
      <c r="C59" s="52">
        <f t="shared" si="27"/>
        <v>0</v>
      </c>
      <c r="D59" s="53">
        <f>'4 Year'!D59+'2 Year'!D59</f>
        <v>243652122.79999998</v>
      </c>
      <c r="E59" s="52">
        <f t="shared" si="28"/>
        <v>1</v>
      </c>
      <c r="F59" s="55">
        <f t="shared" si="29"/>
        <v>243652122.79999998</v>
      </c>
      <c r="G59" s="52">
        <f t="shared" si="30"/>
        <v>8.1490551560026797E-2</v>
      </c>
      <c r="H59" s="220">
        <f>'4 Year'!H59+'2 Year'!H59</f>
        <v>0</v>
      </c>
      <c r="I59" s="52">
        <f t="shared" si="31"/>
        <v>0</v>
      </c>
      <c r="J59" s="53">
        <f>'4 Year'!J59+'2 Year'!J59</f>
        <v>238645335</v>
      </c>
      <c r="K59" s="52">
        <f t="shared" si="32"/>
        <v>1</v>
      </c>
      <c r="L59" s="55">
        <f t="shared" si="33"/>
        <v>238645335</v>
      </c>
      <c r="M59" s="229">
        <f t="shared" si="34"/>
        <v>7.9816008795214027E-2</v>
      </c>
      <c r="N59" s="35"/>
    </row>
    <row r="60" spans="1:14">
      <c r="A60" s="110" t="s">
        <v>59</v>
      </c>
      <c r="B60" s="9">
        <f>'4 Year'!B60+'2 Year'!B60</f>
        <v>0</v>
      </c>
      <c r="C60" s="52">
        <f t="shared" si="27"/>
        <v>0</v>
      </c>
      <c r="D60" s="53">
        <f>'4 Year'!D60+'2 Year'!D60</f>
        <v>3603818.2800000003</v>
      </c>
      <c r="E60" s="52">
        <f t="shared" si="28"/>
        <v>1</v>
      </c>
      <c r="F60" s="55">
        <f t="shared" si="29"/>
        <v>3603818.2800000003</v>
      </c>
      <c r="G60" s="52">
        <f t="shared" si="30"/>
        <v>1.2053132801981364E-3</v>
      </c>
      <c r="H60" s="220">
        <f>'4 Year'!H60+'2 Year'!H60</f>
        <v>0</v>
      </c>
      <c r="I60" s="52">
        <f t="shared" si="31"/>
        <v>0</v>
      </c>
      <c r="J60" s="53">
        <f>'4 Year'!J60+'2 Year'!J60</f>
        <v>3141441</v>
      </c>
      <c r="K60" s="52">
        <f t="shared" si="32"/>
        <v>1</v>
      </c>
      <c r="L60" s="55">
        <f t="shared" si="33"/>
        <v>3141441</v>
      </c>
      <c r="M60" s="229">
        <f t="shared" si="34"/>
        <v>1.0506691131659707E-3</v>
      </c>
      <c r="N60" s="35"/>
    </row>
    <row r="61" spans="1:14">
      <c r="A61" s="86" t="s">
        <v>60</v>
      </c>
      <c r="B61" s="9">
        <f>'4 Year'!B61+'2 Year'!B61</f>
        <v>6000</v>
      </c>
      <c r="C61" s="52">
        <f t="shared" si="27"/>
        <v>5.6274261605058617E-5</v>
      </c>
      <c r="D61" s="53">
        <f>'4 Year'!D61+'2 Year'!D61</f>
        <v>106614679.30999999</v>
      </c>
      <c r="E61" s="52">
        <f t="shared" si="28"/>
        <v>0.99994372573839496</v>
      </c>
      <c r="F61" s="55">
        <f t="shared" si="29"/>
        <v>106620679.30999999</v>
      </c>
      <c r="G61" s="52">
        <f t="shared" si="30"/>
        <v>3.5659767150104375E-2</v>
      </c>
      <c r="H61" s="220">
        <f>'4 Year'!H61+'2 Year'!H61</f>
        <v>0</v>
      </c>
      <c r="I61" s="52">
        <f t="shared" si="31"/>
        <v>0</v>
      </c>
      <c r="J61" s="53">
        <f>'4 Year'!J61+'2 Year'!J61</f>
        <v>80232541</v>
      </c>
      <c r="K61" s="52">
        <f t="shared" si="32"/>
        <v>1</v>
      </c>
      <c r="L61" s="55">
        <f t="shared" si="33"/>
        <v>80232541</v>
      </c>
      <c r="M61" s="229">
        <f t="shared" si="34"/>
        <v>2.6834135258157761E-2</v>
      </c>
      <c r="N61" s="35"/>
    </row>
    <row r="62" spans="1:14">
      <c r="A62" s="85" t="s">
        <v>61</v>
      </c>
      <c r="B62" s="9">
        <f>'4 Year'!B62+'2 Year'!B62</f>
        <v>47401892.719999999</v>
      </c>
      <c r="C62" s="52">
        <f t="shared" si="27"/>
        <v>0.44163776363386847</v>
      </c>
      <c r="D62" s="53">
        <f>'4 Year'!D62+'2 Year'!D62</f>
        <v>59930171.299999997</v>
      </c>
      <c r="E62" s="52">
        <f t="shared" si="28"/>
        <v>0.55836223636613147</v>
      </c>
      <c r="F62" s="55">
        <f t="shared" si="29"/>
        <v>107332064.02</v>
      </c>
      <c r="G62" s="52">
        <f t="shared" si="30"/>
        <v>3.5897692975346847E-2</v>
      </c>
      <c r="H62" s="220">
        <f>'4 Year'!H62+'2 Year'!H62</f>
        <v>54645851</v>
      </c>
      <c r="I62" s="52">
        <f t="shared" si="31"/>
        <v>0.49040457554478012</v>
      </c>
      <c r="J62" s="53">
        <f>'4 Year'!J62+'2 Year'!J62</f>
        <v>56784290</v>
      </c>
      <c r="K62" s="52">
        <f t="shared" si="32"/>
        <v>0.50959542445521988</v>
      </c>
      <c r="L62" s="55">
        <f t="shared" si="33"/>
        <v>111430141</v>
      </c>
      <c r="M62" s="229">
        <f t="shared" si="34"/>
        <v>3.7268313307309946E-2</v>
      </c>
      <c r="N62" s="35"/>
    </row>
    <row r="63" spans="1:14" s="82" customFormat="1" ht="45">
      <c r="A63" s="111" t="s">
        <v>62</v>
      </c>
      <c r="B63" s="87">
        <f>SUM(B52:B62)</f>
        <v>704181804.65000021</v>
      </c>
      <c r="C63" s="213">
        <f t="shared" si="27"/>
        <v>0.46434837416381547</v>
      </c>
      <c r="D63" s="88">
        <f>SUM(D52:D62)</f>
        <v>812312801.18999982</v>
      </c>
      <c r="E63" s="213">
        <f t="shared" si="28"/>
        <v>0.53565162583618453</v>
      </c>
      <c r="F63" s="214">
        <f>SUM(F52:F62)</f>
        <v>1516494605.8400002</v>
      </c>
      <c r="G63" s="213">
        <f t="shared" si="30"/>
        <v>0.50719846167376403</v>
      </c>
      <c r="H63" s="226">
        <f>SUM(H52:H62)</f>
        <v>790916278</v>
      </c>
      <c r="I63" s="213">
        <f t="shared" si="31"/>
        <v>0.5032472477343275</v>
      </c>
      <c r="J63" s="88">
        <f>SUM(J52:J62)</f>
        <v>780709362.39999998</v>
      </c>
      <c r="K63" s="213">
        <f t="shared" si="32"/>
        <v>0.49675275226567239</v>
      </c>
      <c r="L63" s="214">
        <f>SUM(L52:L62)</f>
        <v>1571625640.4000001</v>
      </c>
      <c r="M63" s="231">
        <f t="shared" si="34"/>
        <v>0.52563728487276018</v>
      </c>
      <c r="N63" s="81"/>
    </row>
    <row r="64" spans="1:14" ht="45">
      <c r="A64" s="24" t="s">
        <v>63</v>
      </c>
      <c r="B64" s="62"/>
      <c r="C64" s="63" t="s">
        <v>4</v>
      </c>
      <c r="D64" s="64"/>
      <c r="E64" s="65" t="s">
        <v>4</v>
      </c>
      <c r="F64" s="44"/>
      <c r="G64" s="63" t="s">
        <v>4</v>
      </c>
      <c r="H64" s="221"/>
      <c r="I64" s="63" t="s">
        <v>4</v>
      </c>
      <c r="J64" s="64"/>
      <c r="K64" s="65" t="s">
        <v>4</v>
      </c>
      <c r="L64" s="44"/>
      <c r="M64" s="230" t="s">
        <v>4</v>
      </c>
    </row>
    <row r="65" spans="1:13">
      <c r="A65" s="112" t="s">
        <v>64</v>
      </c>
      <c r="B65" s="9">
        <f>'4 Year'!B65+'2 Year'!B65</f>
        <v>0</v>
      </c>
      <c r="C65" s="52">
        <f t="shared" ref="C65:C67" si="35">IF(ISBLANK(B65),"  ",IF(F65&gt;0,B65/F65,IF(B65&gt;0,1,0)))</f>
        <v>0</v>
      </c>
      <c r="D65" s="53">
        <f>'4 Year'!D65+'2 Year'!D65</f>
        <v>25028533.289999999</v>
      </c>
      <c r="E65" s="52">
        <f t="shared" ref="E65:E67" si="36">IF(ISBLANK(D65),"  ",IF(F65&gt;0,D65/F65,IF(D65&gt;0,1,0)))</f>
        <v>1</v>
      </c>
      <c r="F65" s="55">
        <f t="shared" ref="F65:F67" si="37">D65+B65</f>
        <v>25028533.289999999</v>
      </c>
      <c r="G65" s="52">
        <f t="shared" ref="G65:G67" si="38">IF(ISBLANK(F65),"  ",IF($F$73&gt;0,F65/$F$73,IF(F65&gt;0,1,0)))</f>
        <v>8.3709058599697635E-3</v>
      </c>
      <c r="H65" s="220">
        <f>'4 Year'!H65+'2 Year'!H65</f>
        <v>0</v>
      </c>
      <c r="I65" s="52">
        <f t="shared" ref="I65:I67" si="39">IF(ISBLANK(H65),"  ",IF(L65&gt;0,H65/L65,IF(H65&gt;0,1,0)))</f>
        <v>0</v>
      </c>
      <c r="J65" s="53">
        <f>'4 Year'!J65+'2 Year'!J65</f>
        <v>14369910</v>
      </c>
      <c r="K65" s="52">
        <f t="shared" ref="K65:K67" si="40">IF(ISBLANK(J65),"  ",IF(L65&gt;0,J65/L65,IF(J65&gt;0,1,0)))</f>
        <v>1</v>
      </c>
      <c r="L65" s="55">
        <f t="shared" ref="L65:L67" si="41">J65+H65</f>
        <v>14369910</v>
      </c>
      <c r="M65" s="229">
        <f t="shared" ref="M65:M67" si="42">IF(ISBLANK(L65),"  ",IF($F$73&gt;0,L65/$F$73,IF(L65&gt;0,1,0)))</f>
        <v>4.8060812206801948E-3</v>
      </c>
    </row>
    <row r="66" spans="1:13">
      <c r="A66" s="41" t="s">
        <v>65</v>
      </c>
      <c r="B66" s="9">
        <f>'4 Year'!B66+'2 Year'!B66</f>
        <v>0</v>
      </c>
      <c r="C66" s="52">
        <f t="shared" ref="C66" si="43">IF(ISBLANK(B66),"  ",IF(F66&gt;0,B66/F66,IF(B66&gt;0,1,0)))</f>
        <v>0</v>
      </c>
      <c r="D66" s="53">
        <f>'4 Year'!D66+'2 Year'!D66</f>
        <v>24973328.289999999</v>
      </c>
      <c r="E66" s="52">
        <f t="shared" ref="E66" si="44">IF(ISBLANK(D66),"  ",IF(F66&gt;0,D66/F66,IF(D66&gt;0,1,0)))</f>
        <v>1</v>
      </c>
      <c r="F66" s="55">
        <f t="shared" ref="F66" si="45">D66+B66</f>
        <v>24973328.289999999</v>
      </c>
      <c r="G66" s="52">
        <f t="shared" ref="G66" si="46">IF(ISBLANK(F66),"  ",IF($F$73&gt;0,F66/$F$73,IF(F66&gt;0,1,0)))</f>
        <v>8.3524422986957086E-3</v>
      </c>
      <c r="H66" s="220">
        <f>'4 Year'!H66+'2 Year'!H66</f>
        <v>0</v>
      </c>
      <c r="I66" s="52">
        <f t="shared" ref="I66" si="47">IF(ISBLANK(H66),"  ",IF(L66&gt;0,H66/L66,IF(H66&gt;0,1,0)))</f>
        <v>0</v>
      </c>
      <c r="J66" s="53">
        <f>'4 Year'!J66+'2 Year'!J66</f>
        <v>14310410</v>
      </c>
      <c r="K66" s="52">
        <f t="shared" ref="K66" si="48">IF(ISBLANK(J66),"  ",IF(L66&gt;0,J66/L66,IF(J66&gt;0,1,0)))</f>
        <v>1</v>
      </c>
      <c r="L66" s="55">
        <f t="shared" ref="L66" si="49">J66+H66</f>
        <v>14310410</v>
      </c>
      <c r="M66" s="229">
        <f t="shared" ref="M66" si="50">IF(ISBLANK(L66),"  ",IF($F$73&gt;0,L66/$F$73,IF(L66&gt;0,1,0)))</f>
        <v>4.786181177281839E-3</v>
      </c>
    </row>
    <row r="67" spans="1:13">
      <c r="A67" s="41" t="s">
        <v>106</v>
      </c>
      <c r="B67" s="9">
        <f>'4 Year'!B67+'2 Year'!B67</f>
        <v>0</v>
      </c>
      <c r="C67" s="52">
        <f t="shared" si="35"/>
        <v>0</v>
      </c>
      <c r="D67" s="53">
        <f>'4 Year'!D67+'2 Year'!D67</f>
        <v>0</v>
      </c>
      <c r="E67" s="52">
        <f t="shared" si="36"/>
        <v>0</v>
      </c>
      <c r="F67" s="55">
        <f t="shared" si="37"/>
        <v>0</v>
      </c>
      <c r="G67" s="52">
        <f t="shared" si="38"/>
        <v>0</v>
      </c>
      <c r="H67" s="220">
        <f>'4 Year'!H67+'2 Year'!H67</f>
        <v>9202724</v>
      </c>
      <c r="I67" s="52">
        <f t="shared" si="39"/>
        <v>1</v>
      </c>
      <c r="J67" s="53">
        <f>'4 Year'!J67+'2 Year'!J67</f>
        <v>0</v>
      </c>
      <c r="K67" s="52">
        <f t="shared" si="40"/>
        <v>0</v>
      </c>
      <c r="L67" s="55">
        <f t="shared" si="41"/>
        <v>9202724</v>
      </c>
      <c r="M67" s="229">
        <f t="shared" si="42"/>
        <v>3.0778925543377047E-3</v>
      </c>
    </row>
    <row r="68" spans="1:13" ht="45">
      <c r="A68" s="113" t="s">
        <v>66</v>
      </c>
      <c r="B68" s="62"/>
      <c r="C68" s="63" t="s">
        <v>4</v>
      </c>
      <c r="D68" s="64"/>
      <c r="E68" s="65" t="s">
        <v>4</v>
      </c>
      <c r="F68" s="44"/>
      <c r="G68" s="63" t="s">
        <v>4</v>
      </c>
      <c r="H68" s="221"/>
      <c r="I68" s="63" t="s">
        <v>4</v>
      </c>
      <c r="J68" s="64"/>
      <c r="K68" s="65" t="s">
        <v>4</v>
      </c>
      <c r="L68" s="44"/>
      <c r="M68" s="230" t="s">
        <v>4</v>
      </c>
    </row>
    <row r="69" spans="1:13">
      <c r="A69" s="86" t="s">
        <v>67</v>
      </c>
      <c r="B69" s="9">
        <f>'4 Year'!B69+'2 Year'!B69</f>
        <v>0</v>
      </c>
      <c r="C69" s="52">
        <f t="shared" ref="C69:C73" si="51">IF(ISBLANK(B69),"  ",IF(F69&gt;0,B69/F69,IF(B69&gt;0,1,0)))</f>
        <v>0</v>
      </c>
      <c r="D69" s="53">
        <f>'4 Year'!D69+'2 Year'!D69</f>
        <v>257053329.87</v>
      </c>
      <c r="E69" s="52">
        <f t="shared" ref="E69:E73" si="52">IF(ISBLANK(D69),"  ",IF(F69&gt;0,D69/F69,IF(D69&gt;0,1,0)))</f>
        <v>1</v>
      </c>
      <c r="F69" s="55">
        <f t="shared" ref="F69:F70" si="53">D69+B69</f>
        <v>257053329.87</v>
      </c>
      <c r="G69" s="52">
        <f t="shared" ref="G69:G73" si="54">IF(ISBLANK(F69),"  ",IF($F$73&gt;0,F69/$F$73,IF(F69&gt;0,1,0)))</f>
        <v>8.5972645716049609E-2</v>
      </c>
      <c r="H69" s="220">
        <f>'4 Year'!H69+'2 Year'!H69</f>
        <v>0</v>
      </c>
      <c r="I69" s="52">
        <f t="shared" ref="I69:I73" si="55">IF(ISBLANK(H69),"  ",IF(L69&gt;0,H69/L69,IF(H69&gt;0,1,0)))</f>
        <v>0</v>
      </c>
      <c r="J69" s="53">
        <f>'4 Year'!J69+'2 Year'!J69</f>
        <v>243240383.69999999</v>
      </c>
      <c r="K69" s="52">
        <f t="shared" ref="K69:K73" si="56">IF(ISBLANK(J69),"  ",IF(L69&gt;0,J69/L69,IF(J69&gt;0,1,0)))</f>
        <v>1</v>
      </c>
      <c r="L69" s="55">
        <f t="shared" ref="L69:L70" si="57">J69+H69</f>
        <v>243240383.69999999</v>
      </c>
      <c r="M69" s="229">
        <f t="shared" ref="M69:M73" si="58">IF(ISBLANK(L69),"  ",IF($F$73&gt;0,L69/$F$73,IF(L69&gt;0,1,0)))</f>
        <v>8.1352843560719243E-2</v>
      </c>
    </row>
    <row r="70" spans="1:13">
      <c r="A70" s="41" t="s">
        <v>68</v>
      </c>
      <c r="B70" s="9">
        <f>'4 Year'!B70+'2 Year'!B70</f>
        <v>0</v>
      </c>
      <c r="C70" s="52">
        <f t="shared" si="51"/>
        <v>0</v>
      </c>
      <c r="D70" s="53">
        <f>'4 Year'!D70+'2 Year'!D70</f>
        <v>243643451.53999999</v>
      </c>
      <c r="E70" s="52">
        <f t="shared" si="52"/>
        <v>1</v>
      </c>
      <c r="F70" s="55">
        <f t="shared" si="53"/>
        <v>243643451.53999999</v>
      </c>
      <c r="G70" s="52">
        <f t="shared" si="54"/>
        <v>8.1487651418004639E-2</v>
      </c>
      <c r="H70" s="220">
        <f>'4 Year'!H70+'2 Year'!H70</f>
        <v>0</v>
      </c>
      <c r="I70" s="52">
        <f t="shared" si="55"/>
        <v>0</v>
      </c>
      <c r="J70" s="53">
        <f>'4 Year'!J70+'2 Year'!J70</f>
        <v>250076818</v>
      </c>
      <c r="K70" s="52">
        <f t="shared" si="56"/>
        <v>1</v>
      </c>
      <c r="L70" s="55">
        <f t="shared" si="57"/>
        <v>250076818</v>
      </c>
      <c r="M70" s="229">
        <f t="shared" si="58"/>
        <v>8.3639319850803445E-2</v>
      </c>
    </row>
    <row r="71" spans="1:13" s="82" customFormat="1" ht="45">
      <c r="A71" s="83" t="s">
        <v>69</v>
      </c>
      <c r="B71" s="114">
        <f>SUM(B65:B67,B69:B70)</f>
        <v>0</v>
      </c>
      <c r="C71" s="213">
        <f t="shared" si="51"/>
        <v>0</v>
      </c>
      <c r="D71" s="115">
        <f>SUM(D65:D67,D69:D70)</f>
        <v>550698642.99000001</v>
      </c>
      <c r="E71" s="213">
        <f t="shared" si="52"/>
        <v>1</v>
      </c>
      <c r="F71" s="214">
        <f>SUM(F65:F67,F69:F70)</f>
        <v>550698642.99000001</v>
      </c>
      <c r="G71" s="213">
        <f t="shared" si="54"/>
        <v>0.18418364529271974</v>
      </c>
      <c r="H71" s="227">
        <f>SUM(H65:H67,H69:H70)</f>
        <v>9202724</v>
      </c>
      <c r="I71" s="213">
        <f t="shared" si="55"/>
        <v>1.7324397107295993E-2</v>
      </c>
      <c r="J71" s="115">
        <f>SUM(J65:J67,J69:J70)</f>
        <v>521997521.69999999</v>
      </c>
      <c r="K71" s="213">
        <f t="shared" si="56"/>
        <v>0.98267560289270406</v>
      </c>
      <c r="L71" s="214">
        <f>SUM(L65:L67,L69:L70)</f>
        <v>531200245.69999999</v>
      </c>
      <c r="M71" s="231">
        <f t="shared" si="58"/>
        <v>0.17766231836382243</v>
      </c>
    </row>
    <row r="72" spans="1:13" s="82" customFormat="1" ht="45">
      <c r="A72" s="83" t="s">
        <v>70</v>
      </c>
      <c r="B72" s="176">
        <f>'4 Year'!B72+'2 Year'!B72</f>
        <v>0</v>
      </c>
      <c r="C72" s="213">
        <f t="shared" si="51"/>
        <v>0</v>
      </c>
      <c r="D72" s="210">
        <f>'4 Year'!D72+'2 Year'!D72</f>
        <v>0</v>
      </c>
      <c r="E72" s="213">
        <f t="shared" si="52"/>
        <v>0</v>
      </c>
      <c r="F72" s="119">
        <v>0</v>
      </c>
      <c r="G72" s="213">
        <f t="shared" si="54"/>
        <v>0</v>
      </c>
      <c r="H72" s="224">
        <f>'4 Year'!H72+'2 Year'!H72</f>
        <v>0</v>
      </c>
      <c r="I72" s="213">
        <f t="shared" si="55"/>
        <v>0</v>
      </c>
      <c r="J72" s="210">
        <f>'4 Year'!J72+'2 Year'!J72</f>
        <v>0</v>
      </c>
      <c r="K72" s="213">
        <f t="shared" si="56"/>
        <v>0</v>
      </c>
      <c r="L72" s="119">
        <v>0</v>
      </c>
      <c r="M72" s="231">
        <f t="shared" si="58"/>
        <v>0</v>
      </c>
    </row>
    <row r="73" spans="1:13" s="82" customFormat="1" ht="45.75" thickBot="1">
      <c r="A73" s="121" t="s">
        <v>71</v>
      </c>
      <c r="B73" s="122">
        <f>B71+B63+B44+B45+B37+B72</f>
        <v>1613956007.0300002</v>
      </c>
      <c r="C73" s="235">
        <f t="shared" si="51"/>
        <v>0.53979486694007661</v>
      </c>
      <c r="D73" s="122">
        <f>D71+D63+D44+D45+D37+D72</f>
        <v>1375987221.1799998</v>
      </c>
      <c r="E73" s="215">
        <f t="shared" si="52"/>
        <v>0.46020513305992333</v>
      </c>
      <c r="F73" s="122">
        <f>F71+F63+F44+F45+F37+F72</f>
        <v>2989943228.21</v>
      </c>
      <c r="G73" s="235">
        <f t="shared" si="54"/>
        <v>1</v>
      </c>
      <c r="H73" s="228">
        <f>H71+H63+H44+H45+H37+H72</f>
        <v>1737199400</v>
      </c>
      <c r="I73" s="235">
        <f t="shared" si="55"/>
        <v>0.56938697649209835</v>
      </c>
      <c r="J73" s="122">
        <f>J71+J63+J44+J45+J37+J72</f>
        <v>1313800134.0999999</v>
      </c>
      <c r="K73" s="215">
        <f t="shared" si="56"/>
        <v>0.43061302350790148</v>
      </c>
      <c r="L73" s="122">
        <f>L71+L63+L44+L45+L37+L72</f>
        <v>3050999534.1000004</v>
      </c>
      <c r="M73" s="238">
        <f t="shared" si="58"/>
        <v>1.020420556923602</v>
      </c>
    </row>
    <row r="74" spans="1:13" ht="45" thickTop="1">
      <c r="A74" s="126"/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>
      <c r="A75" s="4" t="s">
        <v>4</v>
      </c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6" spans="1:13">
      <c r="A76" s="127" t="s">
        <v>72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8" spans="1:13">
      <c r="A78" s="129" t="s">
        <v>73</v>
      </c>
    </row>
  </sheetData>
  <pageMargins left="0.7" right="0.7" top="0.75" bottom="0.75" header="0.3" footer="0.3"/>
  <pageSetup scale="16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F55" zoomScale="30" zoomScaleNormal="30" workbookViewId="0">
      <selection activeCell="I68" sqref="I68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9.1406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107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4045855</v>
      </c>
      <c r="C13" s="52">
        <v>1</v>
      </c>
      <c r="D13" s="53">
        <v>0</v>
      </c>
      <c r="E13" s="54">
        <v>0</v>
      </c>
      <c r="F13" s="55">
        <v>4045855</v>
      </c>
      <c r="G13" s="56">
        <v>8.7657755219360339E-2</v>
      </c>
      <c r="H13" s="9">
        <v>7041985</v>
      </c>
      <c r="I13" s="52">
        <v>1</v>
      </c>
      <c r="J13" s="53">
        <v>0</v>
      </c>
      <c r="K13" s="54">
        <v>0</v>
      </c>
      <c r="L13" s="55">
        <v>7041985</v>
      </c>
      <c r="M13" s="56">
        <v>0.11653922320269433</v>
      </c>
      <c r="N13" s="57"/>
    </row>
    <row r="14" spans="1:17">
      <c r="A14" s="21" t="s">
        <v>15</v>
      </c>
      <c r="B14" s="5">
        <v>122506</v>
      </c>
      <c r="C14" s="58">
        <v>1</v>
      </c>
      <c r="D14" s="59">
        <v>0</v>
      </c>
      <c r="E14" s="60">
        <v>0</v>
      </c>
      <c r="F14" s="48">
        <v>122506</v>
      </c>
      <c r="G14" s="61">
        <v>2.6542228925413684E-3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0</v>
      </c>
      <c r="C17" s="58">
        <v>0</v>
      </c>
      <c r="D17" s="64">
        <v>0</v>
      </c>
      <c r="E17" s="60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104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10000000</v>
      </c>
      <c r="C29" s="58">
        <v>1</v>
      </c>
      <c r="D29" s="64">
        <v>0</v>
      </c>
      <c r="E29" s="60">
        <v>0</v>
      </c>
      <c r="F29" s="44">
        <v>10000000</v>
      </c>
      <c r="G29" s="61">
        <v>0.21666064458405046</v>
      </c>
      <c r="H29" s="42">
        <v>10000000</v>
      </c>
      <c r="I29" s="58">
        <v>1</v>
      </c>
      <c r="J29" s="64">
        <v>0</v>
      </c>
      <c r="K29" s="60">
        <v>0</v>
      </c>
      <c r="L29" s="44">
        <v>10000000</v>
      </c>
      <c r="M29" s="61">
        <v>0.1654920071580589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125000</v>
      </c>
      <c r="I30" s="58">
        <v>1</v>
      </c>
      <c r="J30" s="64">
        <v>0</v>
      </c>
      <c r="K30" s="60">
        <v>0</v>
      </c>
      <c r="L30" s="44">
        <v>125000</v>
      </c>
      <c r="M30" s="61">
        <v>2.0686500894757359E-3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179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14168361</v>
      </c>
      <c r="C36" s="77">
        <v>1</v>
      </c>
      <c r="D36" s="76">
        <v>0</v>
      </c>
      <c r="E36" s="79">
        <v>0</v>
      </c>
      <c r="F36" s="76">
        <v>14168361</v>
      </c>
      <c r="G36" s="80">
        <v>0.30697262269595216</v>
      </c>
      <c r="H36" s="76">
        <v>17166985</v>
      </c>
      <c r="I36" s="180">
        <v>1</v>
      </c>
      <c r="J36" s="76">
        <v>0</v>
      </c>
      <c r="K36" s="79">
        <v>0</v>
      </c>
      <c r="L36" s="76">
        <v>17166985</v>
      </c>
      <c r="M36" s="80">
        <v>0.28409988045022894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94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3600357</v>
      </c>
      <c r="I42" s="58">
        <v>1</v>
      </c>
      <c r="J42" s="64">
        <v>0</v>
      </c>
      <c r="K42" s="60">
        <v>0</v>
      </c>
      <c r="L42" s="75">
        <v>3600357</v>
      </c>
      <c r="M42" s="61">
        <v>5.958303064155674E-2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3600357</v>
      </c>
      <c r="I43" s="117">
        <v>1</v>
      </c>
      <c r="J43" s="88">
        <v>0</v>
      </c>
      <c r="K43" s="79">
        <v>0</v>
      </c>
      <c r="L43" s="89">
        <v>3600357</v>
      </c>
      <c r="M43" s="80">
        <v>5.958303064155674E-2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180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6138935</v>
      </c>
      <c r="E55" s="60">
        <v>1</v>
      </c>
      <c r="F55" s="75">
        <v>6138935</v>
      </c>
      <c r="G55" s="61">
        <v>0.13300656141595879</v>
      </c>
      <c r="H55" s="73">
        <v>0</v>
      </c>
      <c r="I55" s="58">
        <v>0</v>
      </c>
      <c r="J55" s="74">
        <v>3735000</v>
      </c>
      <c r="K55" s="60">
        <v>1</v>
      </c>
      <c r="L55" s="75">
        <v>3735000</v>
      </c>
      <c r="M55" s="61">
        <v>6.1811264673534996E-2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0</v>
      </c>
      <c r="C61" s="58">
        <v>0</v>
      </c>
      <c r="D61" s="64">
        <v>3174365</v>
      </c>
      <c r="E61" s="60">
        <v>1</v>
      </c>
      <c r="F61" s="44">
        <v>3174365</v>
      </c>
      <c r="G61" s="61">
        <v>6.8775996704504933E-2</v>
      </c>
      <c r="H61" s="42">
        <v>0</v>
      </c>
      <c r="I61" s="58">
        <v>0</v>
      </c>
      <c r="J61" s="64">
        <v>3490413</v>
      </c>
      <c r="K61" s="60">
        <v>1</v>
      </c>
      <c r="L61" s="44">
        <v>3490413</v>
      </c>
      <c r="M61" s="61">
        <v>5.7763545318058176E-2</v>
      </c>
      <c r="N61" s="35"/>
    </row>
    <row r="62" spans="1:14" s="82" customFormat="1" ht="45">
      <c r="A62" s="111" t="s">
        <v>62</v>
      </c>
      <c r="B62" s="87">
        <v>0</v>
      </c>
      <c r="C62" s="77">
        <v>0</v>
      </c>
      <c r="D62" s="88">
        <v>9313300</v>
      </c>
      <c r="E62" s="79">
        <v>1</v>
      </c>
      <c r="F62" s="87">
        <v>9313300</v>
      </c>
      <c r="G62" s="80">
        <v>0.2017825581204637</v>
      </c>
      <c r="H62" s="87">
        <v>0</v>
      </c>
      <c r="I62" s="77">
        <v>0</v>
      </c>
      <c r="J62" s="88">
        <v>7225413</v>
      </c>
      <c r="K62" s="79">
        <v>1</v>
      </c>
      <c r="L62" s="87">
        <v>7225413</v>
      </c>
      <c r="M62" s="80">
        <v>0.11957480999159317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>
      <c r="A66" s="41" t="s">
        <v>106</v>
      </c>
      <c r="B66" s="42">
        <v>0</v>
      </c>
      <c r="C66" s="58">
        <v>0</v>
      </c>
      <c r="D66" s="64">
        <v>0</v>
      </c>
      <c r="E66" s="60">
        <v>0</v>
      </c>
      <c r="F66" s="44">
        <v>0</v>
      </c>
      <c r="G66" s="61">
        <v>0</v>
      </c>
      <c r="H66" s="42">
        <v>9202724</v>
      </c>
      <c r="I66" s="58">
        <v>1</v>
      </c>
      <c r="J66" s="64">
        <v>0</v>
      </c>
      <c r="K66" s="60">
        <v>0</v>
      </c>
      <c r="L66" s="44">
        <v>9202724</v>
      </c>
      <c r="M66" s="61">
        <v>1</v>
      </c>
    </row>
    <row r="67" spans="1:13" ht="45">
      <c r="A67" s="113" t="s">
        <v>66</v>
      </c>
      <c r="B67" s="62"/>
      <c r="C67" s="63" t="s">
        <v>4</v>
      </c>
      <c r="D67" s="64"/>
      <c r="E67" s="65" t="s">
        <v>4</v>
      </c>
      <c r="F67" s="44"/>
      <c r="G67" s="66" t="s">
        <v>4</v>
      </c>
      <c r="H67" s="62"/>
      <c r="I67" s="63" t="s">
        <v>4</v>
      </c>
      <c r="J67" s="64"/>
      <c r="K67" s="65" t="s">
        <v>4</v>
      </c>
      <c r="L67" s="44"/>
      <c r="M67" s="66" t="s">
        <v>4</v>
      </c>
    </row>
    <row r="68" spans="1:13">
      <c r="A68" s="86" t="s">
        <v>67</v>
      </c>
      <c r="B68" s="5">
        <v>0</v>
      </c>
      <c r="C68" s="52">
        <v>0</v>
      </c>
      <c r="D68" s="59">
        <v>0</v>
      </c>
      <c r="E68" s="54">
        <v>0</v>
      </c>
      <c r="F68" s="68">
        <v>0</v>
      </c>
      <c r="G68" s="56">
        <v>0</v>
      </c>
      <c r="H68" s="5">
        <v>0</v>
      </c>
      <c r="I68" s="52">
        <v>0</v>
      </c>
      <c r="J68" s="59">
        <v>0</v>
      </c>
      <c r="K68" s="54">
        <v>0</v>
      </c>
      <c r="L68" s="68">
        <v>0</v>
      </c>
      <c r="M68" s="56">
        <v>0</v>
      </c>
    </row>
    <row r="69" spans="1:13">
      <c r="A69" s="41" t="s">
        <v>68</v>
      </c>
      <c r="B69" s="42">
        <v>0</v>
      </c>
      <c r="C69" s="58">
        <v>0</v>
      </c>
      <c r="D69" s="64">
        <v>22673468</v>
      </c>
      <c r="E69" s="60">
        <v>1</v>
      </c>
      <c r="F69" s="44">
        <v>22673468</v>
      </c>
      <c r="G69" s="61">
        <v>0.49124481918358415</v>
      </c>
      <c r="H69" s="42">
        <v>0</v>
      </c>
      <c r="I69" s="179">
        <v>0</v>
      </c>
      <c r="J69" s="64">
        <v>23230400</v>
      </c>
      <c r="K69" s="181">
        <v>1</v>
      </c>
      <c r="L69" s="44">
        <v>23230400</v>
      </c>
      <c r="M69" s="61">
        <v>0.38444455230845709</v>
      </c>
    </row>
    <row r="70" spans="1:13" s="82" customFormat="1" ht="45">
      <c r="A70" s="83" t="s">
        <v>69</v>
      </c>
      <c r="B70" s="114">
        <v>0</v>
      </c>
      <c r="C70" s="77">
        <v>0</v>
      </c>
      <c r="D70" s="115">
        <v>22673468</v>
      </c>
      <c r="E70" s="79">
        <v>2.4637778988047452</v>
      </c>
      <c r="F70" s="104">
        <v>22673468</v>
      </c>
      <c r="G70" s="116">
        <v>0.49124481918358415</v>
      </c>
      <c r="H70" s="103">
        <v>9202724</v>
      </c>
      <c r="I70" s="180">
        <v>0.2837446062858453</v>
      </c>
      <c r="J70" s="182">
        <v>23230400</v>
      </c>
      <c r="K70" s="180">
        <v>0.7162553937141547</v>
      </c>
      <c r="L70" s="87">
        <v>32433124</v>
      </c>
      <c r="M70" s="80">
        <v>0.53674227891662118</v>
      </c>
    </row>
    <row r="71" spans="1:13" s="82" customFormat="1" ht="45">
      <c r="A71" s="83" t="s">
        <v>70</v>
      </c>
      <c r="B71" s="114">
        <v>0</v>
      </c>
      <c r="C71" s="79">
        <v>0</v>
      </c>
      <c r="D71" s="91">
        <v>0</v>
      </c>
      <c r="E71" s="79">
        <v>0</v>
      </c>
      <c r="F71" s="119">
        <v>0</v>
      </c>
      <c r="G71" s="80">
        <v>0</v>
      </c>
      <c r="H71" s="114">
        <v>0</v>
      </c>
      <c r="I71" s="183">
        <v>0</v>
      </c>
      <c r="J71" s="176">
        <v>0</v>
      </c>
      <c r="K71" s="183">
        <v>0</v>
      </c>
      <c r="L71" s="120">
        <v>0</v>
      </c>
      <c r="M71" s="80">
        <v>0</v>
      </c>
    </row>
    <row r="72" spans="1:13" s="82" customFormat="1" ht="45.75" thickBot="1">
      <c r="A72" s="121" t="s">
        <v>71</v>
      </c>
      <c r="B72" s="122">
        <v>14168361</v>
      </c>
      <c r="C72" s="123">
        <v>0.30697262269595216</v>
      </c>
      <c r="D72" s="122">
        <v>31986768</v>
      </c>
      <c r="E72" s="124">
        <v>0.69302737730404784</v>
      </c>
      <c r="F72" s="122">
        <v>46155129</v>
      </c>
      <c r="G72" s="125">
        <v>1</v>
      </c>
      <c r="H72" s="122">
        <v>29970066</v>
      </c>
      <c r="I72" s="123">
        <v>0.49598063769994971</v>
      </c>
      <c r="J72" s="122">
        <v>30455813</v>
      </c>
      <c r="K72" s="124">
        <v>0.50401936230005029</v>
      </c>
      <c r="L72" s="122">
        <v>60425879</v>
      </c>
      <c r="M72" s="125">
        <v>1</v>
      </c>
    </row>
    <row r="73" spans="1:13" ht="45" thickTop="1">
      <c r="A73" s="126"/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4" t="s">
        <v>4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>
      <c r="A75" s="127" t="s">
        <v>72</v>
      </c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7" spans="1:13">
      <c r="A77" s="129" t="s">
        <v>73</v>
      </c>
    </row>
  </sheetData>
  <pageMargins left="0.7" right="0.7" top="0.75" bottom="0.75" header="0.3" footer="0.3"/>
  <pageSetup scale="16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A51" zoomScale="20" zoomScaleNormal="20" workbookViewId="0">
      <selection activeCell="H65" sqref="H65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108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0</v>
      </c>
      <c r="C13" s="52">
        <v>0</v>
      </c>
      <c r="D13" s="53">
        <v>0</v>
      </c>
      <c r="E13" s="54">
        <v>0</v>
      </c>
      <c r="F13" s="55">
        <v>0</v>
      </c>
      <c r="G13" s="56">
        <v>0</v>
      </c>
      <c r="H13" s="9">
        <v>1012500</v>
      </c>
      <c r="I13" s="52">
        <v>1</v>
      </c>
      <c r="J13" s="53">
        <v>0</v>
      </c>
      <c r="K13" s="54">
        <v>0</v>
      </c>
      <c r="L13" s="55">
        <v>1012500</v>
      </c>
      <c r="M13" s="56">
        <v>1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0</v>
      </c>
      <c r="C17" s="58">
        <v>0</v>
      </c>
      <c r="D17" s="64">
        <v>0</v>
      </c>
      <c r="E17" s="60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104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0</v>
      </c>
      <c r="C36" s="77">
        <v>0</v>
      </c>
      <c r="D36" s="76">
        <v>0</v>
      </c>
      <c r="E36" s="79">
        <v>0</v>
      </c>
      <c r="F36" s="76">
        <v>0</v>
      </c>
      <c r="G36" s="80">
        <v>0</v>
      </c>
      <c r="H36" s="76">
        <v>1012500</v>
      </c>
      <c r="I36" s="77">
        <v>1</v>
      </c>
      <c r="J36" s="76">
        <v>0</v>
      </c>
      <c r="K36" s="79">
        <v>0</v>
      </c>
      <c r="L36" s="76">
        <v>1012500</v>
      </c>
      <c r="M36" s="80">
        <v>1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 t="e">
        <v>#DIV/0!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0</v>
      </c>
      <c r="C61" s="58">
        <v>0</v>
      </c>
      <c r="D61" s="64">
        <v>0</v>
      </c>
      <c r="E61" s="60">
        <v>0</v>
      </c>
      <c r="F61" s="44">
        <v>0</v>
      </c>
      <c r="G61" s="61">
        <v>0</v>
      </c>
      <c r="H61" s="42">
        <v>0</v>
      </c>
      <c r="I61" s="58">
        <v>0</v>
      </c>
      <c r="J61" s="64">
        <v>0</v>
      </c>
      <c r="K61" s="60">
        <v>0</v>
      </c>
      <c r="L61" s="44">
        <v>0</v>
      </c>
      <c r="M61" s="61">
        <v>0</v>
      </c>
      <c r="N61" s="35"/>
    </row>
    <row r="62" spans="1:14" s="82" customFormat="1" ht="45">
      <c r="A62" s="111" t="s">
        <v>62</v>
      </c>
      <c r="B62" s="87">
        <v>0</v>
      </c>
      <c r="C62" s="77">
        <v>0</v>
      </c>
      <c r="D62" s="88">
        <v>0</v>
      </c>
      <c r="E62" s="79">
        <v>0</v>
      </c>
      <c r="F62" s="87">
        <v>0</v>
      </c>
      <c r="G62" s="80">
        <v>0</v>
      </c>
      <c r="H62" s="87">
        <v>0</v>
      </c>
      <c r="I62" s="77">
        <v>0</v>
      </c>
      <c r="J62" s="88">
        <v>0</v>
      </c>
      <c r="K62" s="79">
        <v>0</v>
      </c>
      <c r="L62" s="87">
        <v>0</v>
      </c>
      <c r="M62" s="80">
        <v>0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0</v>
      </c>
      <c r="E69" s="79">
        <v>0</v>
      </c>
      <c r="F69" s="104">
        <v>0</v>
      </c>
      <c r="G69" s="116">
        <v>0</v>
      </c>
      <c r="H69" s="103">
        <v>0</v>
      </c>
      <c r="I69" s="117">
        <v>0</v>
      </c>
      <c r="J69" s="88">
        <v>0</v>
      </c>
      <c r="K69" s="118">
        <v>0</v>
      </c>
      <c r="L69" s="104">
        <v>0</v>
      </c>
      <c r="M69" s="80">
        <v>0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0</v>
      </c>
      <c r="C71" s="123">
        <v>0</v>
      </c>
      <c r="D71" s="122">
        <v>0</v>
      </c>
      <c r="E71" s="124">
        <v>0</v>
      </c>
      <c r="F71" s="122">
        <v>0</v>
      </c>
      <c r="G71" s="125">
        <v>0</v>
      </c>
      <c r="H71" s="122">
        <v>1012500</v>
      </c>
      <c r="I71" s="123">
        <v>1</v>
      </c>
      <c r="J71" s="122">
        <v>0</v>
      </c>
      <c r="K71" s="124">
        <v>0</v>
      </c>
      <c r="L71" s="122">
        <v>1012500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D58" zoomScale="30" zoomScaleNormal="30" workbookViewId="0">
      <selection activeCell="H67" sqref="H67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109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14099110</v>
      </c>
      <c r="C13" s="52">
        <v>1</v>
      </c>
      <c r="D13" s="53">
        <v>0</v>
      </c>
      <c r="E13" s="54">
        <v>0</v>
      </c>
      <c r="F13" s="55">
        <v>14099110</v>
      </c>
      <c r="G13" s="56">
        <v>0.30328987055751916</v>
      </c>
      <c r="H13" s="9">
        <v>12426143</v>
      </c>
      <c r="I13" s="52">
        <v>1</v>
      </c>
      <c r="J13" s="53">
        <v>0</v>
      </c>
      <c r="K13" s="54">
        <v>0</v>
      </c>
      <c r="L13" s="55">
        <v>12426143</v>
      </c>
      <c r="M13" s="56">
        <v>0.25709445068862696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108127</v>
      </c>
      <c r="C16" s="52">
        <v>1</v>
      </c>
      <c r="D16" s="59">
        <v>0</v>
      </c>
      <c r="E16" s="54">
        <v>0</v>
      </c>
      <c r="F16" s="68">
        <v>108127</v>
      </c>
      <c r="G16" s="56">
        <v>2.3259499240571124E-3</v>
      </c>
      <c r="H16" s="5">
        <v>10847</v>
      </c>
      <c r="I16" s="52">
        <v>1</v>
      </c>
      <c r="J16" s="59">
        <v>0</v>
      </c>
      <c r="K16" s="54">
        <v>0</v>
      </c>
      <c r="L16" s="68">
        <v>10847</v>
      </c>
      <c r="M16" s="56">
        <v>2.2442229311376321E-4</v>
      </c>
      <c r="N16" s="35"/>
    </row>
    <row r="17" spans="1:14">
      <c r="A17" s="69" t="s">
        <v>18</v>
      </c>
      <c r="B17" s="42">
        <v>212505</v>
      </c>
      <c r="C17" s="58">
        <v>1</v>
      </c>
      <c r="D17" s="64">
        <v>0</v>
      </c>
      <c r="E17" s="60">
        <v>0</v>
      </c>
      <c r="F17" s="44">
        <v>212505</v>
      </c>
      <c r="G17" s="61">
        <v>4.5712540680103641E-3</v>
      </c>
      <c r="H17" s="42">
        <v>508873</v>
      </c>
      <c r="I17" s="58">
        <v>1</v>
      </c>
      <c r="J17" s="64">
        <v>0</v>
      </c>
      <c r="K17" s="60">
        <v>0</v>
      </c>
      <c r="L17" s="44">
        <v>508873</v>
      </c>
      <c r="M17" s="61">
        <v>1.0528482120741221E-2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14419742</v>
      </c>
      <c r="C36" s="77">
        <v>1</v>
      </c>
      <c r="D36" s="78">
        <v>0</v>
      </c>
      <c r="E36" s="79">
        <v>0</v>
      </c>
      <c r="F36" s="76">
        <v>14419742</v>
      </c>
      <c r="G36" s="80">
        <v>0.31018707454958661</v>
      </c>
      <c r="H36" s="76">
        <v>12945863</v>
      </c>
      <c r="I36" s="77">
        <v>1</v>
      </c>
      <c r="J36" s="78">
        <v>0</v>
      </c>
      <c r="K36" s="79">
        <v>0</v>
      </c>
      <c r="L36" s="76">
        <v>12945863</v>
      </c>
      <c r="M36" s="80">
        <v>0.26784735510248198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2100337</v>
      </c>
      <c r="C44" s="77">
        <v>1</v>
      </c>
      <c r="D44" s="91">
        <v>0</v>
      </c>
      <c r="E44" s="79">
        <v>0</v>
      </c>
      <c r="F44" s="92">
        <v>2100337</v>
      </c>
      <c r="G44" s="80">
        <v>4.5180932474260298E-2</v>
      </c>
      <c r="H44" s="91">
        <v>4198079</v>
      </c>
      <c r="I44" s="77">
        <v>1</v>
      </c>
      <c r="J44" s="91">
        <v>0</v>
      </c>
      <c r="K44" s="79">
        <v>0</v>
      </c>
      <c r="L44" s="92">
        <v>4198079</v>
      </c>
      <c r="M44" s="80">
        <v>8.6857427477895641E-2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10793066</v>
      </c>
      <c r="C46" s="52">
        <v>1</v>
      </c>
      <c r="D46" s="59">
        <v>0</v>
      </c>
      <c r="E46" s="54">
        <v>0</v>
      </c>
      <c r="F46" s="97">
        <v>10793066</v>
      </c>
      <c r="G46" s="56">
        <v>0.23217263997931506</v>
      </c>
      <c r="H46" s="93">
        <v>11334264</v>
      </c>
      <c r="I46" s="52">
        <v>1</v>
      </c>
      <c r="J46" s="59">
        <v>0</v>
      </c>
      <c r="K46" s="54">
        <v>0</v>
      </c>
      <c r="L46" s="97">
        <v>11334264</v>
      </c>
      <c r="M46" s="56">
        <v>0.2345036892815317</v>
      </c>
      <c r="N46" s="35"/>
    </row>
    <row r="47" spans="1:14">
      <c r="A47" s="41" t="s">
        <v>47</v>
      </c>
      <c r="B47" s="62">
        <v>407131</v>
      </c>
      <c r="C47" s="58">
        <v>1</v>
      </c>
      <c r="D47" s="64">
        <v>0</v>
      </c>
      <c r="E47" s="60">
        <v>0</v>
      </c>
      <c r="F47" s="98">
        <v>407131</v>
      </c>
      <c r="G47" s="61">
        <v>8.7579080019911416E-3</v>
      </c>
      <c r="H47" s="62">
        <v>400000</v>
      </c>
      <c r="I47" s="58">
        <v>1</v>
      </c>
      <c r="J47" s="64">
        <v>0</v>
      </c>
      <c r="K47" s="60">
        <v>0</v>
      </c>
      <c r="L47" s="98">
        <v>400000</v>
      </c>
      <c r="M47" s="61">
        <v>8.2759211989956016E-3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1139544</v>
      </c>
      <c r="K48" s="60">
        <v>1</v>
      </c>
      <c r="L48" s="102">
        <v>1139544</v>
      </c>
      <c r="M48" s="61">
        <v>2.3576940866970608E-2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520304</v>
      </c>
      <c r="E49" s="60">
        <v>1</v>
      </c>
      <c r="F49" s="102">
        <v>520304</v>
      </c>
      <c r="G49" s="61">
        <v>1.1192403833331284E-2</v>
      </c>
      <c r="H49" s="100">
        <v>0</v>
      </c>
      <c r="I49" s="58">
        <v>0</v>
      </c>
      <c r="J49" s="101">
        <v>406980</v>
      </c>
      <c r="K49" s="60">
        <v>1</v>
      </c>
      <c r="L49" s="102">
        <v>406980</v>
      </c>
      <c r="M49" s="61">
        <v>8.4203360239180746E-3</v>
      </c>
      <c r="N49" s="35"/>
    </row>
    <row r="50" spans="1:14">
      <c r="A50" s="41" t="s">
        <v>50</v>
      </c>
      <c r="B50" s="62">
        <v>143362.25</v>
      </c>
      <c r="C50" s="58">
        <v>4.9455178825650432E-2</v>
      </c>
      <c r="D50" s="64">
        <v>2755469.65</v>
      </c>
      <c r="E50" s="60">
        <v>17.962644393741851</v>
      </c>
      <c r="F50" s="98">
        <v>2898831.9</v>
      </c>
      <c r="G50" s="61">
        <v>6.2357578011591315E-2</v>
      </c>
      <c r="H50" s="62">
        <v>153400</v>
      </c>
      <c r="I50" s="58">
        <v>3.7053023746543789E-2</v>
      </c>
      <c r="J50" s="64">
        <v>3986613</v>
      </c>
      <c r="K50" s="60">
        <v>0.96294697625345615</v>
      </c>
      <c r="L50" s="98">
        <v>4140013</v>
      </c>
      <c r="M50" s="61">
        <v>8.5656053377043434E-2</v>
      </c>
      <c r="N50" s="35"/>
    </row>
    <row r="51" spans="1:14" s="82" customFormat="1" ht="45">
      <c r="A51" s="90" t="s">
        <v>51</v>
      </c>
      <c r="B51" s="103">
        <v>11343559.25</v>
      </c>
      <c r="C51" s="77">
        <v>0.77592865061578831</v>
      </c>
      <c r="D51" s="88">
        <v>3275773.65</v>
      </c>
      <c r="E51" s="79">
        <v>0.27556075356773208</v>
      </c>
      <c r="F51" s="104">
        <v>14619332.9</v>
      </c>
      <c r="G51" s="80">
        <v>0.31448052982622882</v>
      </c>
      <c r="H51" s="103">
        <v>11887664</v>
      </c>
      <c r="I51" s="77">
        <v>0.68238331865452106</v>
      </c>
      <c r="J51" s="88">
        <v>5533137</v>
      </c>
      <c r="K51" s="79">
        <v>0.31761668134547888</v>
      </c>
      <c r="L51" s="104">
        <v>17420801</v>
      </c>
      <c r="M51" s="80">
        <v>0.36043294074845944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969291</v>
      </c>
      <c r="E55" s="60">
        <v>1</v>
      </c>
      <c r="F55" s="75">
        <v>969291</v>
      </c>
      <c r="G55" s="61">
        <v>2.0850687874806869E-2</v>
      </c>
      <c r="H55" s="73">
        <v>0</v>
      </c>
      <c r="I55" s="58">
        <v>0</v>
      </c>
      <c r="J55" s="74">
        <v>500000</v>
      </c>
      <c r="K55" s="60">
        <v>1</v>
      </c>
      <c r="L55" s="75">
        <v>500000</v>
      </c>
      <c r="M55" s="61">
        <v>1.0344901498744501E-2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87898</v>
      </c>
      <c r="E57" s="60">
        <v>1</v>
      </c>
      <c r="F57" s="44">
        <v>87898</v>
      </c>
      <c r="G57" s="61">
        <v>1.8907982874284135E-3</v>
      </c>
      <c r="H57" s="42">
        <v>0</v>
      </c>
      <c r="I57" s="58">
        <v>0</v>
      </c>
      <c r="J57" s="64">
        <v>19000</v>
      </c>
      <c r="K57" s="60">
        <v>1</v>
      </c>
      <c r="L57" s="44">
        <v>19000</v>
      </c>
      <c r="M57" s="61">
        <v>3.9310625695229104E-4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706056.35</v>
      </c>
      <c r="E58" s="60">
        <v>1</v>
      </c>
      <c r="F58" s="44">
        <v>706056.35</v>
      </c>
      <c r="G58" s="61">
        <v>1.5188174217933928E-2</v>
      </c>
      <c r="H58" s="42">
        <v>0</v>
      </c>
      <c r="I58" s="58">
        <v>0</v>
      </c>
      <c r="J58" s="64">
        <v>345000</v>
      </c>
      <c r="K58" s="60">
        <v>1</v>
      </c>
      <c r="L58" s="44">
        <v>345000</v>
      </c>
      <c r="M58" s="61">
        <v>7.1379820341337056E-3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12504.17</v>
      </c>
      <c r="C61" s="58">
        <v>1.198275055527037E-2</v>
      </c>
      <c r="D61" s="64">
        <v>1031010</v>
      </c>
      <c r="E61" s="60">
        <v>1</v>
      </c>
      <c r="F61" s="44">
        <v>1043514.17</v>
      </c>
      <c r="G61" s="61">
        <v>2.2447323096581064E-2</v>
      </c>
      <c r="H61" s="42">
        <v>0</v>
      </c>
      <c r="I61" s="58">
        <v>0</v>
      </c>
      <c r="J61" s="64">
        <v>0</v>
      </c>
      <c r="K61" s="60">
        <v>0</v>
      </c>
      <c r="L61" s="44">
        <v>0</v>
      </c>
      <c r="M61" s="61">
        <v>0</v>
      </c>
      <c r="N61" s="35"/>
    </row>
    <row r="62" spans="1:14" s="82" customFormat="1" ht="45">
      <c r="A62" s="111" t="s">
        <v>62</v>
      </c>
      <c r="B62" s="87">
        <v>11356063.42</v>
      </c>
      <c r="C62" s="77">
        <v>0.65167010172438866</v>
      </c>
      <c r="D62" s="88">
        <v>6070029</v>
      </c>
      <c r="E62" s="79">
        <v>0.51061579465906848</v>
      </c>
      <c r="F62" s="87">
        <v>17426092.420000002</v>
      </c>
      <c r="G62" s="80">
        <v>0.37485751330297912</v>
      </c>
      <c r="H62" s="87">
        <v>11887664</v>
      </c>
      <c r="I62" s="77">
        <v>0.65013909640033818</v>
      </c>
      <c r="J62" s="88">
        <v>6397137</v>
      </c>
      <c r="K62" s="79">
        <v>0.34986090359966182</v>
      </c>
      <c r="L62" s="87">
        <v>18284801</v>
      </c>
      <c r="M62" s="80">
        <v>0.3783089305382899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11162474.869999999</v>
      </c>
      <c r="E67" s="54">
        <v>1</v>
      </c>
      <c r="F67" s="68">
        <v>11162474.869999999</v>
      </c>
      <c r="G67" s="56">
        <v>0.2401190967673747</v>
      </c>
      <c r="H67" s="5">
        <v>0</v>
      </c>
      <c r="I67" s="52">
        <v>0</v>
      </c>
      <c r="J67" s="59">
        <v>12000000</v>
      </c>
      <c r="K67" s="54">
        <v>1</v>
      </c>
      <c r="L67" s="68">
        <v>12000000</v>
      </c>
      <c r="M67" s="56">
        <v>0.24827763596986804</v>
      </c>
    </row>
    <row r="68" spans="1:13">
      <c r="A68" s="41" t="s">
        <v>68</v>
      </c>
      <c r="B68" s="42">
        <v>0</v>
      </c>
      <c r="C68" s="58">
        <v>0</v>
      </c>
      <c r="D68" s="64">
        <v>1378597</v>
      </c>
      <c r="E68" s="60">
        <v>1</v>
      </c>
      <c r="F68" s="44">
        <v>1378597</v>
      </c>
      <c r="G68" s="61">
        <v>2.9655382905799318E-2</v>
      </c>
      <c r="H68" s="42">
        <v>0</v>
      </c>
      <c r="I68" s="58">
        <v>0</v>
      </c>
      <c r="J68" s="64">
        <v>904245</v>
      </c>
      <c r="K68" s="60">
        <v>1</v>
      </c>
      <c r="L68" s="44">
        <v>904245</v>
      </c>
      <c r="M68" s="61">
        <v>1.8708650911464442E-2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12541071.869999999</v>
      </c>
      <c r="E69" s="79">
        <v>1</v>
      </c>
      <c r="F69" s="104">
        <v>12541071.869999999</v>
      </c>
      <c r="G69" s="116">
        <v>0.26977447967317397</v>
      </c>
      <c r="H69" s="103">
        <v>0</v>
      </c>
      <c r="I69" s="117">
        <v>0</v>
      </c>
      <c r="J69" s="88">
        <v>12904245</v>
      </c>
      <c r="K69" s="118">
        <v>1</v>
      </c>
      <c r="L69" s="104">
        <v>12904245</v>
      </c>
      <c r="M69" s="80">
        <v>0.26698628688133247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27876142.420000002</v>
      </c>
      <c r="C71" s="123">
        <v>0.59965144085015076</v>
      </c>
      <c r="D71" s="122">
        <v>18611100.869999997</v>
      </c>
      <c r="E71" s="124">
        <v>0.40034855914984924</v>
      </c>
      <c r="F71" s="122">
        <v>46487243.289999999</v>
      </c>
      <c r="G71" s="125">
        <v>1</v>
      </c>
      <c r="H71" s="122">
        <v>29031606</v>
      </c>
      <c r="I71" s="123">
        <v>0.60065820884071974</v>
      </c>
      <c r="J71" s="122">
        <v>19301382</v>
      </c>
      <c r="K71" s="124">
        <v>0.39934179115928026</v>
      </c>
      <c r="L71" s="122">
        <v>48332988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110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9682967</v>
      </c>
      <c r="C13" s="52">
        <v>1</v>
      </c>
      <c r="D13" s="53">
        <v>0</v>
      </c>
      <c r="E13" s="54">
        <v>0</v>
      </c>
      <c r="F13" s="55">
        <v>9682967</v>
      </c>
      <c r="G13" s="56">
        <v>0.17741145497443775</v>
      </c>
      <c r="H13" s="9">
        <v>9595886</v>
      </c>
      <c r="I13" s="52">
        <v>1</v>
      </c>
      <c r="J13" s="53">
        <v>0</v>
      </c>
      <c r="K13" s="54">
        <v>0</v>
      </c>
      <c r="L13" s="55">
        <v>9595886</v>
      </c>
      <c r="M13" s="56">
        <v>0.17073474549393966</v>
      </c>
      <c r="N13" s="57"/>
    </row>
    <row r="14" spans="1:17">
      <c r="A14" s="21" t="s">
        <v>15</v>
      </c>
      <c r="B14" s="5">
        <v>958878</v>
      </c>
      <c r="C14" s="58">
        <v>1</v>
      </c>
      <c r="D14" s="59">
        <v>0</v>
      </c>
      <c r="E14" s="60">
        <v>0</v>
      </c>
      <c r="F14" s="48">
        <v>958878</v>
      </c>
      <c r="G14" s="61">
        <v>1.7568575946089553E-2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81117</v>
      </c>
      <c r="C16" s="52">
        <v>1</v>
      </c>
      <c r="D16" s="59">
        <v>0</v>
      </c>
      <c r="E16" s="54">
        <v>0</v>
      </c>
      <c r="F16" s="68">
        <v>81117</v>
      </c>
      <c r="G16" s="56">
        <v>1.486226793209299E-3</v>
      </c>
      <c r="H16" s="5">
        <v>8376</v>
      </c>
      <c r="I16" s="52">
        <v>1</v>
      </c>
      <c r="J16" s="59">
        <v>0</v>
      </c>
      <c r="K16" s="54">
        <v>0</v>
      </c>
      <c r="L16" s="68">
        <v>8376</v>
      </c>
      <c r="M16" s="56">
        <v>1.4902993097846707E-4</v>
      </c>
      <c r="N16" s="35"/>
    </row>
    <row r="17" spans="1:14">
      <c r="A17" s="69" t="s">
        <v>18</v>
      </c>
      <c r="B17" s="42">
        <v>331405.8</v>
      </c>
      <c r="C17" s="58">
        <v>1</v>
      </c>
      <c r="D17" s="64">
        <v>0</v>
      </c>
      <c r="E17" s="60">
        <v>0</v>
      </c>
      <c r="F17" s="44">
        <v>331405.8</v>
      </c>
      <c r="G17" s="61">
        <v>6.0720216401612768E-3</v>
      </c>
      <c r="H17" s="42">
        <v>392970</v>
      </c>
      <c r="I17" s="58">
        <v>1</v>
      </c>
      <c r="J17" s="64">
        <v>0</v>
      </c>
      <c r="K17" s="60">
        <v>0</v>
      </c>
      <c r="L17" s="44">
        <v>392970</v>
      </c>
      <c r="M17" s="61">
        <v>6.9919164250964909E-3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11054367.800000001</v>
      </c>
      <c r="C36" s="77">
        <v>1</v>
      </c>
      <c r="D36" s="78">
        <v>0</v>
      </c>
      <c r="E36" s="79">
        <v>0</v>
      </c>
      <c r="F36" s="76">
        <v>11054367.800000001</v>
      </c>
      <c r="G36" s="80">
        <v>0.20253827935389787</v>
      </c>
      <c r="H36" s="76">
        <v>9997232</v>
      </c>
      <c r="I36" s="77">
        <v>1</v>
      </c>
      <c r="J36" s="78">
        <v>0</v>
      </c>
      <c r="K36" s="79">
        <v>0</v>
      </c>
      <c r="L36" s="76">
        <v>9997232</v>
      </c>
      <c r="M36" s="80">
        <v>0.17787569185001462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1709724</v>
      </c>
      <c r="C44" s="77">
        <v>1</v>
      </c>
      <c r="D44" s="91">
        <v>0</v>
      </c>
      <c r="E44" s="79">
        <v>0</v>
      </c>
      <c r="F44" s="92">
        <v>1709724</v>
      </c>
      <c r="G44" s="80">
        <v>3.1325586717864021E-2</v>
      </c>
      <c r="H44" s="91">
        <v>3241898</v>
      </c>
      <c r="I44" s="77">
        <v>1</v>
      </c>
      <c r="J44" s="91">
        <v>0</v>
      </c>
      <c r="K44" s="79">
        <v>0</v>
      </c>
      <c r="L44" s="92">
        <v>3241898</v>
      </c>
      <c r="M44" s="80">
        <v>5.7681451191407648E-2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7972825.0999999996</v>
      </c>
      <c r="C46" s="52">
        <v>0.79875491804206555</v>
      </c>
      <c r="D46" s="59">
        <v>2008741.11</v>
      </c>
      <c r="E46" s="54">
        <v>0.23072662985897791</v>
      </c>
      <c r="F46" s="97">
        <v>9981566.209999999</v>
      </c>
      <c r="G46" s="56">
        <v>0.1828823938199711</v>
      </c>
      <c r="H46" s="93">
        <v>8706152</v>
      </c>
      <c r="I46" s="52">
        <v>0.79757583686057054</v>
      </c>
      <c r="J46" s="59">
        <v>2209615</v>
      </c>
      <c r="K46" s="54">
        <v>0.2024241631394294</v>
      </c>
      <c r="L46" s="97">
        <v>10915767</v>
      </c>
      <c r="M46" s="56">
        <v>0.19421872046167965</v>
      </c>
      <c r="N46" s="35"/>
    </row>
    <row r="47" spans="1:14">
      <c r="A47" s="41" t="s">
        <v>47</v>
      </c>
      <c r="B47" s="62">
        <v>207496.64</v>
      </c>
      <c r="C47" s="58">
        <v>1</v>
      </c>
      <c r="D47" s="64">
        <v>0</v>
      </c>
      <c r="E47" s="60">
        <v>0</v>
      </c>
      <c r="F47" s="98">
        <v>207496.64</v>
      </c>
      <c r="G47" s="61">
        <v>3.8017563010084741E-3</v>
      </c>
      <c r="H47" s="62">
        <v>254675</v>
      </c>
      <c r="I47" s="58">
        <v>1</v>
      </c>
      <c r="J47" s="64">
        <v>0</v>
      </c>
      <c r="K47" s="60">
        <v>0</v>
      </c>
      <c r="L47" s="98">
        <v>254675</v>
      </c>
      <c r="M47" s="61">
        <v>4.5313034469843727E-3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823261</v>
      </c>
      <c r="E48" s="60">
        <v>1</v>
      </c>
      <c r="F48" s="102">
        <v>823261</v>
      </c>
      <c r="G48" s="61">
        <v>1.5083799400918188E-2</v>
      </c>
      <c r="H48" s="100">
        <v>0</v>
      </c>
      <c r="I48" s="58">
        <v>0</v>
      </c>
      <c r="J48" s="101">
        <v>905588</v>
      </c>
      <c r="K48" s="60">
        <v>1</v>
      </c>
      <c r="L48" s="102">
        <v>905588</v>
      </c>
      <c r="M48" s="61">
        <v>1.6112669189938877E-2</v>
      </c>
      <c r="N48" s="35"/>
    </row>
    <row r="49" spans="1:14">
      <c r="A49" s="99" t="s">
        <v>49</v>
      </c>
      <c r="B49" s="100">
        <v>249516.95</v>
      </c>
      <c r="C49" s="58">
        <v>1</v>
      </c>
      <c r="D49" s="101">
        <v>0</v>
      </c>
      <c r="E49" s="60">
        <v>0</v>
      </c>
      <c r="F49" s="102">
        <v>249516.95</v>
      </c>
      <c r="G49" s="61">
        <v>4.571653000602402E-3</v>
      </c>
      <c r="H49" s="100">
        <v>350000</v>
      </c>
      <c r="I49" s="58">
        <v>1</v>
      </c>
      <c r="J49" s="101">
        <v>0</v>
      </c>
      <c r="K49" s="60">
        <v>0</v>
      </c>
      <c r="L49" s="102">
        <v>350000</v>
      </c>
      <c r="M49" s="61">
        <v>6.22737295158351E-3</v>
      </c>
      <c r="N49" s="35"/>
    </row>
    <row r="50" spans="1:14">
      <c r="A50" s="41" t="s">
        <v>50</v>
      </c>
      <c r="B50" s="62">
        <v>213579.26</v>
      </c>
      <c r="C50" s="58">
        <v>0.45815866215147788</v>
      </c>
      <c r="D50" s="64">
        <v>252589.50999999998</v>
      </c>
      <c r="E50" s="60">
        <v>1.696199241177853</v>
      </c>
      <c r="F50" s="98">
        <v>466168.77</v>
      </c>
      <c r="G50" s="61">
        <v>8.5411506358891876E-3</v>
      </c>
      <c r="H50" s="62">
        <v>148915</v>
      </c>
      <c r="I50" s="58">
        <v>0.22040844720202715</v>
      </c>
      <c r="J50" s="64">
        <v>526717</v>
      </c>
      <c r="K50" s="60">
        <v>0.77959155279797288</v>
      </c>
      <c r="L50" s="98">
        <v>675632</v>
      </c>
      <c r="M50" s="61">
        <v>1.2021178405783628E-2</v>
      </c>
      <c r="N50" s="35"/>
    </row>
    <row r="51" spans="1:14" s="82" customFormat="1" ht="45">
      <c r="A51" s="90" t="s">
        <v>51</v>
      </c>
      <c r="B51" s="103">
        <v>8643417.9499999993</v>
      </c>
      <c r="C51" s="77">
        <v>0.73698933296487756</v>
      </c>
      <c r="D51" s="88">
        <v>3084591.62</v>
      </c>
      <c r="E51" s="79">
        <v>0.32607566041441721</v>
      </c>
      <c r="F51" s="104">
        <v>11728009.569999998</v>
      </c>
      <c r="G51" s="80">
        <v>0.21488075315838934</v>
      </c>
      <c r="H51" s="103">
        <v>9459742</v>
      </c>
      <c r="I51" s="77">
        <v>0.72202610630620756</v>
      </c>
      <c r="J51" s="88">
        <v>3641920</v>
      </c>
      <c r="K51" s="79">
        <v>0.27797389369379244</v>
      </c>
      <c r="L51" s="104">
        <v>13101662</v>
      </c>
      <c r="M51" s="80">
        <v>0.23311124445597003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3914546.39</v>
      </c>
      <c r="E55" s="60">
        <v>1</v>
      </c>
      <c r="F55" s="75">
        <v>3914546.39</v>
      </c>
      <c r="G55" s="61">
        <v>7.1722372968412759E-2</v>
      </c>
      <c r="H55" s="73">
        <v>0</v>
      </c>
      <c r="I55" s="58">
        <v>0</v>
      </c>
      <c r="J55" s="74">
        <v>4303001</v>
      </c>
      <c r="K55" s="60">
        <v>1</v>
      </c>
      <c r="L55" s="75">
        <v>4303001</v>
      </c>
      <c r="M55" s="61">
        <v>7.656112010867655E-2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276003.51</v>
      </c>
      <c r="E57" s="60">
        <v>1</v>
      </c>
      <c r="F57" s="44">
        <v>276003.51</v>
      </c>
      <c r="G57" s="61">
        <v>5.056940118369894E-3</v>
      </c>
      <c r="H57" s="42">
        <v>0</v>
      </c>
      <c r="I57" s="58">
        <v>0</v>
      </c>
      <c r="J57" s="64">
        <v>214730</v>
      </c>
      <c r="K57" s="60">
        <v>1</v>
      </c>
      <c r="L57" s="44">
        <v>214730</v>
      </c>
      <c r="M57" s="61">
        <v>3.82058226826722E-3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2766646.2</v>
      </c>
      <c r="E58" s="60">
        <v>1</v>
      </c>
      <c r="F58" s="44">
        <v>2766646.2</v>
      </c>
      <c r="G58" s="61">
        <v>5.0690529849115387E-2</v>
      </c>
      <c r="H58" s="42">
        <v>0</v>
      </c>
      <c r="I58" s="58">
        <v>0</v>
      </c>
      <c r="J58" s="64">
        <v>200000</v>
      </c>
      <c r="K58" s="60">
        <v>1</v>
      </c>
      <c r="L58" s="44">
        <v>200000</v>
      </c>
      <c r="M58" s="61">
        <v>3.5584988294762913E-3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1404111.05</v>
      </c>
      <c r="E60" s="60">
        <v>1</v>
      </c>
      <c r="F60" s="44">
        <v>1404111.05</v>
      </c>
      <c r="G60" s="61">
        <v>2.5726142031278793E-2</v>
      </c>
      <c r="H60" s="42">
        <v>0</v>
      </c>
      <c r="I60" s="58">
        <v>0</v>
      </c>
      <c r="J60" s="64">
        <v>1544522</v>
      </c>
      <c r="K60" s="60">
        <v>1</v>
      </c>
      <c r="L60" s="44">
        <v>1544522</v>
      </c>
      <c r="M60" s="61">
        <v>2.7480898645501902E-2</v>
      </c>
      <c r="N60" s="35"/>
    </row>
    <row r="61" spans="1:14">
      <c r="A61" s="85" t="s">
        <v>61</v>
      </c>
      <c r="B61" s="42">
        <v>323262.19</v>
      </c>
      <c r="C61" s="58">
        <v>0.59791378591446664</v>
      </c>
      <c r="D61" s="64">
        <v>217387.98</v>
      </c>
      <c r="E61" s="60">
        <v>0.73237759622673293</v>
      </c>
      <c r="F61" s="44">
        <v>540650.17000000004</v>
      </c>
      <c r="G61" s="61">
        <v>9.9057998743440016E-3</v>
      </c>
      <c r="H61" s="42">
        <v>296825</v>
      </c>
      <c r="I61" s="58">
        <v>1</v>
      </c>
      <c r="J61" s="64">
        <v>0</v>
      </c>
      <c r="K61" s="60">
        <v>0</v>
      </c>
      <c r="L61" s="44">
        <v>296825</v>
      </c>
      <c r="M61" s="61">
        <v>5.2812570752965009E-3</v>
      </c>
      <c r="N61" s="35"/>
    </row>
    <row r="62" spans="1:14" s="82" customFormat="1" ht="45">
      <c r="A62" s="111" t="s">
        <v>62</v>
      </c>
      <c r="B62" s="87">
        <v>8966680.1399999987</v>
      </c>
      <c r="C62" s="77">
        <v>0.43464345763668838</v>
      </c>
      <c r="D62" s="88">
        <v>11663286.75</v>
      </c>
      <c r="E62" s="79">
        <v>1.1954293708022503</v>
      </c>
      <c r="F62" s="87">
        <v>20629966.890000001</v>
      </c>
      <c r="G62" s="80">
        <v>0.37798253799991022</v>
      </c>
      <c r="H62" s="87">
        <v>9756567</v>
      </c>
      <c r="I62" s="77">
        <v>0.49624617384696607</v>
      </c>
      <c r="J62" s="88">
        <v>9904173</v>
      </c>
      <c r="K62" s="79">
        <v>0.50375382615303388</v>
      </c>
      <c r="L62" s="87">
        <v>19660740</v>
      </c>
      <c r="M62" s="80">
        <v>0.34981360138318851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9404786</v>
      </c>
      <c r="E67" s="54">
        <v>1</v>
      </c>
      <c r="F67" s="68">
        <v>9404786</v>
      </c>
      <c r="G67" s="56">
        <v>0.17231461885424398</v>
      </c>
      <c r="H67" s="5">
        <v>0</v>
      </c>
      <c r="I67" s="52">
        <v>0</v>
      </c>
      <c r="J67" s="59">
        <v>10345265</v>
      </c>
      <c r="K67" s="54">
        <v>1</v>
      </c>
      <c r="L67" s="68">
        <v>10345265</v>
      </c>
      <c r="M67" s="56">
        <v>0.18406806696561023</v>
      </c>
    </row>
    <row r="68" spans="1:13">
      <c r="A68" s="41" t="s">
        <v>68</v>
      </c>
      <c r="B68" s="42">
        <v>0</v>
      </c>
      <c r="C68" s="58">
        <v>0</v>
      </c>
      <c r="D68" s="64">
        <v>11780308.619999999</v>
      </c>
      <c r="E68" s="60">
        <v>1</v>
      </c>
      <c r="F68" s="44">
        <v>11780308.619999999</v>
      </c>
      <c r="G68" s="61">
        <v>0.21583897707408387</v>
      </c>
      <c r="H68" s="42">
        <v>0</v>
      </c>
      <c r="I68" s="58">
        <v>0</v>
      </c>
      <c r="J68" s="64">
        <v>12958340</v>
      </c>
      <c r="K68" s="60">
        <v>1</v>
      </c>
      <c r="L68" s="44">
        <v>12958340</v>
      </c>
      <c r="M68" s="61">
        <v>0.23056118860977903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21185094.619999997</v>
      </c>
      <c r="E69" s="79">
        <v>1</v>
      </c>
      <c r="F69" s="104">
        <v>21185094.619999997</v>
      </c>
      <c r="G69" s="116">
        <v>0.38815359592832782</v>
      </c>
      <c r="H69" s="103">
        <v>0</v>
      </c>
      <c r="I69" s="117">
        <v>0</v>
      </c>
      <c r="J69" s="88">
        <v>23303605</v>
      </c>
      <c r="K69" s="118">
        <v>1</v>
      </c>
      <c r="L69" s="104">
        <v>23303605</v>
      </c>
      <c r="M69" s="80">
        <v>0.41462925557538927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21730771.939999998</v>
      </c>
      <c r="C71" s="123">
        <v>0.3981515033143338</v>
      </c>
      <c r="D71" s="122">
        <v>32848381.369999997</v>
      </c>
      <c r="E71" s="124">
        <v>0.60184849668566609</v>
      </c>
      <c r="F71" s="122">
        <v>54579153.310000002</v>
      </c>
      <c r="G71" s="125">
        <v>1</v>
      </c>
      <c r="H71" s="122">
        <v>22995697</v>
      </c>
      <c r="I71" s="123">
        <v>0.40915080428745731</v>
      </c>
      <c r="J71" s="122">
        <v>33207778</v>
      </c>
      <c r="K71" s="124">
        <v>0.59084919571254269</v>
      </c>
      <c r="L71" s="122">
        <v>56203475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111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27631741</v>
      </c>
      <c r="C13" s="52">
        <v>1</v>
      </c>
      <c r="D13" s="53">
        <v>0</v>
      </c>
      <c r="E13" s="54">
        <v>0</v>
      </c>
      <c r="F13" s="55">
        <v>27631741</v>
      </c>
      <c r="G13" s="56">
        <v>0.22812337928933168</v>
      </c>
      <c r="H13" s="9">
        <v>31322758</v>
      </c>
      <c r="I13" s="52">
        <v>1</v>
      </c>
      <c r="J13" s="53">
        <v>0</v>
      </c>
      <c r="K13" s="54">
        <v>0</v>
      </c>
      <c r="L13" s="55">
        <v>31322758</v>
      </c>
      <c r="M13" s="56">
        <v>0.23087612988712167</v>
      </c>
      <c r="N13" s="57"/>
    </row>
    <row r="14" spans="1:17">
      <c r="A14" s="21" t="s">
        <v>15</v>
      </c>
      <c r="B14" s="5">
        <v>2718972</v>
      </c>
      <c r="C14" s="58">
        <v>1</v>
      </c>
      <c r="D14" s="59">
        <v>0</v>
      </c>
      <c r="E14" s="60">
        <v>0</v>
      </c>
      <c r="F14" s="48">
        <v>2718972</v>
      </c>
      <c r="G14" s="61">
        <v>2.2447412229040245E-2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230012</v>
      </c>
      <c r="C16" s="52">
        <v>1</v>
      </c>
      <c r="D16" s="59">
        <v>0</v>
      </c>
      <c r="E16" s="54">
        <v>0</v>
      </c>
      <c r="F16" s="68">
        <v>230012</v>
      </c>
      <c r="G16" s="56">
        <v>1.8989434910054259E-3</v>
      </c>
      <c r="H16" s="5">
        <v>27342</v>
      </c>
      <c r="I16" s="52">
        <v>1</v>
      </c>
      <c r="J16" s="59">
        <v>0</v>
      </c>
      <c r="K16" s="54">
        <v>0</v>
      </c>
      <c r="L16" s="68">
        <v>27342</v>
      </c>
      <c r="M16" s="56">
        <v>2.0153446077046219E-4</v>
      </c>
      <c r="N16" s="35"/>
    </row>
    <row r="17" spans="1:14">
      <c r="A17" s="69" t="s">
        <v>18</v>
      </c>
      <c r="B17" s="42">
        <v>1400182.71</v>
      </c>
      <c r="C17" s="58">
        <v>1</v>
      </c>
      <c r="D17" s="64">
        <v>0</v>
      </c>
      <c r="E17" s="60">
        <v>0</v>
      </c>
      <c r="F17" s="44">
        <v>1400182.71</v>
      </c>
      <c r="G17" s="61">
        <v>1.1559691856828504E-2</v>
      </c>
      <c r="H17" s="42">
        <v>1282724</v>
      </c>
      <c r="I17" s="58">
        <v>1</v>
      </c>
      <c r="J17" s="64">
        <v>0</v>
      </c>
      <c r="K17" s="60">
        <v>0</v>
      </c>
      <c r="L17" s="44">
        <v>1282724</v>
      </c>
      <c r="M17" s="61">
        <v>9.4547981002607827E-3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31980907.710000001</v>
      </c>
      <c r="C36" s="77">
        <v>1</v>
      </c>
      <c r="D36" s="78">
        <v>0</v>
      </c>
      <c r="E36" s="79">
        <v>0</v>
      </c>
      <c r="F36" s="76">
        <v>31980907.710000001</v>
      </c>
      <c r="G36" s="80">
        <v>0.2640294268662059</v>
      </c>
      <c r="H36" s="76">
        <v>32632824</v>
      </c>
      <c r="I36" s="77">
        <v>1</v>
      </c>
      <c r="J36" s="78">
        <v>0</v>
      </c>
      <c r="K36" s="79">
        <v>0</v>
      </c>
      <c r="L36" s="76">
        <v>32632824</v>
      </c>
      <c r="M36" s="80">
        <v>0.24053246244815291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5868081</v>
      </c>
      <c r="C44" s="77">
        <v>1</v>
      </c>
      <c r="D44" s="91">
        <v>0</v>
      </c>
      <c r="E44" s="79">
        <v>0</v>
      </c>
      <c r="F44" s="92">
        <v>5868081</v>
      </c>
      <c r="G44" s="80">
        <v>4.8445968991368327E-2</v>
      </c>
      <c r="H44" s="91">
        <v>10582158</v>
      </c>
      <c r="I44" s="77">
        <v>1</v>
      </c>
      <c r="J44" s="91">
        <v>0</v>
      </c>
      <c r="K44" s="79">
        <v>0</v>
      </c>
      <c r="L44" s="92">
        <v>10582158</v>
      </c>
      <c r="M44" s="80">
        <v>7.7999762501566552E-2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28904511.949999996</v>
      </c>
      <c r="C46" s="52">
        <v>1</v>
      </c>
      <c r="D46" s="59">
        <v>0</v>
      </c>
      <c r="E46" s="54">
        <v>0</v>
      </c>
      <c r="F46" s="97">
        <v>28904511.949999996</v>
      </c>
      <c r="G46" s="56">
        <v>0.23863117936516809</v>
      </c>
      <c r="H46" s="93">
        <v>34257153</v>
      </c>
      <c r="I46" s="52">
        <v>1</v>
      </c>
      <c r="J46" s="59">
        <v>0</v>
      </c>
      <c r="K46" s="54">
        <v>0</v>
      </c>
      <c r="L46" s="97">
        <v>34257153</v>
      </c>
      <c r="M46" s="56">
        <v>0.25250518825931612</v>
      </c>
      <c r="N46" s="35"/>
    </row>
    <row r="47" spans="1:14">
      <c r="A47" s="41" t="s">
        <v>47</v>
      </c>
      <c r="B47" s="62">
        <v>2478286.96</v>
      </c>
      <c r="C47" s="58">
        <v>1</v>
      </c>
      <c r="D47" s="64">
        <v>0</v>
      </c>
      <c r="E47" s="60">
        <v>0</v>
      </c>
      <c r="F47" s="98">
        <v>2478286.96</v>
      </c>
      <c r="G47" s="61">
        <v>2.0460353770827715E-2</v>
      </c>
      <c r="H47" s="62">
        <v>2522896</v>
      </c>
      <c r="I47" s="58">
        <v>1</v>
      </c>
      <c r="J47" s="64">
        <v>0</v>
      </c>
      <c r="K47" s="60">
        <v>0</v>
      </c>
      <c r="L47" s="98">
        <v>2522896</v>
      </c>
      <c r="M47" s="61">
        <v>1.8595950732936725E-2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2519358.44</v>
      </c>
      <c r="E48" s="60">
        <v>1</v>
      </c>
      <c r="F48" s="102">
        <v>2519358.44</v>
      </c>
      <c r="G48" s="61">
        <v>2.079943355628221E-2</v>
      </c>
      <c r="H48" s="100">
        <v>0</v>
      </c>
      <c r="I48" s="58">
        <v>0</v>
      </c>
      <c r="J48" s="101">
        <v>2897261.6999999997</v>
      </c>
      <c r="K48" s="60">
        <v>1</v>
      </c>
      <c r="L48" s="102">
        <v>2897261.6999999997</v>
      </c>
      <c r="M48" s="61">
        <v>2.1355353464282516E-2</v>
      </c>
      <c r="N48" s="35"/>
    </row>
    <row r="49" spans="1:14">
      <c r="A49" s="99" t="s">
        <v>49</v>
      </c>
      <c r="B49" s="100">
        <v>844845.53</v>
      </c>
      <c r="C49" s="58">
        <v>1</v>
      </c>
      <c r="D49" s="101">
        <v>0</v>
      </c>
      <c r="E49" s="60">
        <v>0</v>
      </c>
      <c r="F49" s="102">
        <v>844845.53</v>
      </c>
      <c r="G49" s="61">
        <v>6.9749140049150888E-3</v>
      </c>
      <c r="H49" s="100">
        <v>971572</v>
      </c>
      <c r="I49" s="58">
        <v>1</v>
      </c>
      <c r="J49" s="101">
        <v>0</v>
      </c>
      <c r="K49" s="60">
        <v>0</v>
      </c>
      <c r="L49" s="102">
        <v>971572</v>
      </c>
      <c r="M49" s="61">
        <v>7.1613356418579284E-3</v>
      </c>
      <c r="N49" s="35"/>
    </row>
    <row r="50" spans="1:14">
      <c r="A50" s="41" t="s">
        <v>50</v>
      </c>
      <c r="B50" s="62">
        <v>424440.95</v>
      </c>
      <c r="C50" s="58">
        <v>9.1154296401589757E-2</v>
      </c>
      <c r="D50" s="64">
        <v>4231850.2700000005</v>
      </c>
      <c r="E50" s="60">
        <v>8.5925893807106615</v>
      </c>
      <c r="F50" s="98">
        <v>4656291.2200000007</v>
      </c>
      <c r="G50" s="61">
        <v>3.8441620021758494E-2</v>
      </c>
      <c r="H50" s="62">
        <v>492500</v>
      </c>
      <c r="I50" s="58">
        <v>0.10400288192513747</v>
      </c>
      <c r="J50" s="64">
        <v>4242945.7</v>
      </c>
      <c r="K50" s="60">
        <v>0.89599711807486249</v>
      </c>
      <c r="L50" s="98">
        <v>4735445.7</v>
      </c>
      <c r="M50" s="61">
        <v>3.4904377721355566E-2</v>
      </c>
      <c r="N50" s="35"/>
    </row>
    <row r="51" spans="1:14" s="82" customFormat="1" ht="45">
      <c r="A51" s="90" t="s">
        <v>51</v>
      </c>
      <c r="B51" s="103">
        <v>32652085.389999997</v>
      </c>
      <c r="C51" s="77">
        <v>0.82866384995969167</v>
      </c>
      <c r="D51" s="88">
        <v>6751208.7100000009</v>
      </c>
      <c r="E51" s="79">
        <v>0.17652932093798157</v>
      </c>
      <c r="F51" s="104">
        <v>39403294.099999994</v>
      </c>
      <c r="G51" s="80">
        <v>0.32530750071895159</v>
      </c>
      <c r="H51" s="103">
        <v>38244121</v>
      </c>
      <c r="I51" s="77">
        <v>0.84267240142744959</v>
      </c>
      <c r="J51" s="88">
        <v>7140207.4000000004</v>
      </c>
      <c r="K51" s="79">
        <v>0.15732759857255044</v>
      </c>
      <c r="L51" s="104">
        <v>45384328.399999999</v>
      </c>
      <c r="M51" s="80">
        <v>0.33452220581974884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3185959</v>
      </c>
      <c r="E55" s="60">
        <v>1</v>
      </c>
      <c r="F55" s="75">
        <v>3185959</v>
      </c>
      <c r="G55" s="61">
        <v>2.630278466193136E-2</v>
      </c>
      <c r="H55" s="73">
        <v>0</v>
      </c>
      <c r="I55" s="58">
        <v>0</v>
      </c>
      <c r="J55" s="74">
        <v>3392348</v>
      </c>
      <c r="K55" s="60">
        <v>1</v>
      </c>
      <c r="L55" s="75">
        <v>3392348</v>
      </c>
      <c r="M55" s="61">
        <v>2.5004572632790427E-2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725452</v>
      </c>
      <c r="E57" s="60">
        <v>1</v>
      </c>
      <c r="F57" s="44">
        <v>725452</v>
      </c>
      <c r="G57" s="61">
        <v>5.9892194904477515E-3</v>
      </c>
      <c r="H57" s="42">
        <v>0</v>
      </c>
      <c r="I57" s="58">
        <v>0</v>
      </c>
      <c r="J57" s="64">
        <v>720829</v>
      </c>
      <c r="K57" s="60">
        <v>1</v>
      </c>
      <c r="L57" s="44">
        <v>720829</v>
      </c>
      <c r="M57" s="61">
        <v>5.3131403636424357E-3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656135</v>
      </c>
      <c r="E58" s="60">
        <v>1</v>
      </c>
      <c r="F58" s="44">
        <v>656135</v>
      </c>
      <c r="G58" s="61">
        <v>5.4169490612265671E-3</v>
      </c>
      <c r="H58" s="42">
        <v>0</v>
      </c>
      <c r="I58" s="58">
        <v>0</v>
      </c>
      <c r="J58" s="64">
        <v>700000</v>
      </c>
      <c r="K58" s="60">
        <v>1</v>
      </c>
      <c r="L58" s="44">
        <v>700000</v>
      </c>
      <c r="M58" s="61">
        <v>5.1596124109181303E-3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262122.41</v>
      </c>
      <c r="E59" s="60">
        <v>1</v>
      </c>
      <c r="F59" s="44">
        <v>262122.41</v>
      </c>
      <c r="G59" s="61">
        <v>2.1640420687449157E-3</v>
      </c>
      <c r="H59" s="42">
        <v>0</v>
      </c>
      <c r="I59" s="58">
        <v>0</v>
      </c>
      <c r="J59" s="64">
        <v>275000</v>
      </c>
      <c r="K59" s="60">
        <v>1</v>
      </c>
      <c r="L59" s="44">
        <v>275000</v>
      </c>
      <c r="M59" s="61">
        <v>2.0269905900035514E-3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93244</v>
      </c>
      <c r="E60" s="60">
        <v>1</v>
      </c>
      <c r="F60" s="44">
        <v>93244</v>
      </c>
      <c r="G60" s="61">
        <v>7.6980803990796102E-4</v>
      </c>
      <c r="H60" s="42">
        <v>0</v>
      </c>
      <c r="I60" s="58">
        <v>0</v>
      </c>
      <c r="J60" s="64">
        <v>329618</v>
      </c>
      <c r="K60" s="60">
        <v>1</v>
      </c>
      <c r="L60" s="44">
        <v>329618</v>
      </c>
      <c r="M60" s="61">
        <v>2.429573033802875E-3</v>
      </c>
      <c r="N60" s="35"/>
    </row>
    <row r="61" spans="1:14">
      <c r="A61" s="85" t="s">
        <v>61</v>
      </c>
      <c r="B61" s="42">
        <v>2092689.0699999998</v>
      </c>
      <c r="C61" s="58">
        <v>1</v>
      </c>
      <c r="D61" s="64">
        <v>0</v>
      </c>
      <c r="E61" s="60">
        <v>0</v>
      </c>
      <c r="F61" s="44">
        <v>2092689.0699999998</v>
      </c>
      <c r="G61" s="61">
        <v>1.7276917239860086E-2</v>
      </c>
      <c r="H61" s="42">
        <v>2652000</v>
      </c>
      <c r="I61" s="58">
        <v>1</v>
      </c>
      <c r="J61" s="64">
        <v>0</v>
      </c>
      <c r="K61" s="60">
        <v>0</v>
      </c>
      <c r="L61" s="44">
        <v>2652000</v>
      </c>
      <c r="M61" s="61">
        <v>1.9547560162506975E-2</v>
      </c>
      <c r="N61" s="35"/>
    </row>
    <row r="62" spans="1:14" s="82" customFormat="1" ht="45">
      <c r="A62" s="111" t="s">
        <v>62</v>
      </c>
      <c r="B62" s="87">
        <v>34744774.459999993</v>
      </c>
      <c r="C62" s="77">
        <v>0.74850497897175505</v>
      </c>
      <c r="D62" s="88">
        <v>11674121.120000001</v>
      </c>
      <c r="E62" s="79">
        <v>0.28545790736485743</v>
      </c>
      <c r="F62" s="87">
        <v>46418895.579999998</v>
      </c>
      <c r="G62" s="80">
        <v>0.38322722128107028</v>
      </c>
      <c r="H62" s="87">
        <v>40896121</v>
      </c>
      <c r="I62" s="77">
        <v>0.76506952876155487</v>
      </c>
      <c r="J62" s="88">
        <v>12558002.4</v>
      </c>
      <c r="K62" s="79">
        <v>0.23493047123844521</v>
      </c>
      <c r="L62" s="87">
        <v>53454123.399999999</v>
      </c>
      <c r="M62" s="80">
        <v>0.39400365501341322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35864591</v>
      </c>
      <c r="E67" s="54">
        <v>1</v>
      </c>
      <c r="F67" s="68">
        <v>35864591</v>
      </c>
      <c r="G67" s="56">
        <v>0.29609251533407727</v>
      </c>
      <c r="H67" s="5">
        <v>0</v>
      </c>
      <c r="I67" s="52">
        <v>0</v>
      </c>
      <c r="J67" s="59">
        <v>38000000</v>
      </c>
      <c r="K67" s="54">
        <v>1</v>
      </c>
      <c r="L67" s="68">
        <v>38000000</v>
      </c>
      <c r="M67" s="56">
        <v>0.28009324516412709</v>
      </c>
    </row>
    <row r="68" spans="1:13">
      <c r="A68" s="41" t="s">
        <v>68</v>
      </c>
      <c r="B68" s="42">
        <v>0</v>
      </c>
      <c r="C68" s="58">
        <v>0</v>
      </c>
      <c r="D68" s="64">
        <v>993825.25</v>
      </c>
      <c r="E68" s="60">
        <v>1</v>
      </c>
      <c r="F68" s="44">
        <v>993825.25</v>
      </c>
      <c r="G68" s="61">
        <v>8.2048675272783176E-3</v>
      </c>
      <c r="H68" s="42">
        <v>0</v>
      </c>
      <c r="I68" s="58">
        <v>0</v>
      </c>
      <c r="J68" s="64">
        <v>1000000</v>
      </c>
      <c r="K68" s="60">
        <v>1</v>
      </c>
      <c r="L68" s="44">
        <v>1000000</v>
      </c>
      <c r="M68" s="61">
        <v>7.3708748727401869E-3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36858416.25</v>
      </c>
      <c r="E69" s="79">
        <v>1</v>
      </c>
      <c r="F69" s="104">
        <v>36858416.25</v>
      </c>
      <c r="G69" s="116">
        <v>0.3042973828613556</v>
      </c>
      <c r="H69" s="103">
        <v>0</v>
      </c>
      <c r="I69" s="117">
        <v>0</v>
      </c>
      <c r="J69" s="88">
        <v>39000000</v>
      </c>
      <c r="K69" s="118">
        <v>1</v>
      </c>
      <c r="L69" s="104">
        <v>39000000</v>
      </c>
      <c r="M69" s="80">
        <v>0.28746412003686728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72593763.169999987</v>
      </c>
      <c r="C71" s="123">
        <v>0.59932287906396575</v>
      </c>
      <c r="D71" s="122">
        <v>48532537.370000005</v>
      </c>
      <c r="E71" s="124">
        <v>0.40067712093603425</v>
      </c>
      <c r="F71" s="122">
        <v>121126300.53999999</v>
      </c>
      <c r="G71" s="125">
        <v>1</v>
      </c>
      <c r="H71" s="122">
        <v>84111103</v>
      </c>
      <c r="I71" s="123">
        <v>0.61997241562116168</v>
      </c>
      <c r="J71" s="122">
        <v>51558002.399999999</v>
      </c>
      <c r="K71" s="124">
        <v>0.38002758437883821</v>
      </c>
      <c r="L71" s="122">
        <v>135669105.40000001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112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3124083</v>
      </c>
      <c r="C13" s="52">
        <v>1</v>
      </c>
      <c r="D13" s="53">
        <v>0</v>
      </c>
      <c r="E13" s="54">
        <v>0</v>
      </c>
      <c r="F13" s="55">
        <v>3124083</v>
      </c>
      <c r="G13" s="56">
        <v>0.2555397651517804</v>
      </c>
      <c r="H13" s="9">
        <v>3162849</v>
      </c>
      <c r="I13" s="52">
        <v>1</v>
      </c>
      <c r="J13" s="53">
        <v>0</v>
      </c>
      <c r="K13" s="54">
        <v>0</v>
      </c>
      <c r="L13" s="55">
        <v>3162849</v>
      </c>
      <c r="M13" s="56">
        <v>0.24499120878763375</v>
      </c>
      <c r="N13" s="57"/>
    </row>
    <row r="14" spans="1:17">
      <c r="A14" s="21" t="s">
        <v>15</v>
      </c>
      <c r="B14" s="5">
        <v>308786</v>
      </c>
      <c r="C14" s="58">
        <v>1</v>
      </c>
      <c r="D14" s="59">
        <v>0</v>
      </c>
      <c r="E14" s="60">
        <v>0</v>
      </c>
      <c r="F14" s="48">
        <v>308786</v>
      </c>
      <c r="G14" s="61">
        <v>2.5257684229950887E-2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26122</v>
      </c>
      <c r="C16" s="52">
        <v>1</v>
      </c>
      <c r="D16" s="59">
        <v>0</v>
      </c>
      <c r="E16" s="54">
        <v>0</v>
      </c>
      <c r="F16" s="68">
        <v>26122</v>
      </c>
      <c r="G16" s="56">
        <v>2.1366941100139807E-3</v>
      </c>
      <c r="H16" s="5">
        <v>2761</v>
      </c>
      <c r="I16" s="52">
        <v>1</v>
      </c>
      <c r="J16" s="59">
        <v>0</v>
      </c>
      <c r="K16" s="54">
        <v>0</v>
      </c>
      <c r="L16" s="68">
        <v>2761</v>
      </c>
      <c r="M16" s="56">
        <v>2.1386437590370481E-4</v>
      </c>
      <c r="N16" s="35"/>
    </row>
    <row r="17" spans="1:14">
      <c r="A17" s="69" t="s">
        <v>18</v>
      </c>
      <c r="B17" s="42">
        <v>100561</v>
      </c>
      <c r="C17" s="58">
        <v>1</v>
      </c>
      <c r="D17" s="64">
        <v>0</v>
      </c>
      <c r="E17" s="60">
        <v>0</v>
      </c>
      <c r="F17" s="44">
        <v>100561</v>
      </c>
      <c r="G17" s="61">
        <v>8.225560692026488E-3</v>
      </c>
      <c r="H17" s="42">
        <v>129524</v>
      </c>
      <c r="I17" s="58">
        <v>1</v>
      </c>
      <c r="J17" s="64">
        <v>0</v>
      </c>
      <c r="K17" s="60">
        <v>0</v>
      </c>
      <c r="L17" s="44">
        <v>129524</v>
      </c>
      <c r="M17" s="61">
        <v>1.0032803123705709E-2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25000</v>
      </c>
      <c r="I30" s="58">
        <v>1</v>
      </c>
      <c r="J30" s="64">
        <v>0</v>
      </c>
      <c r="K30" s="60">
        <v>0</v>
      </c>
      <c r="L30" s="44">
        <v>25000</v>
      </c>
      <c r="M30" s="61">
        <v>1.9364756963392322E-3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3559552</v>
      </c>
      <c r="C36" s="77">
        <v>1</v>
      </c>
      <c r="D36" s="78">
        <v>0</v>
      </c>
      <c r="E36" s="79">
        <v>0</v>
      </c>
      <c r="F36" s="76">
        <v>3559552</v>
      </c>
      <c r="G36" s="80">
        <v>0.29115970418377174</v>
      </c>
      <c r="H36" s="76">
        <v>3320134</v>
      </c>
      <c r="I36" s="77">
        <v>1</v>
      </c>
      <c r="J36" s="78">
        <v>0</v>
      </c>
      <c r="K36" s="79">
        <v>0</v>
      </c>
      <c r="L36" s="76">
        <v>3320134</v>
      </c>
      <c r="M36" s="80">
        <v>0.25717435198358241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650072</v>
      </c>
      <c r="C44" s="77">
        <v>1</v>
      </c>
      <c r="D44" s="91">
        <v>0</v>
      </c>
      <c r="E44" s="79">
        <v>0</v>
      </c>
      <c r="F44" s="92">
        <v>650072</v>
      </c>
      <c r="G44" s="80">
        <v>5.3173762096509015E-2</v>
      </c>
      <c r="H44" s="91">
        <v>1068545</v>
      </c>
      <c r="I44" s="77">
        <v>1</v>
      </c>
      <c r="J44" s="91">
        <v>0</v>
      </c>
      <c r="K44" s="79">
        <v>0</v>
      </c>
      <c r="L44" s="92">
        <v>1068545</v>
      </c>
      <c r="M44" s="80">
        <v>8.2768456917792194E-2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2112980</v>
      </c>
      <c r="C46" s="52">
        <v>0.95112272255041941</v>
      </c>
      <c r="D46" s="59">
        <v>108584</v>
      </c>
      <c r="E46" s="54">
        <v>3.3833410399293072E-2</v>
      </c>
      <c r="F46" s="97">
        <v>2221564</v>
      </c>
      <c r="G46" s="56">
        <v>0.18171666464356095</v>
      </c>
      <c r="H46" s="93">
        <v>3209372</v>
      </c>
      <c r="I46" s="52">
        <v>0.96978278658307382</v>
      </c>
      <c r="J46" s="59">
        <v>100000</v>
      </c>
      <c r="K46" s="54">
        <v>3.0217213416926233E-2</v>
      </c>
      <c r="L46" s="97">
        <v>3309372</v>
      </c>
      <c r="M46" s="56">
        <v>0.25634073792582229</v>
      </c>
      <c r="N46" s="35"/>
    </row>
    <row r="47" spans="1:14">
      <c r="A47" s="41" t="s">
        <v>47</v>
      </c>
      <c r="B47" s="62">
        <v>43877</v>
      </c>
      <c r="C47" s="58">
        <v>1</v>
      </c>
      <c r="D47" s="64">
        <v>0</v>
      </c>
      <c r="E47" s="60">
        <v>0</v>
      </c>
      <c r="F47" s="98">
        <v>43877</v>
      </c>
      <c r="G47" s="61">
        <v>3.5889950028743368E-3</v>
      </c>
      <c r="H47" s="62">
        <v>44000</v>
      </c>
      <c r="I47" s="58">
        <v>1</v>
      </c>
      <c r="J47" s="64">
        <v>0</v>
      </c>
      <c r="K47" s="60">
        <v>0</v>
      </c>
      <c r="L47" s="98">
        <v>44000</v>
      </c>
      <c r="M47" s="61">
        <v>3.4081972255570487E-3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232780</v>
      </c>
      <c r="E48" s="60">
        <v>1</v>
      </c>
      <c r="F48" s="102">
        <v>232780</v>
      </c>
      <c r="G48" s="61">
        <v>1.9040642176290271E-2</v>
      </c>
      <c r="H48" s="100">
        <v>0</v>
      </c>
      <c r="I48" s="58">
        <v>0</v>
      </c>
      <c r="J48" s="101">
        <v>233000</v>
      </c>
      <c r="K48" s="60">
        <v>1</v>
      </c>
      <c r="L48" s="102">
        <v>233000</v>
      </c>
      <c r="M48" s="61">
        <v>1.8047953489881644E-2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32655</v>
      </c>
      <c r="E49" s="60">
        <v>1</v>
      </c>
      <c r="F49" s="102">
        <v>32655</v>
      </c>
      <c r="G49" s="61">
        <v>2.6710721293356763E-3</v>
      </c>
      <c r="H49" s="100">
        <v>0</v>
      </c>
      <c r="I49" s="58">
        <v>0</v>
      </c>
      <c r="J49" s="101">
        <v>33000</v>
      </c>
      <c r="K49" s="60">
        <v>1</v>
      </c>
      <c r="L49" s="102">
        <v>33000</v>
      </c>
      <c r="M49" s="61">
        <v>2.5561479191677865E-3</v>
      </c>
      <c r="N49" s="35"/>
    </row>
    <row r="50" spans="1:14">
      <c r="A50" s="41" t="s">
        <v>50</v>
      </c>
      <c r="B50" s="62">
        <v>14724</v>
      </c>
      <c r="C50" s="58">
        <v>0.29132206877448458</v>
      </c>
      <c r="D50" s="64">
        <v>35818</v>
      </c>
      <c r="E50" s="60">
        <v>2.3878666666666666</v>
      </c>
      <c r="F50" s="98">
        <v>50542</v>
      </c>
      <c r="G50" s="61">
        <v>4.1341701901970226E-3</v>
      </c>
      <c r="H50" s="62">
        <v>15000</v>
      </c>
      <c r="I50" s="58">
        <v>0.22058823529411764</v>
      </c>
      <c r="J50" s="64">
        <v>53000</v>
      </c>
      <c r="K50" s="60">
        <v>0.77941176470588236</v>
      </c>
      <c r="L50" s="98">
        <v>68000</v>
      </c>
      <c r="M50" s="61">
        <v>5.2672138940427111E-3</v>
      </c>
      <c r="N50" s="35"/>
    </row>
    <row r="51" spans="1:14" s="82" customFormat="1" ht="45">
      <c r="A51" s="90" t="s">
        <v>51</v>
      </c>
      <c r="B51" s="103">
        <v>2171581</v>
      </c>
      <c r="C51" s="77">
        <v>0.84123570843621609</v>
      </c>
      <c r="D51" s="88">
        <v>409837</v>
      </c>
      <c r="E51" s="79">
        <v>0.12539484489525671</v>
      </c>
      <c r="F51" s="104">
        <v>2581418</v>
      </c>
      <c r="G51" s="80">
        <v>0.21115154414225826</v>
      </c>
      <c r="H51" s="103">
        <v>3268372</v>
      </c>
      <c r="I51" s="77">
        <v>0.88636893700988129</v>
      </c>
      <c r="J51" s="88">
        <v>419000</v>
      </c>
      <c r="K51" s="79">
        <v>0.11363106299011871</v>
      </c>
      <c r="L51" s="104">
        <v>3687372</v>
      </c>
      <c r="M51" s="80">
        <v>0.28562025045447148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917387</v>
      </c>
      <c r="E55" s="60">
        <v>1</v>
      </c>
      <c r="F55" s="75">
        <v>917387</v>
      </c>
      <c r="G55" s="61">
        <v>7.5039254249421775E-2</v>
      </c>
      <c r="H55" s="73">
        <v>0</v>
      </c>
      <c r="I55" s="58">
        <v>0</v>
      </c>
      <c r="J55" s="74">
        <v>900000</v>
      </c>
      <c r="K55" s="60">
        <v>1</v>
      </c>
      <c r="L55" s="75">
        <v>900000</v>
      </c>
      <c r="M55" s="61">
        <v>6.9713125068212353E-2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18349</v>
      </c>
      <c r="E58" s="60">
        <v>1</v>
      </c>
      <c r="F58" s="44">
        <v>18349</v>
      </c>
      <c r="G58" s="61">
        <v>1.5008881488648086E-3</v>
      </c>
      <c r="H58" s="42">
        <v>0</v>
      </c>
      <c r="I58" s="58">
        <v>0</v>
      </c>
      <c r="J58" s="64">
        <v>4000</v>
      </c>
      <c r="K58" s="60">
        <v>1</v>
      </c>
      <c r="L58" s="44">
        <v>4000</v>
      </c>
      <c r="M58" s="61">
        <v>3.0983611141427713E-4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26557</v>
      </c>
      <c r="C61" s="58">
        <v>7.5002612396598514E-2</v>
      </c>
      <c r="D61" s="64">
        <v>327524</v>
      </c>
      <c r="E61" s="60">
        <v>1</v>
      </c>
      <c r="F61" s="44">
        <v>354081</v>
      </c>
      <c r="G61" s="61">
        <v>2.8962666992108577E-2</v>
      </c>
      <c r="H61" s="42">
        <v>0</v>
      </c>
      <c r="I61" s="58">
        <v>0</v>
      </c>
      <c r="J61" s="64">
        <v>330000</v>
      </c>
      <c r="K61" s="60">
        <v>1</v>
      </c>
      <c r="L61" s="44">
        <v>330000</v>
      </c>
      <c r="M61" s="61">
        <v>2.5561479191677863E-2</v>
      </c>
      <c r="N61" s="35"/>
    </row>
    <row r="62" spans="1:14" s="82" customFormat="1" ht="45">
      <c r="A62" s="111" t="s">
        <v>62</v>
      </c>
      <c r="B62" s="87">
        <v>2198138</v>
      </c>
      <c r="C62" s="77">
        <v>0.56781311390292766</v>
      </c>
      <c r="D62" s="88">
        <v>1673097</v>
      </c>
      <c r="E62" s="79">
        <v>0.51190531555159569</v>
      </c>
      <c r="F62" s="87">
        <v>3871235</v>
      </c>
      <c r="G62" s="80">
        <v>0.31665435353265342</v>
      </c>
      <c r="H62" s="87">
        <v>3268372</v>
      </c>
      <c r="I62" s="77">
        <v>0.66411805488388198</v>
      </c>
      <c r="J62" s="88">
        <v>1653000</v>
      </c>
      <c r="K62" s="79">
        <v>0.33588194511611802</v>
      </c>
      <c r="L62" s="87">
        <v>4921372</v>
      </c>
      <c r="M62" s="80">
        <v>0.38120469082577596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2560903</v>
      </c>
      <c r="E67" s="54">
        <v>1</v>
      </c>
      <c r="F67" s="68">
        <v>2560903</v>
      </c>
      <c r="G67" s="56">
        <v>0.20947348428210447</v>
      </c>
      <c r="H67" s="5">
        <v>0</v>
      </c>
      <c r="I67" s="52">
        <v>0</v>
      </c>
      <c r="J67" s="59">
        <v>2600000</v>
      </c>
      <c r="K67" s="54">
        <v>1</v>
      </c>
      <c r="L67" s="68">
        <v>2600000</v>
      </c>
      <c r="M67" s="56">
        <v>0.20139347241928013</v>
      </c>
    </row>
    <row r="68" spans="1:13">
      <c r="A68" s="41" t="s">
        <v>68</v>
      </c>
      <c r="B68" s="42">
        <v>0</v>
      </c>
      <c r="C68" s="58">
        <v>0</v>
      </c>
      <c r="D68" s="64">
        <v>1583666</v>
      </c>
      <c r="E68" s="60">
        <v>1</v>
      </c>
      <c r="F68" s="44">
        <v>1583666</v>
      </c>
      <c r="G68" s="61">
        <v>0.12953869590496137</v>
      </c>
      <c r="H68" s="42">
        <v>0</v>
      </c>
      <c r="I68" s="58">
        <v>0</v>
      </c>
      <c r="J68" s="64">
        <v>1000000</v>
      </c>
      <c r="K68" s="60">
        <v>1</v>
      </c>
      <c r="L68" s="44">
        <v>1000000</v>
      </c>
      <c r="M68" s="61">
        <v>7.7459027853569284E-2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4144569</v>
      </c>
      <c r="E69" s="79">
        <v>1</v>
      </c>
      <c r="F69" s="104">
        <v>4144569</v>
      </c>
      <c r="G69" s="116">
        <v>0.33901218018706586</v>
      </c>
      <c r="H69" s="103">
        <v>0</v>
      </c>
      <c r="I69" s="117">
        <v>0</v>
      </c>
      <c r="J69" s="88">
        <v>3600000</v>
      </c>
      <c r="K69" s="118">
        <v>1</v>
      </c>
      <c r="L69" s="104">
        <v>3600000</v>
      </c>
      <c r="M69" s="80">
        <v>0.27885250027284941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6407762</v>
      </c>
      <c r="C71" s="123">
        <v>0.52413396079057517</v>
      </c>
      <c r="D71" s="122">
        <v>5817666</v>
      </c>
      <c r="E71" s="124">
        <v>0.47586603920942483</v>
      </c>
      <c r="F71" s="122">
        <v>12225428</v>
      </c>
      <c r="G71" s="125">
        <v>1</v>
      </c>
      <c r="H71" s="122">
        <v>7657051</v>
      </c>
      <c r="I71" s="123">
        <v>0.59310772668520051</v>
      </c>
      <c r="J71" s="122">
        <v>5253000</v>
      </c>
      <c r="K71" s="124">
        <v>0.40689227331479944</v>
      </c>
      <c r="L71" s="122">
        <v>12910051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113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3045961</v>
      </c>
      <c r="C13" s="52">
        <v>1</v>
      </c>
      <c r="D13" s="53">
        <v>0</v>
      </c>
      <c r="E13" s="54">
        <v>0</v>
      </c>
      <c r="F13" s="55">
        <v>3045961</v>
      </c>
      <c r="G13" s="56">
        <v>0.24299146910327102</v>
      </c>
      <c r="H13" s="9">
        <v>4398155</v>
      </c>
      <c r="I13" s="52">
        <v>1</v>
      </c>
      <c r="J13" s="53">
        <v>0</v>
      </c>
      <c r="K13" s="54">
        <v>0</v>
      </c>
      <c r="L13" s="55">
        <v>4398155</v>
      </c>
      <c r="M13" s="56">
        <v>0.27814373238026613</v>
      </c>
      <c r="N13" s="57"/>
    </row>
    <row r="14" spans="1:17">
      <c r="A14" s="21" t="s">
        <v>15</v>
      </c>
      <c r="B14" s="5">
        <v>276986</v>
      </c>
      <c r="C14" s="58">
        <v>1</v>
      </c>
      <c r="D14" s="59">
        <v>0</v>
      </c>
      <c r="E14" s="60">
        <v>0</v>
      </c>
      <c r="F14" s="48">
        <v>276986</v>
      </c>
      <c r="G14" s="61">
        <v>2.2096551814366181E-2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23432</v>
      </c>
      <c r="C16" s="52">
        <v>1</v>
      </c>
      <c r="D16" s="59">
        <v>0</v>
      </c>
      <c r="E16" s="54">
        <v>0</v>
      </c>
      <c r="F16" s="68">
        <v>23432</v>
      </c>
      <c r="G16" s="56">
        <v>1.8692872640286092E-3</v>
      </c>
      <c r="H16" s="5">
        <v>3839</v>
      </c>
      <c r="I16" s="52">
        <v>1</v>
      </c>
      <c r="J16" s="59">
        <v>0</v>
      </c>
      <c r="K16" s="54">
        <v>0</v>
      </c>
      <c r="L16" s="68">
        <v>3839</v>
      </c>
      <c r="M16" s="56">
        <v>2.4278220949644605E-4</v>
      </c>
      <c r="N16" s="35"/>
    </row>
    <row r="17" spans="1:14">
      <c r="A17" s="69" t="s">
        <v>18</v>
      </c>
      <c r="B17" s="42">
        <v>15483</v>
      </c>
      <c r="C17" s="58">
        <v>1</v>
      </c>
      <c r="D17" s="64">
        <v>0</v>
      </c>
      <c r="E17" s="60">
        <v>0</v>
      </c>
      <c r="F17" s="44">
        <v>15483</v>
      </c>
      <c r="G17" s="61">
        <v>1.2351559708499043E-3</v>
      </c>
      <c r="H17" s="42">
        <v>180112</v>
      </c>
      <c r="I17" s="58">
        <v>1</v>
      </c>
      <c r="J17" s="64">
        <v>0</v>
      </c>
      <c r="K17" s="60">
        <v>0</v>
      </c>
      <c r="L17" s="44">
        <v>180112</v>
      </c>
      <c r="M17" s="61">
        <v>1.1390463484455299E-2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104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3361862</v>
      </c>
      <c r="C36" s="77">
        <v>1</v>
      </c>
      <c r="D36" s="76">
        <v>0</v>
      </c>
      <c r="E36" s="79">
        <v>0</v>
      </c>
      <c r="F36" s="76">
        <v>3361862</v>
      </c>
      <c r="G36" s="80">
        <v>0.26819246415251574</v>
      </c>
      <c r="H36" s="76">
        <v>4582106</v>
      </c>
      <c r="I36" s="77">
        <v>1</v>
      </c>
      <c r="J36" s="76">
        <v>0</v>
      </c>
      <c r="K36" s="79">
        <v>0</v>
      </c>
      <c r="L36" s="76">
        <v>4582106</v>
      </c>
      <c r="M36" s="80">
        <v>0.28977697807421787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729677</v>
      </c>
      <c r="C44" s="77">
        <v>1</v>
      </c>
      <c r="D44" s="91">
        <v>0</v>
      </c>
      <c r="E44" s="79">
        <v>0</v>
      </c>
      <c r="F44" s="92">
        <v>729677</v>
      </c>
      <c r="G44" s="80">
        <v>5.8209965984747501E-2</v>
      </c>
      <c r="H44" s="91">
        <v>1485883</v>
      </c>
      <c r="I44" s="77">
        <v>1</v>
      </c>
      <c r="J44" s="91">
        <v>0</v>
      </c>
      <c r="K44" s="79">
        <v>0</v>
      </c>
      <c r="L44" s="92">
        <v>1485883</v>
      </c>
      <c r="M44" s="80">
        <v>9.3968730865644112E-2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2491451</v>
      </c>
      <c r="C46" s="52">
        <v>0.85451519756786787</v>
      </c>
      <c r="D46" s="59">
        <v>424180</v>
      </c>
      <c r="E46" s="54">
        <v>0.1346950816194783</v>
      </c>
      <c r="F46" s="97">
        <v>2915631</v>
      </c>
      <c r="G46" s="56">
        <v>0.23259439633437171</v>
      </c>
      <c r="H46" s="93">
        <v>3149187</v>
      </c>
      <c r="I46" s="52">
        <v>0.89207370601047475</v>
      </c>
      <c r="J46" s="59">
        <v>381000</v>
      </c>
      <c r="K46" s="54">
        <v>0.1079262939895252</v>
      </c>
      <c r="L46" s="97">
        <v>3530187</v>
      </c>
      <c r="M46" s="56">
        <v>0.22325256571910143</v>
      </c>
      <c r="N46" s="35"/>
    </row>
    <row r="47" spans="1:14">
      <c r="A47" s="41" t="s">
        <v>47</v>
      </c>
      <c r="B47" s="62">
        <v>16961</v>
      </c>
      <c r="C47" s="58">
        <v>1</v>
      </c>
      <c r="D47" s="64">
        <v>0</v>
      </c>
      <c r="E47" s="60">
        <v>0</v>
      </c>
      <c r="F47" s="98">
        <v>16961</v>
      </c>
      <c r="G47" s="61">
        <v>1.3530633870429004E-3</v>
      </c>
      <c r="H47" s="62">
        <v>30000</v>
      </c>
      <c r="I47" s="58">
        <v>1</v>
      </c>
      <c r="J47" s="64">
        <v>0</v>
      </c>
      <c r="K47" s="60">
        <v>0</v>
      </c>
      <c r="L47" s="98">
        <v>30000</v>
      </c>
      <c r="M47" s="61">
        <v>1.8972300820248454E-3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231162</v>
      </c>
      <c r="E48" s="60">
        <v>1</v>
      </c>
      <c r="F48" s="102">
        <v>231162</v>
      </c>
      <c r="G48" s="61">
        <v>1.8440943262520541E-2</v>
      </c>
      <c r="H48" s="100">
        <v>0</v>
      </c>
      <c r="I48" s="58">
        <v>0</v>
      </c>
      <c r="J48" s="101">
        <v>250000</v>
      </c>
      <c r="K48" s="60">
        <v>1</v>
      </c>
      <c r="L48" s="102">
        <v>250000</v>
      </c>
      <c r="M48" s="61">
        <v>1.5810250683540378E-2</v>
      </c>
      <c r="N48" s="35"/>
    </row>
    <row r="49" spans="1:14">
      <c r="A49" s="99" t="s">
        <v>49</v>
      </c>
      <c r="B49" s="100">
        <v>101611</v>
      </c>
      <c r="C49" s="58">
        <v>0.87495371685911838</v>
      </c>
      <c r="D49" s="101">
        <v>14522</v>
      </c>
      <c r="E49" s="60">
        <v>0.12101666666666666</v>
      </c>
      <c r="F49" s="102">
        <v>116133</v>
      </c>
      <c r="G49" s="61">
        <v>9.26450741863411E-3</v>
      </c>
      <c r="H49" s="100">
        <v>120000</v>
      </c>
      <c r="I49" s="58">
        <v>0.6</v>
      </c>
      <c r="J49" s="101">
        <v>80000</v>
      </c>
      <c r="K49" s="60">
        <v>0.4</v>
      </c>
      <c r="L49" s="102">
        <v>200000</v>
      </c>
      <c r="M49" s="61">
        <v>1.2648200546832302E-2</v>
      </c>
      <c r="N49" s="35"/>
    </row>
    <row r="50" spans="1:14">
      <c r="A50" s="41" t="s">
        <v>50</v>
      </c>
      <c r="B50" s="62">
        <v>67599</v>
      </c>
      <c r="C50" s="58">
        <v>1.0106448188736228</v>
      </c>
      <c r="D50" s="101">
        <v>-712</v>
      </c>
      <c r="E50" s="60">
        <v>-1.0937019969278034E-2</v>
      </c>
      <c r="F50" s="98">
        <v>66887</v>
      </c>
      <c r="G50" s="61">
        <v>5.3359088950615217E-3</v>
      </c>
      <c r="H50" s="62">
        <v>65100</v>
      </c>
      <c r="I50" s="58">
        <v>1</v>
      </c>
      <c r="J50" s="64">
        <v>0</v>
      </c>
      <c r="K50" s="60">
        <v>0</v>
      </c>
      <c r="L50" s="98">
        <v>65100</v>
      </c>
      <c r="M50" s="61">
        <v>4.1169892779939141E-3</v>
      </c>
      <c r="N50" s="35"/>
    </row>
    <row r="51" spans="1:14" s="82" customFormat="1" ht="45">
      <c r="A51" s="90" t="s">
        <v>51</v>
      </c>
      <c r="B51" s="103">
        <v>2677622</v>
      </c>
      <c r="C51" s="77">
        <v>0.80006059566615495</v>
      </c>
      <c r="D51" s="88">
        <v>669152</v>
      </c>
      <c r="E51" s="79">
        <v>0.19889860763959794</v>
      </c>
      <c r="F51" s="104">
        <v>3346774</v>
      </c>
      <c r="G51" s="80">
        <v>0.2669888192976308</v>
      </c>
      <c r="H51" s="103">
        <v>3364287</v>
      </c>
      <c r="I51" s="77">
        <v>0.82553375995359346</v>
      </c>
      <c r="J51" s="88">
        <v>711000</v>
      </c>
      <c r="K51" s="79">
        <v>0.17446624004640654</v>
      </c>
      <c r="L51" s="104">
        <v>4075287</v>
      </c>
      <c r="M51" s="80">
        <v>0.25772523630949284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458801</v>
      </c>
      <c r="E55" s="60">
        <v>1</v>
      </c>
      <c r="F55" s="75">
        <v>458801</v>
      </c>
      <c r="G55" s="61">
        <v>3.660083928062436E-2</v>
      </c>
      <c r="H55" s="73">
        <v>0</v>
      </c>
      <c r="I55" s="58">
        <v>0</v>
      </c>
      <c r="J55" s="74">
        <v>815266</v>
      </c>
      <c r="K55" s="60">
        <v>1</v>
      </c>
      <c r="L55" s="75">
        <v>815266</v>
      </c>
      <c r="M55" s="61">
        <v>5.1558239335068923E-2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55154</v>
      </c>
      <c r="E59" s="60">
        <v>1</v>
      </c>
      <c r="F59" s="44">
        <v>55154</v>
      </c>
      <c r="G59" s="61">
        <v>4.3999090884360662E-3</v>
      </c>
      <c r="H59" s="42">
        <v>0</v>
      </c>
      <c r="I59" s="58">
        <v>0</v>
      </c>
      <c r="J59" s="64">
        <v>15000</v>
      </c>
      <c r="K59" s="60">
        <v>1</v>
      </c>
      <c r="L59" s="44">
        <v>15000</v>
      </c>
      <c r="M59" s="61">
        <v>9.4861504101242272E-4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12280</v>
      </c>
      <c r="E60" s="60">
        <v>1</v>
      </c>
      <c r="F60" s="44">
        <v>12280</v>
      </c>
      <c r="G60" s="61">
        <v>9.7963671911366172E-4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7564</v>
      </c>
      <c r="C61" s="58">
        <v>1</v>
      </c>
      <c r="D61" s="64">
        <v>0</v>
      </c>
      <c r="E61" s="60">
        <v>0</v>
      </c>
      <c r="F61" s="44">
        <v>7564</v>
      </c>
      <c r="G61" s="61">
        <v>6.0341792698499492E-4</v>
      </c>
      <c r="H61" s="42">
        <v>8500</v>
      </c>
      <c r="I61" s="58">
        <v>1</v>
      </c>
      <c r="J61" s="64">
        <v>0</v>
      </c>
      <c r="K61" s="60">
        <v>0</v>
      </c>
      <c r="L61" s="44">
        <v>8500</v>
      </c>
      <c r="M61" s="61">
        <v>5.375485232403729E-4</v>
      </c>
      <c r="N61" s="35"/>
    </row>
    <row r="62" spans="1:14" s="82" customFormat="1" ht="45">
      <c r="A62" s="111" t="s">
        <v>62</v>
      </c>
      <c r="B62" s="87">
        <v>2685186</v>
      </c>
      <c r="C62" s="77">
        <v>0.69195605906653479</v>
      </c>
      <c r="D62" s="88">
        <v>1195387</v>
      </c>
      <c r="E62" s="79">
        <v>0.35442113599228176</v>
      </c>
      <c r="F62" s="87">
        <v>3880573</v>
      </c>
      <c r="G62" s="80">
        <v>0.30957262231278987</v>
      </c>
      <c r="H62" s="87">
        <v>3372787</v>
      </c>
      <c r="I62" s="77">
        <v>0.6863554381688598</v>
      </c>
      <c r="J62" s="88">
        <v>1541266</v>
      </c>
      <c r="K62" s="79">
        <v>0.3136445618311402</v>
      </c>
      <c r="L62" s="87">
        <v>4914053</v>
      </c>
      <c r="M62" s="80">
        <v>0.31076963920881456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3038839</v>
      </c>
      <c r="E67" s="54">
        <v>1</v>
      </c>
      <c r="F67" s="68">
        <v>3038839</v>
      </c>
      <c r="G67" s="56">
        <v>0.24242331171617595</v>
      </c>
      <c r="H67" s="5">
        <v>0</v>
      </c>
      <c r="I67" s="52">
        <v>0</v>
      </c>
      <c r="J67" s="59">
        <v>3500000</v>
      </c>
      <c r="K67" s="54">
        <v>1</v>
      </c>
      <c r="L67" s="68">
        <v>3500000</v>
      </c>
      <c r="M67" s="56">
        <v>0.22134350956956531</v>
      </c>
    </row>
    <row r="68" spans="1:13">
      <c r="A68" s="41" t="s">
        <v>68</v>
      </c>
      <c r="B68" s="42">
        <v>0</v>
      </c>
      <c r="C68" s="58">
        <v>0</v>
      </c>
      <c r="D68" s="64">
        <v>1524308</v>
      </c>
      <c r="E68" s="60">
        <v>1</v>
      </c>
      <c r="F68" s="44">
        <v>1524308</v>
      </c>
      <c r="G68" s="61">
        <v>0.12160163583377097</v>
      </c>
      <c r="H68" s="42">
        <v>0</v>
      </c>
      <c r="I68" s="58">
        <v>0</v>
      </c>
      <c r="J68" s="64">
        <v>1330484</v>
      </c>
      <c r="K68" s="60">
        <v>1</v>
      </c>
      <c r="L68" s="44">
        <v>1330484</v>
      </c>
      <c r="M68" s="61">
        <v>8.4141142281758147E-2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4563147</v>
      </c>
      <c r="E69" s="79">
        <v>1</v>
      </c>
      <c r="F69" s="104">
        <v>4563147</v>
      </c>
      <c r="G69" s="116">
        <v>0.36402494754994691</v>
      </c>
      <c r="H69" s="103">
        <v>0</v>
      </c>
      <c r="I69" s="117">
        <v>0</v>
      </c>
      <c r="J69" s="88">
        <v>4830484</v>
      </c>
      <c r="K69" s="118">
        <v>1</v>
      </c>
      <c r="L69" s="104">
        <v>4830484</v>
      </c>
      <c r="M69" s="80">
        <v>0.30548465185132345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6776725</v>
      </c>
      <c r="C71" s="123">
        <v>0.54061308186771406</v>
      </c>
      <c r="D71" s="122">
        <v>5758534</v>
      </c>
      <c r="E71" s="124">
        <v>0.45938691813228588</v>
      </c>
      <c r="F71" s="122">
        <v>12535259</v>
      </c>
      <c r="G71" s="125">
        <v>1</v>
      </c>
      <c r="H71" s="122">
        <v>9440776</v>
      </c>
      <c r="I71" s="123">
        <v>0.59704414082860635</v>
      </c>
      <c r="J71" s="122">
        <v>6371750</v>
      </c>
      <c r="K71" s="124">
        <v>0.40295585917139359</v>
      </c>
      <c r="L71" s="122">
        <v>15812526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115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50442295</v>
      </c>
      <c r="C13" s="52">
        <v>1</v>
      </c>
      <c r="D13" s="53">
        <v>0</v>
      </c>
      <c r="E13" s="54">
        <v>0</v>
      </c>
      <c r="F13" s="55">
        <v>50442295</v>
      </c>
      <c r="G13" s="56">
        <v>0.33403079476293535</v>
      </c>
      <c r="H13" s="9">
        <v>47795300</v>
      </c>
      <c r="I13" s="52">
        <v>1</v>
      </c>
      <c r="J13" s="53">
        <v>0</v>
      </c>
      <c r="K13" s="54">
        <v>0</v>
      </c>
      <c r="L13" s="55">
        <v>47795300</v>
      </c>
      <c r="M13" s="56">
        <v>0.34389282624136691</v>
      </c>
      <c r="N13" s="57"/>
    </row>
    <row r="14" spans="1:17">
      <c r="A14" s="21" t="s">
        <v>15</v>
      </c>
      <c r="B14" s="5">
        <v>5089774</v>
      </c>
      <c r="C14" s="58">
        <v>1</v>
      </c>
      <c r="D14" s="59">
        <v>0</v>
      </c>
      <c r="E14" s="60">
        <v>0</v>
      </c>
      <c r="F14" s="48">
        <v>5089774</v>
      </c>
      <c r="G14" s="61">
        <v>3.3704676886405043E-2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430571</v>
      </c>
      <c r="C16" s="52">
        <v>1</v>
      </c>
      <c r="D16" s="59">
        <v>0</v>
      </c>
      <c r="E16" s="54">
        <v>0</v>
      </c>
      <c r="F16" s="68">
        <v>430571</v>
      </c>
      <c r="G16" s="56">
        <v>2.8512575276733909E-3</v>
      </c>
      <c r="H16" s="5">
        <v>41720</v>
      </c>
      <c r="I16" s="52">
        <v>1</v>
      </c>
      <c r="J16" s="59">
        <v>0</v>
      </c>
      <c r="K16" s="54">
        <v>0</v>
      </c>
      <c r="L16" s="68">
        <v>41720</v>
      </c>
      <c r="M16" s="56">
        <v>3.0018032548785817E-4</v>
      </c>
      <c r="N16" s="35"/>
    </row>
    <row r="17" spans="1:14">
      <c r="A17" s="69" t="s">
        <v>18</v>
      </c>
      <c r="B17" s="42">
        <v>2614600</v>
      </c>
      <c r="C17" s="58">
        <v>1</v>
      </c>
      <c r="D17" s="64">
        <v>0</v>
      </c>
      <c r="E17" s="60">
        <v>0</v>
      </c>
      <c r="F17" s="44">
        <v>2614600</v>
      </c>
      <c r="G17" s="61">
        <v>1.731398057894017E-2</v>
      </c>
      <c r="H17" s="42">
        <v>1957306</v>
      </c>
      <c r="I17" s="58">
        <v>1</v>
      </c>
      <c r="J17" s="64">
        <v>0</v>
      </c>
      <c r="K17" s="60">
        <v>0</v>
      </c>
      <c r="L17" s="44">
        <v>1957306</v>
      </c>
      <c r="M17" s="61">
        <v>1.4083047750703204E-2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175000</v>
      </c>
      <c r="C30" s="58">
        <v>1</v>
      </c>
      <c r="D30" s="64">
        <v>0</v>
      </c>
      <c r="E30" s="60">
        <v>0</v>
      </c>
      <c r="F30" s="44">
        <v>175000</v>
      </c>
      <c r="G30" s="61">
        <v>1.1588566516157462E-3</v>
      </c>
      <c r="H30" s="42">
        <v>150000</v>
      </c>
      <c r="I30" s="58">
        <v>1</v>
      </c>
      <c r="J30" s="64">
        <v>0</v>
      </c>
      <c r="K30" s="60">
        <v>0</v>
      </c>
      <c r="L30" s="44">
        <v>150000</v>
      </c>
      <c r="M30" s="61">
        <v>1.0792677090886559E-3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58752240</v>
      </c>
      <c r="C36" s="77">
        <v>1</v>
      </c>
      <c r="D36" s="78">
        <v>0</v>
      </c>
      <c r="E36" s="79">
        <v>0</v>
      </c>
      <c r="F36" s="76">
        <v>58752240</v>
      </c>
      <c r="G36" s="80">
        <v>0.38905956640756972</v>
      </c>
      <c r="H36" s="76">
        <v>49944326</v>
      </c>
      <c r="I36" s="77">
        <v>1</v>
      </c>
      <c r="J36" s="78">
        <v>0</v>
      </c>
      <c r="K36" s="79">
        <v>0</v>
      </c>
      <c r="L36" s="76">
        <v>49944326</v>
      </c>
      <c r="M36" s="80">
        <v>0.35935532202664661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11892426</v>
      </c>
      <c r="C44" s="77">
        <v>1</v>
      </c>
      <c r="D44" s="91">
        <v>0</v>
      </c>
      <c r="E44" s="79">
        <v>0</v>
      </c>
      <c r="F44" s="92">
        <v>11892426</v>
      </c>
      <c r="G44" s="80">
        <v>7.8752096993988802E-2</v>
      </c>
      <c r="H44" s="91">
        <v>16147283</v>
      </c>
      <c r="I44" s="77">
        <v>1</v>
      </c>
      <c r="J44" s="91">
        <v>0</v>
      </c>
      <c r="K44" s="79">
        <v>0</v>
      </c>
      <c r="L44" s="92">
        <v>16147283</v>
      </c>
      <c r="M44" s="80">
        <v>0.11618160754277465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10569986.140000001</v>
      </c>
      <c r="C46" s="52">
        <v>0.95595380540810715</v>
      </c>
      <c r="D46" s="59">
        <v>487019</v>
      </c>
      <c r="E46" s="54">
        <v>4.5387479322476179E-2</v>
      </c>
      <c r="F46" s="97">
        <v>11057005.140000001</v>
      </c>
      <c r="G46" s="56">
        <v>7.3219908305362819E-2</v>
      </c>
      <c r="H46" s="93">
        <v>10730250</v>
      </c>
      <c r="I46" s="52">
        <v>0.96141870914849681</v>
      </c>
      <c r="J46" s="59">
        <v>430600</v>
      </c>
      <c r="K46" s="54">
        <v>3.8581290851503247E-2</v>
      </c>
      <c r="L46" s="97">
        <v>11160850</v>
      </c>
      <c r="M46" s="56">
        <v>8.0303633406547503E-2</v>
      </c>
      <c r="N46" s="35"/>
    </row>
    <row r="47" spans="1:14">
      <c r="A47" s="41" t="s">
        <v>47</v>
      </c>
      <c r="B47" s="62">
        <v>197766</v>
      </c>
      <c r="C47" s="58">
        <v>1</v>
      </c>
      <c r="D47" s="64">
        <v>0</v>
      </c>
      <c r="E47" s="60">
        <v>0</v>
      </c>
      <c r="F47" s="98">
        <v>197766</v>
      </c>
      <c r="G47" s="61">
        <v>1.3096139689339407E-3</v>
      </c>
      <c r="H47" s="62">
        <v>210560</v>
      </c>
      <c r="I47" s="58">
        <v>1</v>
      </c>
      <c r="J47" s="64">
        <v>0</v>
      </c>
      <c r="K47" s="60">
        <v>0</v>
      </c>
      <c r="L47" s="98">
        <v>210560</v>
      </c>
      <c r="M47" s="61">
        <v>1.5150040588380491E-3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2528021</v>
      </c>
      <c r="E48" s="60">
        <v>1</v>
      </c>
      <c r="F48" s="102">
        <v>2528021</v>
      </c>
      <c r="G48" s="61">
        <v>1.6740651150138799E-2</v>
      </c>
      <c r="H48" s="100">
        <v>0</v>
      </c>
      <c r="I48" s="58">
        <v>0</v>
      </c>
      <c r="J48" s="101">
        <v>2145060</v>
      </c>
      <c r="K48" s="60">
        <v>1</v>
      </c>
      <c r="L48" s="102">
        <v>2145060</v>
      </c>
      <c r="M48" s="61">
        <v>1.5433959947051414E-2</v>
      </c>
      <c r="N48" s="35"/>
    </row>
    <row r="49" spans="1:14">
      <c r="A49" s="99" t="s">
        <v>49</v>
      </c>
      <c r="B49" s="100">
        <v>360423</v>
      </c>
      <c r="C49" s="58">
        <v>0.58612132457568267</v>
      </c>
      <c r="D49" s="101">
        <v>254506</v>
      </c>
      <c r="E49" s="60">
        <v>0.64308166565595315</v>
      </c>
      <c r="F49" s="102">
        <v>614929</v>
      </c>
      <c r="G49" s="61">
        <v>4.0720832109795374E-3</v>
      </c>
      <c r="H49" s="100">
        <v>395760</v>
      </c>
      <c r="I49" s="58">
        <v>0.63940027950335643</v>
      </c>
      <c r="J49" s="101">
        <v>223195</v>
      </c>
      <c r="K49" s="60">
        <v>0.36059972049664352</v>
      </c>
      <c r="L49" s="102">
        <v>618955</v>
      </c>
      <c r="M49" s="61">
        <v>4.4534542991931268E-3</v>
      </c>
      <c r="N49" s="35"/>
    </row>
    <row r="50" spans="1:14">
      <c r="A50" s="41" t="s">
        <v>50</v>
      </c>
      <c r="B50" s="62">
        <v>1484588</v>
      </c>
      <c r="C50" s="58">
        <v>0.48256215727765911</v>
      </c>
      <c r="D50" s="64">
        <v>1591882</v>
      </c>
      <c r="E50" s="60">
        <v>1.0470290322156304</v>
      </c>
      <c r="F50" s="98">
        <v>3076470</v>
      </c>
      <c r="G50" s="61">
        <v>2.0372501274264539E-2</v>
      </c>
      <c r="H50" s="62">
        <v>1520380</v>
      </c>
      <c r="I50" s="58">
        <v>0.53604721677690492</v>
      </c>
      <c r="J50" s="64">
        <v>1315900</v>
      </c>
      <c r="K50" s="60">
        <v>0.46395278322309502</v>
      </c>
      <c r="L50" s="98">
        <v>2836280</v>
      </c>
      <c r="M50" s="61">
        <v>2.0407369452893152E-2</v>
      </c>
      <c r="N50" s="35"/>
    </row>
    <row r="51" spans="1:14" s="82" customFormat="1" ht="45">
      <c r="A51" s="90" t="s">
        <v>51</v>
      </c>
      <c r="B51" s="103">
        <v>12612763.140000001</v>
      </c>
      <c r="C51" s="77">
        <v>0.72179381803420062</v>
      </c>
      <c r="D51" s="88">
        <v>4861428</v>
      </c>
      <c r="E51" s="79">
        <v>0.37811673841774296</v>
      </c>
      <c r="F51" s="104">
        <v>17474191.140000001</v>
      </c>
      <c r="G51" s="80">
        <v>0.11571475790967964</v>
      </c>
      <c r="H51" s="103">
        <v>12856950</v>
      </c>
      <c r="I51" s="77">
        <v>0.75755205502334622</v>
      </c>
      <c r="J51" s="88">
        <v>4114755</v>
      </c>
      <c r="K51" s="79">
        <v>0.24244794497665378</v>
      </c>
      <c r="L51" s="104">
        <v>16971705</v>
      </c>
      <c r="M51" s="80">
        <v>0.12211342116452324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601912</v>
      </c>
      <c r="C54" s="58">
        <v>0.57786695596240434</v>
      </c>
      <c r="D54" s="64">
        <v>439698</v>
      </c>
      <c r="E54" s="60">
        <v>0.73811985898942423</v>
      </c>
      <c r="F54" s="44">
        <v>1041610</v>
      </c>
      <c r="G54" s="61">
        <v>6.8975810107970124E-3</v>
      </c>
      <c r="H54" s="42">
        <v>595700</v>
      </c>
      <c r="I54" s="58">
        <v>0.59098687963491159</v>
      </c>
      <c r="J54" s="64">
        <v>412275</v>
      </c>
      <c r="K54" s="60">
        <v>0.40901312036508841</v>
      </c>
      <c r="L54" s="44">
        <v>1007975</v>
      </c>
      <c r="M54" s="61">
        <v>7.2524991271242529E-3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8057295</v>
      </c>
      <c r="E55" s="60">
        <v>1</v>
      </c>
      <c r="F55" s="75">
        <v>8057295</v>
      </c>
      <c r="G55" s="61">
        <v>5.3355713741601675E-2</v>
      </c>
      <c r="H55" s="73">
        <v>0</v>
      </c>
      <c r="I55" s="58">
        <v>0</v>
      </c>
      <c r="J55" s="74">
        <v>6848701</v>
      </c>
      <c r="K55" s="60">
        <v>1</v>
      </c>
      <c r="L55" s="75">
        <v>6848701</v>
      </c>
      <c r="M55" s="61">
        <v>4.9277212256687908E-2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2103157</v>
      </c>
      <c r="E58" s="60">
        <v>1</v>
      </c>
      <c r="F58" s="44">
        <v>2103157</v>
      </c>
      <c r="G58" s="61">
        <v>1.39271855933841E-2</v>
      </c>
      <c r="H58" s="42">
        <v>0</v>
      </c>
      <c r="I58" s="58">
        <v>0</v>
      </c>
      <c r="J58" s="64">
        <v>1558090</v>
      </c>
      <c r="K58" s="60">
        <v>1</v>
      </c>
      <c r="L58" s="44">
        <v>1558090</v>
      </c>
      <c r="M58" s="61">
        <v>1.1210641499026291E-2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1063392</v>
      </c>
      <c r="E60" s="60">
        <v>1</v>
      </c>
      <c r="F60" s="44">
        <v>1063392</v>
      </c>
      <c r="G60" s="61">
        <v>7.0418222427141228E-3</v>
      </c>
      <c r="H60" s="42">
        <v>0</v>
      </c>
      <c r="I60" s="58">
        <v>0</v>
      </c>
      <c r="J60" s="64">
        <v>903883</v>
      </c>
      <c r="K60" s="60">
        <v>1</v>
      </c>
      <c r="L60" s="44">
        <v>903883</v>
      </c>
      <c r="M60" s="61">
        <v>6.5035448979612097E-3</v>
      </c>
      <c r="N60" s="35"/>
    </row>
    <row r="61" spans="1:14">
      <c r="A61" s="85" t="s">
        <v>61</v>
      </c>
      <c r="B61" s="42">
        <v>391935</v>
      </c>
      <c r="C61" s="58">
        <v>1</v>
      </c>
      <c r="D61" s="64">
        <v>0</v>
      </c>
      <c r="E61" s="60">
        <v>0</v>
      </c>
      <c r="F61" s="44">
        <v>391935</v>
      </c>
      <c r="G61" s="61">
        <v>2.5954084671486709E-3</v>
      </c>
      <c r="H61" s="42">
        <v>385290</v>
      </c>
      <c r="I61" s="58">
        <v>1</v>
      </c>
      <c r="J61" s="64">
        <v>0</v>
      </c>
      <c r="K61" s="60">
        <v>0</v>
      </c>
      <c r="L61" s="44">
        <v>385290</v>
      </c>
      <c r="M61" s="61">
        <v>2.7722070375651212E-3</v>
      </c>
      <c r="N61" s="35"/>
    </row>
    <row r="62" spans="1:14" s="82" customFormat="1" ht="45">
      <c r="A62" s="111" t="s">
        <v>62</v>
      </c>
      <c r="B62" s="87">
        <v>13606610.140000001</v>
      </c>
      <c r="C62" s="77">
        <v>0.45157306974210348</v>
      </c>
      <c r="D62" s="88">
        <v>16524970</v>
      </c>
      <c r="E62" s="79">
        <v>1.1941784687605237</v>
      </c>
      <c r="F62" s="87">
        <v>30131580.140000001</v>
      </c>
      <c r="G62" s="80">
        <v>0.19953246896532523</v>
      </c>
      <c r="H62" s="87">
        <v>13837940</v>
      </c>
      <c r="I62" s="77">
        <v>0.50000426367675488</v>
      </c>
      <c r="J62" s="88">
        <v>13837704</v>
      </c>
      <c r="K62" s="79">
        <v>0.49999573632324507</v>
      </c>
      <c r="L62" s="87">
        <v>27675644</v>
      </c>
      <c r="M62" s="80">
        <v>0.19912952598288802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55205</v>
      </c>
      <c r="E64" s="54">
        <v>1</v>
      </c>
      <c r="F64" s="68">
        <v>55205</v>
      </c>
      <c r="G64" s="56">
        <v>3.6556960829969864E-4</v>
      </c>
      <c r="H64" s="5">
        <v>0</v>
      </c>
      <c r="I64" s="52">
        <v>0</v>
      </c>
      <c r="J64" s="59">
        <v>55500</v>
      </c>
      <c r="K64" s="54">
        <v>1</v>
      </c>
      <c r="L64" s="68">
        <v>55500</v>
      </c>
      <c r="M64" s="56">
        <v>3.9932905236280265E-4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38804963</v>
      </c>
      <c r="E67" s="54">
        <v>1</v>
      </c>
      <c r="F67" s="68">
        <v>38804963</v>
      </c>
      <c r="G67" s="56">
        <v>0.25696793993287381</v>
      </c>
      <c r="H67" s="5">
        <v>0</v>
      </c>
      <c r="I67" s="52">
        <v>0</v>
      </c>
      <c r="J67" s="59">
        <v>35492050</v>
      </c>
      <c r="K67" s="54">
        <v>1</v>
      </c>
      <c r="L67" s="68">
        <v>35492050</v>
      </c>
      <c r="M67" s="56">
        <v>0.25536948996240016</v>
      </c>
    </row>
    <row r="68" spans="1:13">
      <c r="A68" s="41" t="s">
        <v>114</v>
      </c>
      <c r="B68" s="42">
        <v>0</v>
      </c>
      <c r="C68" s="58">
        <v>0</v>
      </c>
      <c r="D68" s="64">
        <v>11374498</v>
      </c>
      <c r="E68" s="60">
        <v>1</v>
      </c>
      <c r="F68" s="44">
        <v>11374498</v>
      </c>
      <c r="G68" s="61">
        <v>7.5322358091942862E-2</v>
      </c>
      <c r="H68" s="42">
        <v>0</v>
      </c>
      <c r="I68" s="58">
        <v>0</v>
      </c>
      <c r="J68" s="64">
        <v>9668323</v>
      </c>
      <c r="K68" s="60">
        <v>1</v>
      </c>
      <c r="L68" s="44">
        <v>9668323</v>
      </c>
      <c r="M68" s="61">
        <v>6.9564725432927729E-2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50234666</v>
      </c>
      <c r="E69" s="79">
        <v>1</v>
      </c>
      <c r="F69" s="104">
        <v>50234666</v>
      </c>
      <c r="G69" s="116">
        <v>0.33265586763311639</v>
      </c>
      <c r="H69" s="103">
        <v>0</v>
      </c>
      <c r="I69" s="117">
        <v>0</v>
      </c>
      <c r="J69" s="88">
        <v>45215873</v>
      </c>
      <c r="K69" s="118">
        <v>1</v>
      </c>
      <c r="L69" s="104">
        <v>45215873</v>
      </c>
      <c r="M69" s="80">
        <v>0.32533354444769075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84251276.140000001</v>
      </c>
      <c r="C71" s="123">
        <v>0.55791515292545146</v>
      </c>
      <c r="D71" s="122">
        <v>66759636</v>
      </c>
      <c r="E71" s="124">
        <v>0.4420848470745487</v>
      </c>
      <c r="F71" s="122">
        <v>151010912.13999999</v>
      </c>
      <c r="G71" s="125">
        <v>1</v>
      </c>
      <c r="H71" s="122">
        <v>79929549</v>
      </c>
      <c r="I71" s="123">
        <v>0.57510254158479646</v>
      </c>
      <c r="J71" s="122">
        <v>59053577</v>
      </c>
      <c r="K71" s="124">
        <v>0.4248974584152036</v>
      </c>
      <c r="L71" s="122">
        <v>138983126</v>
      </c>
      <c r="M71" s="125">
        <v>1</v>
      </c>
    </row>
    <row r="72" spans="1:13" ht="2.25" customHeight="1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 ht="16.5" hidden="1" customHeight="1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 ht="2.25" customHeight="1"/>
    <row r="76" spans="1:13" ht="45" customHeight="1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C58" zoomScale="30" zoomScaleNormal="30" workbookViewId="0">
      <selection activeCell="H67" sqref="H67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116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3396205</v>
      </c>
      <c r="C13" s="52">
        <v>1</v>
      </c>
      <c r="D13" s="53">
        <v>0</v>
      </c>
      <c r="E13" s="54">
        <v>0</v>
      </c>
      <c r="F13" s="55">
        <v>3396205</v>
      </c>
      <c r="G13" s="56">
        <v>0.2542069039954557</v>
      </c>
      <c r="H13" s="9">
        <v>3517412</v>
      </c>
      <c r="I13" s="52">
        <v>1</v>
      </c>
      <c r="J13" s="53">
        <v>0</v>
      </c>
      <c r="K13" s="54">
        <v>0</v>
      </c>
      <c r="L13" s="55">
        <v>3517412</v>
      </c>
      <c r="M13" s="56">
        <v>0.24355285443816335</v>
      </c>
      <c r="N13" s="57"/>
    </row>
    <row r="14" spans="1:17">
      <c r="A14" s="21" t="s">
        <v>15</v>
      </c>
      <c r="B14" s="5">
        <v>308477</v>
      </c>
      <c r="C14" s="58">
        <v>1</v>
      </c>
      <c r="D14" s="59">
        <v>0</v>
      </c>
      <c r="E14" s="60">
        <v>0</v>
      </c>
      <c r="F14" s="48">
        <v>308477</v>
      </c>
      <c r="G14" s="61">
        <v>2.3089590623594919E-2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26096</v>
      </c>
      <c r="C16" s="52">
        <v>1</v>
      </c>
      <c r="D16" s="59">
        <v>0</v>
      </c>
      <c r="E16" s="54">
        <v>0</v>
      </c>
      <c r="F16" s="68">
        <v>26096</v>
      </c>
      <c r="G16" s="56">
        <v>1.9532929745599606E-3</v>
      </c>
      <c r="H16" s="5">
        <v>3070</v>
      </c>
      <c r="I16" s="52">
        <v>1</v>
      </c>
      <c r="J16" s="59">
        <v>0</v>
      </c>
      <c r="K16" s="54">
        <v>0</v>
      </c>
      <c r="L16" s="68">
        <v>3070</v>
      </c>
      <c r="M16" s="56">
        <v>2.1257312567454751E-4</v>
      </c>
      <c r="N16" s="35"/>
    </row>
    <row r="17" spans="1:14">
      <c r="A17" s="69" t="s">
        <v>18</v>
      </c>
      <c r="B17" s="42">
        <v>137825</v>
      </c>
      <c r="C17" s="58">
        <v>1</v>
      </c>
      <c r="D17" s="64">
        <v>0</v>
      </c>
      <c r="E17" s="60">
        <v>0</v>
      </c>
      <c r="F17" s="44">
        <v>137825</v>
      </c>
      <c r="G17" s="61">
        <v>1.0316240198449057E-2</v>
      </c>
      <c r="H17" s="42">
        <v>144045</v>
      </c>
      <c r="I17" s="58">
        <v>1</v>
      </c>
      <c r="J17" s="64">
        <v>0</v>
      </c>
      <c r="K17" s="60">
        <v>0</v>
      </c>
      <c r="L17" s="44">
        <v>144045</v>
      </c>
      <c r="M17" s="61">
        <v>9.973972601886056E-3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104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3868603</v>
      </c>
      <c r="C36" s="77">
        <v>1</v>
      </c>
      <c r="D36" s="76">
        <v>0</v>
      </c>
      <c r="E36" s="79">
        <v>0</v>
      </c>
      <c r="F36" s="76">
        <v>3868603</v>
      </c>
      <c r="G36" s="80">
        <v>0.28956602779205964</v>
      </c>
      <c r="H36" s="76">
        <v>3664527</v>
      </c>
      <c r="I36" s="77">
        <v>1</v>
      </c>
      <c r="J36" s="76">
        <v>0</v>
      </c>
      <c r="K36" s="79">
        <v>0</v>
      </c>
      <c r="L36" s="76">
        <v>3664527</v>
      </c>
      <c r="M36" s="80">
        <v>0.25373940016572394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807766</v>
      </c>
      <c r="C44" s="77">
        <v>1</v>
      </c>
      <c r="D44" s="91">
        <v>0</v>
      </c>
      <c r="E44" s="79">
        <v>0</v>
      </c>
      <c r="F44" s="92">
        <v>807766</v>
      </c>
      <c r="G44" s="80">
        <v>6.0461513369420648E-2</v>
      </c>
      <c r="H44" s="91">
        <v>1188332</v>
      </c>
      <c r="I44" s="77">
        <v>1</v>
      </c>
      <c r="J44" s="91">
        <v>0</v>
      </c>
      <c r="K44" s="79">
        <v>0</v>
      </c>
      <c r="L44" s="92">
        <v>1188332</v>
      </c>
      <c r="M44" s="80">
        <v>8.2282556214686123E-2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1954670</v>
      </c>
      <c r="C46" s="52">
        <v>1</v>
      </c>
      <c r="D46" s="59">
        <v>0</v>
      </c>
      <c r="E46" s="54">
        <v>0</v>
      </c>
      <c r="F46" s="97">
        <v>1954670</v>
      </c>
      <c r="G46" s="56">
        <v>0.14630760187703551</v>
      </c>
      <c r="H46" s="93">
        <v>2633567</v>
      </c>
      <c r="I46" s="52">
        <v>1</v>
      </c>
      <c r="J46" s="59">
        <v>0</v>
      </c>
      <c r="K46" s="54">
        <v>0</v>
      </c>
      <c r="L46" s="97">
        <v>2633567</v>
      </c>
      <c r="M46" s="56">
        <v>0.18235360549294496</v>
      </c>
      <c r="N46" s="35"/>
    </row>
    <row r="47" spans="1:14">
      <c r="A47" s="41" t="s">
        <v>47</v>
      </c>
      <c r="B47" s="62">
        <v>19439</v>
      </c>
      <c r="C47" s="58">
        <v>1</v>
      </c>
      <c r="D47" s="64">
        <v>0</v>
      </c>
      <c r="E47" s="60">
        <v>0</v>
      </c>
      <c r="F47" s="98">
        <v>19439</v>
      </c>
      <c r="G47" s="61">
        <v>1.4550146433350351E-3</v>
      </c>
      <c r="H47" s="62">
        <v>21339</v>
      </c>
      <c r="I47" s="58">
        <v>1</v>
      </c>
      <c r="J47" s="64">
        <v>0</v>
      </c>
      <c r="K47" s="60">
        <v>0</v>
      </c>
      <c r="L47" s="98">
        <v>21339</v>
      </c>
      <c r="M47" s="61">
        <v>1.4775563285893058E-3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228067</v>
      </c>
      <c r="E48" s="60">
        <v>1</v>
      </c>
      <c r="F48" s="102">
        <v>228067</v>
      </c>
      <c r="G48" s="61">
        <v>1.7070879400251631E-2</v>
      </c>
      <c r="H48" s="100">
        <v>0</v>
      </c>
      <c r="I48" s="58">
        <v>0</v>
      </c>
      <c r="J48" s="101">
        <v>239470</v>
      </c>
      <c r="K48" s="60">
        <v>1</v>
      </c>
      <c r="L48" s="102">
        <v>239470</v>
      </c>
      <c r="M48" s="61">
        <v>1.6581396223219507E-2</v>
      </c>
      <c r="N48" s="35"/>
    </row>
    <row r="49" spans="1:14">
      <c r="A49" s="99" t="s">
        <v>49</v>
      </c>
      <c r="B49" s="100">
        <v>99945</v>
      </c>
      <c r="C49" s="58">
        <v>1</v>
      </c>
      <c r="D49" s="101">
        <v>0</v>
      </c>
      <c r="E49" s="60">
        <v>0</v>
      </c>
      <c r="F49" s="102">
        <v>99945</v>
      </c>
      <c r="G49" s="61">
        <v>7.4809114938072995E-3</v>
      </c>
      <c r="H49" s="100">
        <v>100033</v>
      </c>
      <c r="I49" s="58">
        <v>1</v>
      </c>
      <c r="J49" s="101">
        <v>0</v>
      </c>
      <c r="K49" s="60">
        <v>0</v>
      </c>
      <c r="L49" s="102">
        <v>100033</v>
      </c>
      <c r="M49" s="61">
        <v>6.9264910360267136E-3</v>
      </c>
      <c r="N49" s="35"/>
    </row>
    <row r="50" spans="1:14">
      <c r="A50" s="41" t="s">
        <v>50</v>
      </c>
      <c r="B50" s="62">
        <v>122822</v>
      </c>
      <c r="C50" s="58">
        <v>0.23736976474066973</v>
      </c>
      <c r="D50" s="64">
        <v>394607</v>
      </c>
      <c r="E50" s="60">
        <v>2.9894469696969699</v>
      </c>
      <c r="F50" s="98">
        <v>517429</v>
      </c>
      <c r="G50" s="61">
        <v>3.8729706872071813E-2</v>
      </c>
      <c r="H50" s="62">
        <v>132000</v>
      </c>
      <c r="I50" s="58">
        <v>0.24380603382993421</v>
      </c>
      <c r="J50" s="64">
        <v>409414</v>
      </c>
      <c r="K50" s="60">
        <v>0.75619396617006585</v>
      </c>
      <c r="L50" s="98">
        <v>541414</v>
      </c>
      <c r="M50" s="61">
        <v>3.7488620932885817E-2</v>
      </c>
      <c r="N50" s="35"/>
    </row>
    <row r="51" spans="1:14" s="82" customFormat="1" ht="45">
      <c r="A51" s="90" t="s">
        <v>51</v>
      </c>
      <c r="B51" s="103">
        <v>2196876</v>
      </c>
      <c r="C51" s="77">
        <v>0.77915837633664942</v>
      </c>
      <c r="D51" s="88">
        <v>622674</v>
      </c>
      <c r="E51" s="79">
        <v>0.21568658014596082</v>
      </c>
      <c r="F51" s="104">
        <v>2819550</v>
      </c>
      <c r="G51" s="80">
        <v>0.21104411428650127</v>
      </c>
      <c r="H51" s="103">
        <v>2886939</v>
      </c>
      <c r="I51" s="77">
        <v>0.81648289521279771</v>
      </c>
      <c r="J51" s="88">
        <v>648884</v>
      </c>
      <c r="K51" s="79">
        <v>0.18351710478720229</v>
      </c>
      <c r="L51" s="104">
        <v>3535823</v>
      </c>
      <c r="M51" s="80">
        <v>0.24482767001366632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62289</v>
      </c>
      <c r="C54" s="58">
        <v>1</v>
      </c>
      <c r="D54" s="64">
        <v>0</v>
      </c>
      <c r="E54" s="60">
        <v>0</v>
      </c>
      <c r="F54" s="44">
        <v>62289</v>
      </c>
      <c r="G54" s="61">
        <v>4.6623492524664849E-3</v>
      </c>
      <c r="H54" s="42">
        <v>14207</v>
      </c>
      <c r="I54" s="58">
        <v>1</v>
      </c>
      <c r="J54" s="64">
        <v>0</v>
      </c>
      <c r="K54" s="60">
        <v>0</v>
      </c>
      <c r="L54" s="44">
        <v>14207</v>
      </c>
      <c r="M54" s="61">
        <v>9.8372195324374469E-4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818356</v>
      </c>
      <c r="E55" s="60">
        <v>1</v>
      </c>
      <c r="F55" s="75">
        <v>818356</v>
      </c>
      <c r="G55" s="61">
        <v>6.1254177862085812E-2</v>
      </c>
      <c r="H55" s="73">
        <v>0</v>
      </c>
      <c r="I55" s="58">
        <v>0</v>
      </c>
      <c r="J55" s="74">
        <v>800000</v>
      </c>
      <c r="K55" s="60">
        <v>1</v>
      </c>
      <c r="L55" s="75">
        <v>800000</v>
      </c>
      <c r="M55" s="61">
        <v>5.5393648384246902E-2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19089</v>
      </c>
      <c r="E58" s="60">
        <v>1</v>
      </c>
      <c r="F58" s="44">
        <v>19089</v>
      </c>
      <c r="G58" s="61">
        <v>1.4288170444273103E-3</v>
      </c>
      <c r="H58" s="42">
        <v>0</v>
      </c>
      <c r="I58" s="58">
        <v>0</v>
      </c>
      <c r="J58" s="64">
        <v>22500</v>
      </c>
      <c r="K58" s="60">
        <v>1</v>
      </c>
      <c r="L58" s="44">
        <v>22500</v>
      </c>
      <c r="M58" s="61">
        <v>1.5579463608069442E-3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24927</v>
      </c>
      <c r="E59" s="60">
        <v>1</v>
      </c>
      <c r="F59" s="44">
        <v>24927</v>
      </c>
      <c r="G59" s="61">
        <v>1.86579299420816E-3</v>
      </c>
      <c r="H59" s="42">
        <v>0</v>
      </c>
      <c r="I59" s="58">
        <v>0</v>
      </c>
      <c r="J59" s="64">
        <v>10000</v>
      </c>
      <c r="K59" s="60">
        <v>1</v>
      </c>
      <c r="L59" s="44">
        <v>10000</v>
      </c>
      <c r="M59" s="61">
        <v>6.9242060480308632E-4</v>
      </c>
      <c r="N59" s="35"/>
    </row>
    <row r="60" spans="1:14">
      <c r="A60" s="86" t="s">
        <v>60</v>
      </c>
      <c r="B60" s="42">
        <v>6000</v>
      </c>
      <c r="C60" s="58">
        <v>7.0325960828439824E-2</v>
      </c>
      <c r="D60" s="64">
        <v>79317</v>
      </c>
      <c r="E60" s="60">
        <v>1</v>
      </c>
      <c r="F60" s="44">
        <v>85317</v>
      </c>
      <c r="G60" s="61">
        <v>6.3860015600295901E-3</v>
      </c>
      <c r="H60" s="42">
        <v>0</v>
      </c>
      <c r="I60" s="58">
        <v>0</v>
      </c>
      <c r="J60" s="64">
        <v>70000</v>
      </c>
      <c r="K60" s="60">
        <v>1</v>
      </c>
      <c r="L60" s="44">
        <v>70000</v>
      </c>
      <c r="M60" s="61">
        <v>4.8469442336216044E-3</v>
      </c>
      <c r="N60" s="35"/>
    </row>
    <row r="61" spans="1:14">
      <c r="A61" s="85" t="s">
        <v>61</v>
      </c>
      <c r="B61" s="42">
        <v>23295</v>
      </c>
      <c r="C61" s="58">
        <v>0.8721452639460876</v>
      </c>
      <c r="D61" s="64">
        <v>3415</v>
      </c>
      <c r="E61" s="60">
        <v>0.44350649350649352</v>
      </c>
      <c r="F61" s="44">
        <v>26710</v>
      </c>
      <c r="G61" s="61">
        <v>1.9992510480723695E-3</v>
      </c>
      <c r="H61" s="42">
        <v>7700</v>
      </c>
      <c r="I61" s="58">
        <v>0.23547400611620795</v>
      </c>
      <c r="J61" s="64">
        <v>25000</v>
      </c>
      <c r="K61" s="60">
        <v>0.76452599388379205</v>
      </c>
      <c r="L61" s="44">
        <v>32700</v>
      </c>
      <c r="M61" s="61">
        <v>2.2642153777060921E-3</v>
      </c>
      <c r="N61" s="35"/>
    </row>
    <row r="62" spans="1:14" s="82" customFormat="1" ht="45">
      <c r="A62" s="111" t="s">
        <v>62</v>
      </c>
      <c r="B62" s="87">
        <v>2288460</v>
      </c>
      <c r="C62" s="77">
        <v>0.59344366193165465</v>
      </c>
      <c r="D62" s="88">
        <v>1567778</v>
      </c>
      <c r="E62" s="79">
        <v>0.53896906195790362</v>
      </c>
      <c r="F62" s="87">
        <v>3856238</v>
      </c>
      <c r="G62" s="80">
        <v>0.28864050404779101</v>
      </c>
      <c r="H62" s="87">
        <v>2908846</v>
      </c>
      <c r="I62" s="77">
        <v>0.64853887091631868</v>
      </c>
      <c r="J62" s="88">
        <v>1576384</v>
      </c>
      <c r="K62" s="79">
        <v>0.35146112908368132</v>
      </c>
      <c r="L62" s="87">
        <v>4485230</v>
      </c>
      <c r="M62" s="80">
        <v>0.3105665669280947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4000</v>
      </c>
      <c r="K64" s="54">
        <v>1</v>
      </c>
      <c r="L64" s="68">
        <v>4000</v>
      </c>
      <c r="M64" s="56">
        <v>2.769682419212345E-4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3367106</v>
      </c>
      <c r="E67" s="54">
        <v>1</v>
      </c>
      <c r="F67" s="68">
        <v>3367106</v>
      </c>
      <c r="G67" s="56">
        <v>0.25202883562226747</v>
      </c>
      <c r="H67" s="5">
        <v>0</v>
      </c>
      <c r="I67" s="52">
        <v>0</v>
      </c>
      <c r="J67" s="59">
        <v>3500000</v>
      </c>
      <c r="K67" s="54">
        <v>1</v>
      </c>
      <c r="L67" s="68">
        <v>3500000</v>
      </c>
      <c r="M67" s="56">
        <v>0.2423472116810802</v>
      </c>
    </row>
    <row r="68" spans="1:13">
      <c r="A68" s="41" t="s">
        <v>68</v>
      </c>
      <c r="B68" s="42">
        <v>0</v>
      </c>
      <c r="C68" s="58">
        <v>0</v>
      </c>
      <c r="D68" s="42">
        <v>1460290</v>
      </c>
      <c r="E68" s="60">
        <v>1</v>
      </c>
      <c r="F68" s="44">
        <v>1460290</v>
      </c>
      <c r="G68" s="61">
        <v>0.10930311916846126</v>
      </c>
      <c r="H68" s="42">
        <v>0</v>
      </c>
      <c r="I68" s="58">
        <v>0</v>
      </c>
      <c r="J68" s="42">
        <v>1600000</v>
      </c>
      <c r="K68" s="60">
        <v>1</v>
      </c>
      <c r="L68" s="44">
        <v>1600000</v>
      </c>
      <c r="M68" s="61">
        <v>0.1107872967684938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4827396</v>
      </c>
      <c r="E69" s="79">
        <v>1</v>
      </c>
      <c r="F69" s="104">
        <v>4827396</v>
      </c>
      <c r="G69" s="116">
        <v>0.36133195479072872</v>
      </c>
      <c r="H69" s="103">
        <v>0</v>
      </c>
      <c r="I69" s="117">
        <v>0</v>
      </c>
      <c r="J69" s="88">
        <v>5104000</v>
      </c>
      <c r="K69" s="118">
        <v>1</v>
      </c>
      <c r="L69" s="104">
        <v>5104000</v>
      </c>
      <c r="M69" s="80">
        <v>0.35341147669149525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6964829</v>
      </c>
      <c r="C71" s="123">
        <v>0.52131941886540001</v>
      </c>
      <c r="D71" s="122">
        <v>6395174</v>
      </c>
      <c r="E71" s="124">
        <v>0.47868058113460005</v>
      </c>
      <c r="F71" s="122">
        <v>13360003</v>
      </c>
      <c r="G71" s="125">
        <v>1</v>
      </c>
      <c r="H71" s="122">
        <v>7761705</v>
      </c>
      <c r="I71" s="123">
        <v>0.5374364470403139</v>
      </c>
      <c r="J71" s="122">
        <v>6680384</v>
      </c>
      <c r="K71" s="124">
        <v>0.4625635529596861</v>
      </c>
      <c r="L71" s="122">
        <v>14442089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F51" zoomScale="20" zoomScaleNormal="2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117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2412497</v>
      </c>
      <c r="C13" s="52">
        <v>1</v>
      </c>
      <c r="D13" s="53">
        <v>0</v>
      </c>
      <c r="E13" s="54">
        <v>0</v>
      </c>
      <c r="F13" s="55">
        <v>2412497</v>
      </c>
      <c r="G13" s="56">
        <v>0.23445265950308025</v>
      </c>
      <c r="H13" s="9">
        <v>3013963</v>
      </c>
      <c r="I13" s="52">
        <v>1</v>
      </c>
      <c r="J13" s="53">
        <v>0</v>
      </c>
      <c r="K13" s="54">
        <v>0</v>
      </c>
      <c r="L13" s="55">
        <v>3013963</v>
      </c>
      <c r="M13" s="56">
        <v>0.20391637918547059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16959</v>
      </c>
      <c r="C16" s="52">
        <v>1</v>
      </c>
      <c r="D16" s="59">
        <v>0</v>
      </c>
      <c r="E16" s="54">
        <v>0</v>
      </c>
      <c r="F16" s="68">
        <v>16959</v>
      </c>
      <c r="G16" s="56">
        <v>1.6481192111379777E-3</v>
      </c>
      <c r="H16" s="5">
        <v>2631</v>
      </c>
      <c r="I16" s="52">
        <v>1</v>
      </c>
      <c r="J16" s="59">
        <v>0</v>
      </c>
      <c r="K16" s="54">
        <v>0</v>
      </c>
      <c r="L16" s="68">
        <v>2631</v>
      </c>
      <c r="M16" s="56">
        <v>1.780061645205907E-4</v>
      </c>
      <c r="N16" s="35"/>
    </row>
    <row r="17" spans="1:14">
      <c r="A17" s="69" t="s">
        <v>18</v>
      </c>
      <c r="B17" s="42">
        <v>27762</v>
      </c>
      <c r="C17" s="58">
        <v>1</v>
      </c>
      <c r="D17" s="64">
        <v>0</v>
      </c>
      <c r="E17" s="60">
        <v>0</v>
      </c>
      <c r="F17" s="44">
        <v>27762</v>
      </c>
      <c r="G17" s="61">
        <v>2.6979825189936044E-3</v>
      </c>
      <c r="H17" s="42">
        <v>123427</v>
      </c>
      <c r="I17" s="58">
        <v>1</v>
      </c>
      <c r="J17" s="64">
        <v>0</v>
      </c>
      <c r="K17" s="60">
        <v>0</v>
      </c>
      <c r="L17" s="44">
        <v>123427</v>
      </c>
      <c r="M17" s="61">
        <v>8.3507285702329719E-3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2457218</v>
      </c>
      <c r="C36" s="77">
        <v>1</v>
      </c>
      <c r="D36" s="78">
        <v>0</v>
      </c>
      <c r="E36" s="79">
        <v>0</v>
      </c>
      <c r="F36" s="76">
        <v>2457218</v>
      </c>
      <c r="G36" s="80">
        <v>0.23879876123321184</v>
      </c>
      <c r="H36" s="76">
        <v>3140021</v>
      </c>
      <c r="I36" s="77">
        <v>1</v>
      </c>
      <c r="J36" s="78">
        <v>0</v>
      </c>
      <c r="K36" s="79">
        <v>0</v>
      </c>
      <c r="L36" s="76">
        <v>3140021</v>
      </c>
      <c r="M36" s="80">
        <v>0.21244511392022414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480150</v>
      </c>
      <c r="C44" s="77">
        <v>1</v>
      </c>
      <c r="D44" s="91">
        <v>0</v>
      </c>
      <c r="E44" s="79">
        <v>0</v>
      </c>
      <c r="F44" s="92">
        <v>480150</v>
      </c>
      <c r="G44" s="80">
        <v>4.6662211169756475E-2</v>
      </c>
      <c r="H44" s="91">
        <v>1018245</v>
      </c>
      <c r="I44" s="77">
        <v>1</v>
      </c>
      <c r="J44" s="91">
        <v>0</v>
      </c>
      <c r="K44" s="79">
        <v>0</v>
      </c>
      <c r="L44" s="92">
        <v>1018245</v>
      </c>
      <c r="M44" s="80">
        <v>6.8891633216369777E-2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1120057</v>
      </c>
      <c r="C46" s="52">
        <v>1</v>
      </c>
      <c r="D46" s="59">
        <v>0</v>
      </c>
      <c r="E46" s="54">
        <v>0</v>
      </c>
      <c r="F46" s="97">
        <v>1120057</v>
      </c>
      <c r="G46" s="56">
        <v>0.10885001823630933</v>
      </c>
      <c r="H46" s="93">
        <v>1958121</v>
      </c>
      <c r="I46" s="52">
        <v>1</v>
      </c>
      <c r="J46" s="59">
        <v>0</v>
      </c>
      <c r="K46" s="54">
        <v>0</v>
      </c>
      <c r="L46" s="97">
        <v>1958121</v>
      </c>
      <c r="M46" s="56">
        <v>0.13248103720152929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149520</v>
      </c>
      <c r="E48" s="60">
        <v>1</v>
      </c>
      <c r="F48" s="102">
        <v>149520</v>
      </c>
      <c r="G48" s="61">
        <v>1.4530737923777961E-2</v>
      </c>
      <c r="H48" s="100">
        <v>0</v>
      </c>
      <c r="I48" s="58">
        <v>0</v>
      </c>
      <c r="J48" s="101">
        <v>210000</v>
      </c>
      <c r="K48" s="60">
        <v>1</v>
      </c>
      <c r="L48" s="102">
        <v>210000</v>
      </c>
      <c r="M48" s="61">
        <v>1.4208017692635518E-2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298554</v>
      </c>
      <c r="C50" s="58">
        <v>0.82539375357675049</v>
      </c>
      <c r="D50" s="64">
        <v>63157</v>
      </c>
      <c r="E50" s="60">
        <v>0.14034888888888888</v>
      </c>
      <c r="F50" s="98">
        <v>361711</v>
      </c>
      <c r="G50" s="61">
        <v>3.5152004716075776E-2</v>
      </c>
      <c r="H50" s="62">
        <v>450000</v>
      </c>
      <c r="I50" s="58">
        <v>0.83333333333333337</v>
      </c>
      <c r="J50" s="64">
        <v>90000</v>
      </c>
      <c r="K50" s="60">
        <v>0.16666666666666666</v>
      </c>
      <c r="L50" s="98">
        <v>540000</v>
      </c>
      <c r="M50" s="61">
        <v>3.6534902638205614E-2</v>
      </c>
      <c r="N50" s="35"/>
    </row>
    <row r="51" spans="1:14" s="82" customFormat="1" ht="45">
      <c r="A51" s="90" t="s">
        <v>51</v>
      </c>
      <c r="B51" s="103">
        <v>1418611</v>
      </c>
      <c r="C51" s="77">
        <v>0.86962633207624895</v>
      </c>
      <c r="D51" s="88">
        <v>212677</v>
      </c>
      <c r="E51" s="79">
        <v>8.8316575454472593E-2</v>
      </c>
      <c r="F51" s="104">
        <v>1631288</v>
      </c>
      <c r="G51" s="80">
        <v>0.15853276087616308</v>
      </c>
      <c r="H51" s="103">
        <v>2408121</v>
      </c>
      <c r="I51" s="77">
        <v>0.88922208424217386</v>
      </c>
      <c r="J51" s="88">
        <v>300000</v>
      </c>
      <c r="K51" s="79">
        <v>0.11077791575782618</v>
      </c>
      <c r="L51" s="104">
        <v>2708121</v>
      </c>
      <c r="M51" s="80">
        <v>0.18322395753237042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484481</v>
      </c>
      <c r="E55" s="60">
        <v>1</v>
      </c>
      <c r="F55" s="75">
        <v>484481</v>
      </c>
      <c r="G55" s="61">
        <v>4.7083108882088484E-2</v>
      </c>
      <c r="H55" s="73">
        <v>0</v>
      </c>
      <c r="I55" s="58">
        <v>0</v>
      </c>
      <c r="J55" s="74">
        <v>800000</v>
      </c>
      <c r="K55" s="60">
        <v>1</v>
      </c>
      <c r="L55" s="75">
        <v>800000</v>
      </c>
      <c r="M55" s="61">
        <v>5.4125781686230542E-2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10735</v>
      </c>
      <c r="E58" s="60">
        <v>1</v>
      </c>
      <c r="F58" s="44">
        <v>10735</v>
      </c>
      <c r="G58" s="61">
        <v>1.0432548930695319E-3</v>
      </c>
      <c r="H58" s="42">
        <v>0</v>
      </c>
      <c r="I58" s="58">
        <v>0</v>
      </c>
      <c r="J58" s="64">
        <v>14000</v>
      </c>
      <c r="K58" s="60">
        <v>1</v>
      </c>
      <c r="L58" s="44">
        <v>14000</v>
      </c>
      <c r="M58" s="61">
        <v>9.4720117950903454E-4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206</v>
      </c>
      <c r="C61" s="58">
        <v>1</v>
      </c>
      <c r="D61" s="64">
        <v>0</v>
      </c>
      <c r="E61" s="60">
        <v>0</v>
      </c>
      <c r="F61" s="44">
        <v>206</v>
      </c>
      <c r="G61" s="61">
        <v>2.0019609499052031E-5</v>
      </c>
      <c r="H61" s="42">
        <v>0</v>
      </c>
      <c r="I61" s="58">
        <v>0</v>
      </c>
      <c r="J61" s="64">
        <v>0</v>
      </c>
      <c r="K61" s="60">
        <v>0</v>
      </c>
      <c r="L61" s="44">
        <v>0</v>
      </c>
      <c r="M61" s="61">
        <v>0</v>
      </c>
      <c r="N61" s="35"/>
    </row>
    <row r="62" spans="1:14" s="82" customFormat="1" ht="45">
      <c r="A62" s="111" t="s">
        <v>62</v>
      </c>
      <c r="B62" s="87">
        <v>1418817</v>
      </c>
      <c r="C62" s="77">
        <v>0.66714173535648957</v>
      </c>
      <c r="D62" s="88">
        <v>707893</v>
      </c>
      <c r="E62" s="79">
        <v>0.29396072705648929</v>
      </c>
      <c r="F62" s="87">
        <v>2126710</v>
      </c>
      <c r="G62" s="80">
        <v>0.20667914426082012</v>
      </c>
      <c r="H62" s="87">
        <v>2408121</v>
      </c>
      <c r="I62" s="77">
        <v>0.68371330797550678</v>
      </c>
      <c r="J62" s="88">
        <v>1114000</v>
      </c>
      <c r="K62" s="79">
        <v>0.31628669202449322</v>
      </c>
      <c r="L62" s="87">
        <v>3522121</v>
      </c>
      <c r="M62" s="80">
        <v>0.23829694039811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2216323</v>
      </c>
      <c r="E67" s="54">
        <v>1</v>
      </c>
      <c r="F67" s="68">
        <v>2216323</v>
      </c>
      <c r="G67" s="56">
        <v>0.21538796594061893</v>
      </c>
      <c r="H67" s="5">
        <v>0</v>
      </c>
      <c r="I67" s="52">
        <v>0</v>
      </c>
      <c r="J67" s="59">
        <v>3000000</v>
      </c>
      <c r="K67" s="54">
        <v>1</v>
      </c>
      <c r="L67" s="68">
        <v>3000000</v>
      </c>
      <c r="M67" s="56">
        <v>0.20297168132336454</v>
      </c>
    </row>
    <row r="68" spans="1:13">
      <c r="A68" s="41" t="s">
        <v>68</v>
      </c>
      <c r="B68" s="42">
        <v>0</v>
      </c>
      <c r="C68" s="58">
        <v>0</v>
      </c>
      <c r="D68" s="64">
        <v>3009510</v>
      </c>
      <c r="E68" s="60">
        <v>1</v>
      </c>
      <c r="F68" s="44">
        <v>3009510</v>
      </c>
      <c r="G68" s="61">
        <v>0.29247191739559264</v>
      </c>
      <c r="H68" s="42">
        <v>0</v>
      </c>
      <c r="I68" s="58">
        <v>0</v>
      </c>
      <c r="J68" s="64">
        <v>4100000</v>
      </c>
      <c r="K68" s="60">
        <v>1</v>
      </c>
      <c r="L68" s="44">
        <v>4100000</v>
      </c>
      <c r="M68" s="61">
        <v>0.27739463114193152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5225833</v>
      </c>
      <c r="E69" s="79">
        <v>1</v>
      </c>
      <c r="F69" s="104">
        <v>5225833</v>
      </c>
      <c r="G69" s="116">
        <v>0.50785988333621157</v>
      </c>
      <c r="H69" s="103">
        <v>0</v>
      </c>
      <c r="I69" s="117">
        <v>0</v>
      </c>
      <c r="J69" s="88">
        <v>7100000</v>
      </c>
      <c r="K69" s="118">
        <v>1</v>
      </c>
      <c r="L69" s="104">
        <v>7100000</v>
      </c>
      <c r="M69" s="80">
        <v>0.4803663124652961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4356185</v>
      </c>
      <c r="C71" s="123">
        <v>0.42334525536712608</v>
      </c>
      <c r="D71" s="122">
        <v>5933726</v>
      </c>
      <c r="E71" s="124">
        <v>0.57665474463287392</v>
      </c>
      <c r="F71" s="122">
        <v>10289911</v>
      </c>
      <c r="G71" s="125">
        <v>1</v>
      </c>
      <c r="H71" s="122">
        <v>6566387</v>
      </c>
      <c r="I71" s="123">
        <v>0.44426353653662792</v>
      </c>
      <c r="J71" s="122">
        <v>8214000</v>
      </c>
      <c r="K71" s="124">
        <v>0.55573646346337213</v>
      </c>
      <c r="L71" s="122">
        <v>14780387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zoomScale="30" zoomScaleNormal="30" workbookViewId="0">
      <selection activeCell="N71" sqref="A1:N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98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36993883</v>
      </c>
      <c r="C13" s="52">
        <v>1</v>
      </c>
      <c r="D13" s="53">
        <v>0</v>
      </c>
      <c r="E13" s="54">
        <v>0</v>
      </c>
      <c r="F13" s="55">
        <v>36993883</v>
      </c>
      <c r="G13" s="56">
        <v>0.41888621892938194</v>
      </c>
      <c r="H13" s="9">
        <v>17980343</v>
      </c>
      <c r="I13" s="52">
        <v>1</v>
      </c>
      <c r="J13" s="53">
        <v>0</v>
      </c>
      <c r="K13" s="54">
        <v>0</v>
      </c>
      <c r="L13" s="55">
        <v>17980343</v>
      </c>
      <c r="M13" s="56">
        <v>0.2157615510266814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111250</v>
      </c>
      <c r="C16" s="52">
        <v>1</v>
      </c>
      <c r="D16" s="59">
        <v>0</v>
      </c>
      <c r="E16" s="54">
        <v>0</v>
      </c>
      <c r="F16" s="68">
        <v>111250</v>
      </c>
      <c r="G16" s="56">
        <v>1.2596972276712271E-3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0</v>
      </c>
      <c r="C17" s="58">
        <v>0</v>
      </c>
      <c r="D17" s="64">
        <v>0</v>
      </c>
      <c r="E17" s="60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29117650.579999998</v>
      </c>
      <c r="C27" s="58">
        <v>1</v>
      </c>
      <c r="D27" s="64">
        <v>0</v>
      </c>
      <c r="E27" s="60">
        <v>0</v>
      </c>
      <c r="F27" s="44">
        <v>29117650.579999998</v>
      </c>
      <c r="G27" s="61">
        <v>0.32970268505101569</v>
      </c>
      <c r="H27" s="42">
        <v>36000000</v>
      </c>
      <c r="I27" s="58">
        <v>1</v>
      </c>
      <c r="J27" s="64">
        <v>0</v>
      </c>
      <c r="K27" s="60">
        <v>0</v>
      </c>
      <c r="L27" s="44">
        <v>36000000</v>
      </c>
      <c r="M27" s="61">
        <v>0.43199486444505147</v>
      </c>
      <c r="N27" s="35"/>
    </row>
    <row r="28" spans="1:14">
      <c r="A28" s="70" t="s">
        <v>29</v>
      </c>
      <c r="B28" s="42">
        <v>57877.83</v>
      </c>
      <c r="C28" s="58">
        <v>1</v>
      </c>
      <c r="D28" s="64">
        <v>0</v>
      </c>
      <c r="E28" s="60">
        <v>0</v>
      </c>
      <c r="F28" s="44">
        <v>57877.83</v>
      </c>
      <c r="G28" s="61">
        <v>6.5535768085057608E-4</v>
      </c>
      <c r="H28" s="42">
        <v>400000</v>
      </c>
      <c r="I28" s="58">
        <v>1</v>
      </c>
      <c r="J28" s="64">
        <v>0</v>
      </c>
      <c r="K28" s="60">
        <v>0</v>
      </c>
      <c r="L28" s="44">
        <v>400000</v>
      </c>
      <c r="M28" s="61">
        <v>4.7999429382783497E-3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66280661.409999996</v>
      </c>
      <c r="C36" s="77">
        <v>1</v>
      </c>
      <c r="D36" s="78">
        <v>0</v>
      </c>
      <c r="E36" s="79">
        <v>0</v>
      </c>
      <c r="F36" s="76">
        <v>66280661.409999996</v>
      </c>
      <c r="G36" s="80">
        <v>0.75050395888891941</v>
      </c>
      <c r="H36" s="76">
        <v>54380343</v>
      </c>
      <c r="I36" s="77">
        <v>1</v>
      </c>
      <c r="J36" s="78">
        <v>0</v>
      </c>
      <c r="K36" s="79">
        <v>0</v>
      </c>
      <c r="L36" s="76">
        <v>54380343</v>
      </c>
      <c r="M36" s="80">
        <v>0.65255635841001125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 t="e">
        <v>#DIV/0!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 t="e">
        <v>#DIV/0!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8817614</v>
      </c>
      <c r="C42" s="58">
        <v>1</v>
      </c>
      <c r="D42" s="64">
        <v>0</v>
      </c>
      <c r="E42" s="60">
        <v>0</v>
      </c>
      <c r="F42" s="75">
        <v>8817614</v>
      </c>
      <c r="G42" s="61">
        <v>9.9842911554831465E-2</v>
      </c>
      <c r="H42" s="42">
        <v>11390108</v>
      </c>
      <c r="I42" s="58">
        <v>1</v>
      </c>
      <c r="J42" s="64">
        <v>0</v>
      </c>
      <c r="K42" s="60">
        <v>0</v>
      </c>
      <c r="L42" s="75">
        <v>11390108</v>
      </c>
      <c r="M42" s="61">
        <v>0.13667967115206933</v>
      </c>
      <c r="N42" s="35"/>
    </row>
    <row r="43" spans="1:14" s="82" customFormat="1" ht="45">
      <c r="A43" s="83" t="s">
        <v>43</v>
      </c>
      <c r="B43" s="87">
        <v>8817614</v>
      </c>
      <c r="C43" s="77">
        <v>1</v>
      </c>
      <c r="D43" s="88">
        <v>0</v>
      </c>
      <c r="E43" s="79">
        <v>0</v>
      </c>
      <c r="F43" s="89">
        <v>8817614</v>
      </c>
      <c r="G43" s="80">
        <v>9.9842911554831465E-2</v>
      </c>
      <c r="H43" s="87">
        <v>11390108</v>
      </c>
      <c r="I43" s="77">
        <v>1</v>
      </c>
      <c r="J43" s="88">
        <v>0</v>
      </c>
      <c r="K43" s="79">
        <v>0</v>
      </c>
      <c r="L43" s="89">
        <v>11390108</v>
      </c>
      <c r="M43" s="80">
        <v>0.13667967115206933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1263385.6099999999</v>
      </c>
      <c r="C61" s="58">
        <v>1</v>
      </c>
      <c r="D61" s="64">
        <v>0</v>
      </c>
      <c r="E61" s="60">
        <v>0</v>
      </c>
      <c r="F61" s="44">
        <v>1263385.6099999999</v>
      </c>
      <c r="G61" s="61">
        <v>1.4305468318172782E-2</v>
      </c>
      <c r="H61" s="42">
        <v>2000000</v>
      </c>
      <c r="I61" s="58">
        <v>1</v>
      </c>
      <c r="J61" s="64">
        <v>0</v>
      </c>
      <c r="K61" s="60">
        <v>0</v>
      </c>
      <c r="L61" s="44">
        <v>2000000</v>
      </c>
      <c r="M61" s="61">
        <v>2.3999714691391748E-2</v>
      </c>
      <c r="N61" s="35"/>
    </row>
    <row r="62" spans="1:14" s="82" customFormat="1" ht="45">
      <c r="A62" s="111" t="s">
        <v>62</v>
      </c>
      <c r="B62" s="87">
        <v>1263385.6099999999</v>
      </c>
      <c r="C62" s="77">
        <v>1</v>
      </c>
      <c r="D62" s="88">
        <v>0</v>
      </c>
      <c r="E62" s="79">
        <v>0</v>
      </c>
      <c r="F62" s="87">
        <v>1263385.6099999999</v>
      </c>
      <c r="G62" s="80">
        <v>1.4305468318172782E-2</v>
      </c>
      <c r="H62" s="87">
        <v>2000000</v>
      </c>
      <c r="I62" s="77">
        <v>1</v>
      </c>
      <c r="J62" s="88">
        <v>0</v>
      </c>
      <c r="K62" s="79">
        <v>0</v>
      </c>
      <c r="L62" s="87">
        <v>2000000</v>
      </c>
      <c r="M62" s="80">
        <v>2.3999714691391748E-2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11953211.439999999</v>
      </c>
      <c r="C68" s="58">
        <v>1</v>
      </c>
      <c r="D68" s="64">
        <v>0</v>
      </c>
      <c r="E68" s="60">
        <v>0</v>
      </c>
      <c r="F68" s="44">
        <v>11953211.439999999</v>
      </c>
      <c r="G68" s="61">
        <v>0.13534766123807637</v>
      </c>
      <c r="H68" s="42">
        <v>15563873</v>
      </c>
      <c r="I68" s="58">
        <v>1</v>
      </c>
      <c r="J68" s="64">
        <v>0</v>
      </c>
      <c r="K68" s="60">
        <v>0</v>
      </c>
      <c r="L68" s="44">
        <v>15563873</v>
      </c>
      <c r="M68" s="61">
        <v>0.18676425574652769</v>
      </c>
    </row>
    <row r="69" spans="1:13" s="82" customFormat="1" ht="45">
      <c r="A69" s="83" t="s">
        <v>69</v>
      </c>
      <c r="B69" s="114">
        <v>11953211.439999999</v>
      </c>
      <c r="C69" s="77">
        <v>1</v>
      </c>
      <c r="D69" s="115">
        <v>0</v>
      </c>
      <c r="E69" s="79">
        <v>0</v>
      </c>
      <c r="F69" s="104">
        <v>11953211.439999999</v>
      </c>
      <c r="G69" s="116">
        <v>0.13534766123807637</v>
      </c>
      <c r="H69" s="103">
        <v>15563873</v>
      </c>
      <c r="I69" s="117">
        <v>1</v>
      </c>
      <c r="J69" s="88">
        <v>0</v>
      </c>
      <c r="K69" s="118">
        <v>0</v>
      </c>
      <c r="L69" s="104">
        <v>15563873</v>
      </c>
      <c r="M69" s="80">
        <v>0.18676425574652769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88314872.459999993</v>
      </c>
      <c r="C71" s="123">
        <v>1</v>
      </c>
      <c r="D71" s="122">
        <v>0</v>
      </c>
      <c r="E71" s="124">
        <v>0</v>
      </c>
      <c r="F71" s="122">
        <v>88314872.459999993</v>
      </c>
      <c r="G71" s="125">
        <v>1</v>
      </c>
      <c r="H71" s="122">
        <v>83334324</v>
      </c>
      <c r="I71" s="123">
        <v>1</v>
      </c>
      <c r="J71" s="122">
        <v>0</v>
      </c>
      <c r="K71" s="124">
        <v>0</v>
      </c>
      <c r="L71" s="122">
        <v>83334324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118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5211151</v>
      </c>
      <c r="C13" s="52">
        <v>1</v>
      </c>
      <c r="D13" s="53">
        <v>0</v>
      </c>
      <c r="E13" s="54">
        <v>0</v>
      </c>
      <c r="F13" s="55">
        <v>5211151</v>
      </c>
      <c r="G13" s="56">
        <v>0.33671831728168478</v>
      </c>
      <c r="H13" s="9">
        <v>5321652</v>
      </c>
      <c r="I13" s="52">
        <v>1</v>
      </c>
      <c r="J13" s="53">
        <v>0</v>
      </c>
      <c r="K13" s="54">
        <v>0</v>
      </c>
      <c r="L13" s="55">
        <v>5321652</v>
      </c>
      <c r="M13" s="56">
        <v>0.28026397537092734</v>
      </c>
      <c r="N13" s="57"/>
    </row>
    <row r="14" spans="1:17">
      <c r="A14" s="21" t="s">
        <v>15</v>
      </c>
      <c r="B14" s="5">
        <v>507983</v>
      </c>
      <c r="C14" s="58">
        <v>1</v>
      </c>
      <c r="D14" s="59">
        <v>0</v>
      </c>
      <c r="E14" s="60">
        <v>0</v>
      </c>
      <c r="F14" s="48">
        <v>507983</v>
      </c>
      <c r="G14" s="61">
        <v>3.2823301602218413E-2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42973</v>
      </c>
      <c r="C16" s="52">
        <v>1</v>
      </c>
      <c r="D16" s="59">
        <v>0</v>
      </c>
      <c r="E16" s="54">
        <v>0</v>
      </c>
      <c r="F16" s="68">
        <v>42973</v>
      </c>
      <c r="G16" s="56">
        <v>2.7766987079333992E-3</v>
      </c>
      <c r="H16" s="5">
        <v>4645</v>
      </c>
      <c r="I16" s="52">
        <v>1</v>
      </c>
      <c r="J16" s="59">
        <v>0</v>
      </c>
      <c r="K16" s="54">
        <v>0</v>
      </c>
      <c r="L16" s="68">
        <v>4645</v>
      </c>
      <c r="M16" s="56">
        <v>2.4462820297117463E-4</v>
      </c>
      <c r="N16" s="35"/>
    </row>
    <row r="17" spans="1:14">
      <c r="A17" s="69" t="s">
        <v>18</v>
      </c>
      <c r="B17" s="42">
        <v>42532</v>
      </c>
      <c r="C17" s="58">
        <v>1</v>
      </c>
      <c r="D17" s="64">
        <v>0</v>
      </c>
      <c r="E17" s="60">
        <v>0</v>
      </c>
      <c r="F17" s="44">
        <v>42532</v>
      </c>
      <c r="G17" s="61">
        <v>2.7482035102465111E-3</v>
      </c>
      <c r="H17" s="42">
        <v>217931</v>
      </c>
      <c r="I17" s="58">
        <v>1</v>
      </c>
      <c r="J17" s="64">
        <v>0</v>
      </c>
      <c r="K17" s="60">
        <v>0</v>
      </c>
      <c r="L17" s="44">
        <v>217931</v>
      </c>
      <c r="M17" s="61">
        <v>1.1477302239334996E-2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104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28426</v>
      </c>
      <c r="E27" s="60">
        <v>1</v>
      </c>
      <c r="F27" s="44">
        <v>28426</v>
      </c>
      <c r="G27" s="61">
        <v>1.8367448740305495E-3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115000</v>
      </c>
      <c r="K29" s="60">
        <v>1</v>
      </c>
      <c r="L29" s="44">
        <v>115000</v>
      </c>
      <c r="M29" s="61">
        <v>6.0564571241517942E-3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5804639</v>
      </c>
      <c r="C36" s="77">
        <v>0.99512674725894534</v>
      </c>
      <c r="D36" s="76">
        <v>28426</v>
      </c>
      <c r="E36" s="79">
        <v>5.1271340211838327E-3</v>
      </c>
      <c r="F36" s="76">
        <v>5833065</v>
      </c>
      <c r="G36" s="80">
        <v>0.37690326597611368</v>
      </c>
      <c r="H36" s="76">
        <v>5544228</v>
      </c>
      <c r="I36" s="77">
        <v>0.97967920712860479</v>
      </c>
      <c r="J36" s="76">
        <v>115000</v>
      </c>
      <c r="K36" s="79">
        <v>2.0320792871395179E-2</v>
      </c>
      <c r="L36" s="76">
        <v>5659228</v>
      </c>
      <c r="M36" s="80">
        <v>0.29804236293738529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1234933</v>
      </c>
      <c r="C44" s="77">
        <v>1</v>
      </c>
      <c r="D44" s="91">
        <v>0</v>
      </c>
      <c r="E44" s="79">
        <v>0</v>
      </c>
      <c r="F44" s="92">
        <v>1234933</v>
      </c>
      <c r="G44" s="80">
        <v>7.9795147313064391E-2</v>
      </c>
      <c r="H44" s="91">
        <v>1797880</v>
      </c>
      <c r="I44" s="77">
        <v>1</v>
      </c>
      <c r="J44" s="91">
        <v>0</v>
      </c>
      <c r="K44" s="79">
        <v>0</v>
      </c>
      <c r="L44" s="92">
        <v>1797880</v>
      </c>
      <c r="M44" s="80">
        <v>9.4685070733652413E-2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3065530</v>
      </c>
      <c r="C46" s="52">
        <v>1</v>
      </c>
      <c r="D46" s="59">
        <v>0</v>
      </c>
      <c r="E46" s="54">
        <v>0</v>
      </c>
      <c r="F46" s="97">
        <v>3065530</v>
      </c>
      <c r="G46" s="56">
        <v>0.19807910060110007</v>
      </c>
      <c r="H46" s="93">
        <v>5631955</v>
      </c>
      <c r="I46" s="52">
        <v>1</v>
      </c>
      <c r="J46" s="59">
        <v>0</v>
      </c>
      <c r="K46" s="54">
        <v>0</v>
      </c>
      <c r="L46" s="97">
        <v>5631955</v>
      </c>
      <c r="M46" s="56">
        <v>0.29660603463175927</v>
      </c>
      <c r="N46" s="35"/>
    </row>
    <row r="47" spans="1:14">
      <c r="A47" s="41" t="s">
        <v>47</v>
      </c>
      <c r="B47" s="62">
        <v>123193</v>
      </c>
      <c r="C47" s="58">
        <v>1</v>
      </c>
      <c r="D47" s="64">
        <v>0</v>
      </c>
      <c r="E47" s="60">
        <v>0</v>
      </c>
      <c r="F47" s="98">
        <v>123193</v>
      </c>
      <c r="G47" s="61">
        <v>7.9601108585958449E-3</v>
      </c>
      <c r="H47" s="62">
        <v>160000</v>
      </c>
      <c r="I47" s="58">
        <v>1</v>
      </c>
      <c r="J47" s="64">
        <v>0</v>
      </c>
      <c r="K47" s="60">
        <v>0</v>
      </c>
      <c r="L47" s="98">
        <v>160000</v>
      </c>
      <c r="M47" s="61">
        <v>8.4263751292546693E-3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501407</v>
      </c>
      <c r="E48" s="60">
        <v>1</v>
      </c>
      <c r="F48" s="102">
        <v>501407</v>
      </c>
      <c r="G48" s="61">
        <v>3.2398393620384006E-2</v>
      </c>
      <c r="H48" s="100">
        <v>0</v>
      </c>
      <c r="I48" s="58">
        <v>0</v>
      </c>
      <c r="J48" s="101">
        <v>551547.70000000007</v>
      </c>
      <c r="K48" s="60">
        <v>1</v>
      </c>
      <c r="L48" s="102">
        <v>551547.70000000007</v>
      </c>
      <c r="M48" s="61">
        <v>2.9047173886735105E-2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215337</v>
      </c>
      <c r="E49" s="60">
        <v>1</v>
      </c>
      <c r="F49" s="102">
        <v>215337</v>
      </c>
      <c r="G49" s="61">
        <v>1.3913991801136862E-2</v>
      </c>
      <c r="H49" s="100">
        <v>0</v>
      </c>
      <c r="I49" s="58">
        <v>0</v>
      </c>
      <c r="J49" s="101">
        <v>236870.7</v>
      </c>
      <c r="K49" s="60">
        <v>1</v>
      </c>
      <c r="L49" s="102">
        <v>236870.7</v>
      </c>
      <c r="M49" s="61">
        <v>1.2474758595807151E-2</v>
      </c>
      <c r="N49" s="35"/>
    </row>
    <row r="50" spans="1:14">
      <c r="A50" s="41" t="s">
        <v>50</v>
      </c>
      <c r="B50" s="62">
        <v>233370</v>
      </c>
      <c r="C50" s="58">
        <v>0.24468778899203772</v>
      </c>
      <c r="D50" s="64">
        <v>720376</v>
      </c>
      <c r="E50" s="60">
        <v>2.2902233073910168</v>
      </c>
      <c r="F50" s="98">
        <v>953746</v>
      </c>
      <c r="G50" s="61">
        <v>6.162626034711674E-2</v>
      </c>
      <c r="H50" s="62">
        <v>314544</v>
      </c>
      <c r="I50" s="58">
        <v>0.28415180491104625</v>
      </c>
      <c r="J50" s="64">
        <v>792413.60000000009</v>
      </c>
      <c r="K50" s="60">
        <v>0.7158481950889537</v>
      </c>
      <c r="L50" s="98">
        <v>1106957.6000000001</v>
      </c>
      <c r="M50" s="61">
        <v>5.8297749936121503E-2</v>
      </c>
      <c r="N50" s="35"/>
    </row>
    <row r="51" spans="1:14" s="82" customFormat="1" ht="45">
      <c r="A51" s="90" t="s">
        <v>51</v>
      </c>
      <c r="B51" s="103">
        <v>3422093</v>
      </c>
      <c r="C51" s="77">
        <v>0.70424840401110222</v>
      </c>
      <c r="D51" s="88">
        <v>1437120</v>
      </c>
      <c r="E51" s="79">
        <v>0.23534270618893086</v>
      </c>
      <c r="F51" s="104">
        <v>4859213</v>
      </c>
      <c r="G51" s="80">
        <v>0.31397785722833349</v>
      </c>
      <c r="H51" s="103">
        <v>6106499</v>
      </c>
      <c r="I51" s="77">
        <v>0.79435879631044892</v>
      </c>
      <c r="J51" s="88">
        <v>1580832</v>
      </c>
      <c r="K51" s="79">
        <v>0.20564120368955102</v>
      </c>
      <c r="L51" s="104">
        <v>7687331</v>
      </c>
      <c r="M51" s="80">
        <v>0.40485209217967771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539305</v>
      </c>
      <c r="E55" s="60">
        <v>1</v>
      </c>
      <c r="F55" s="75">
        <v>539305</v>
      </c>
      <c r="G55" s="61">
        <v>3.4847171402555596E-2</v>
      </c>
      <c r="H55" s="73">
        <v>0</v>
      </c>
      <c r="I55" s="58">
        <v>0</v>
      </c>
      <c r="J55" s="74">
        <v>540000</v>
      </c>
      <c r="K55" s="60">
        <v>1</v>
      </c>
      <c r="L55" s="75">
        <v>540000</v>
      </c>
      <c r="M55" s="61">
        <v>2.8439016061234512E-2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56307</v>
      </c>
      <c r="E58" s="60">
        <v>1</v>
      </c>
      <c r="F58" s="44">
        <v>56307</v>
      </c>
      <c r="G58" s="61">
        <v>3.6382745944571219E-3</v>
      </c>
      <c r="H58" s="42">
        <v>0</v>
      </c>
      <c r="I58" s="58">
        <v>0</v>
      </c>
      <c r="J58" s="64">
        <v>60000</v>
      </c>
      <c r="K58" s="60">
        <v>1</v>
      </c>
      <c r="L58" s="44">
        <v>60000</v>
      </c>
      <c r="M58" s="61">
        <v>3.1598906734705014E-3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314</v>
      </c>
      <c r="E59" s="60">
        <v>1</v>
      </c>
      <c r="F59" s="44">
        <v>314</v>
      </c>
      <c r="G59" s="61">
        <v>2.0289097672750037E-5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42">
        <v>79479</v>
      </c>
      <c r="E60" s="60">
        <v>1</v>
      </c>
      <c r="F60" s="44">
        <v>79479</v>
      </c>
      <c r="G60" s="61">
        <v>5.1355324647531847E-3</v>
      </c>
      <c r="H60" s="42">
        <v>0</v>
      </c>
      <c r="I60" s="58">
        <v>0</v>
      </c>
      <c r="J60" s="64">
        <v>80500</v>
      </c>
      <c r="K60" s="60">
        <v>1</v>
      </c>
      <c r="L60" s="44">
        <v>80500</v>
      </c>
      <c r="M60" s="61">
        <v>4.2395199869062561E-3</v>
      </c>
      <c r="N60" s="35"/>
    </row>
    <row r="61" spans="1:14">
      <c r="A61" s="85" t="s">
        <v>61</v>
      </c>
      <c r="B61" s="42">
        <v>62829</v>
      </c>
      <c r="C61" s="58">
        <v>1</v>
      </c>
      <c r="D61" s="64">
        <v>0</v>
      </c>
      <c r="E61" s="60">
        <v>0</v>
      </c>
      <c r="F61" s="44">
        <v>62829</v>
      </c>
      <c r="G61" s="61">
        <v>4.0596933684115032E-3</v>
      </c>
      <c r="H61" s="42">
        <v>70323</v>
      </c>
      <c r="I61" s="58">
        <v>1</v>
      </c>
      <c r="J61" s="64">
        <v>0</v>
      </c>
      <c r="K61" s="60">
        <v>0</v>
      </c>
      <c r="L61" s="44">
        <v>70323</v>
      </c>
      <c r="M61" s="61">
        <v>3.7035498638411011E-3</v>
      </c>
      <c r="N61" s="35"/>
    </row>
    <row r="62" spans="1:14" s="82" customFormat="1" ht="45">
      <c r="A62" s="111" t="s">
        <v>62</v>
      </c>
      <c r="B62" s="87">
        <v>3484922</v>
      </c>
      <c r="C62" s="77">
        <v>0.62259133494251928</v>
      </c>
      <c r="D62" s="88">
        <v>2112525</v>
      </c>
      <c r="E62" s="79">
        <v>0.34200839849359427</v>
      </c>
      <c r="F62" s="87">
        <v>5597447</v>
      </c>
      <c r="G62" s="80">
        <v>0.36167881815618369</v>
      </c>
      <c r="H62" s="87">
        <v>6176822</v>
      </c>
      <c r="I62" s="77">
        <v>0.7320110536024822</v>
      </c>
      <c r="J62" s="88">
        <v>2261332</v>
      </c>
      <c r="K62" s="79">
        <v>0.26798894639751775</v>
      </c>
      <c r="L62" s="87">
        <v>8438154</v>
      </c>
      <c r="M62" s="80">
        <v>0.44439406876513005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2793397</v>
      </c>
      <c r="E67" s="54">
        <v>1</v>
      </c>
      <c r="F67" s="68">
        <v>2793397</v>
      </c>
      <c r="G67" s="56">
        <v>0.18049523748970361</v>
      </c>
      <c r="H67" s="5">
        <v>0</v>
      </c>
      <c r="I67" s="52">
        <v>0</v>
      </c>
      <c r="J67" s="59">
        <v>3072736.7</v>
      </c>
      <c r="K67" s="54">
        <v>1</v>
      </c>
      <c r="L67" s="68">
        <v>3072736.7</v>
      </c>
      <c r="M67" s="56">
        <v>0.16182520067267545</v>
      </c>
    </row>
    <row r="68" spans="1:13">
      <c r="A68" s="41" t="s">
        <v>68</v>
      </c>
      <c r="B68" s="42">
        <v>0</v>
      </c>
      <c r="C68" s="58">
        <v>0</v>
      </c>
      <c r="D68" s="64">
        <v>17450</v>
      </c>
      <c r="E68" s="60">
        <v>1</v>
      </c>
      <c r="F68" s="44">
        <v>17450</v>
      </c>
      <c r="G68" s="61">
        <v>1.1275310649346757E-3</v>
      </c>
      <c r="H68" s="42">
        <v>0</v>
      </c>
      <c r="I68" s="58">
        <v>0</v>
      </c>
      <c r="J68" s="64">
        <v>20000</v>
      </c>
      <c r="K68" s="60">
        <v>1</v>
      </c>
      <c r="L68" s="44">
        <v>20000</v>
      </c>
      <c r="M68" s="61">
        <v>1.0532968911568337E-3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2810847</v>
      </c>
      <c r="E69" s="79">
        <v>1</v>
      </c>
      <c r="F69" s="104">
        <v>2810847</v>
      </c>
      <c r="G69" s="116">
        <v>0.18162276855463827</v>
      </c>
      <c r="H69" s="103">
        <v>0</v>
      </c>
      <c r="I69" s="117">
        <v>0</v>
      </c>
      <c r="J69" s="88">
        <v>3092736.7</v>
      </c>
      <c r="K69" s="118">
        <v>1</v>
      </c>
      <c r="L69" s="104">
        <v>3092736.7</v>
      </c>
      <c r="M69" s="80">
        <v>0.16287849756383227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10524494</v>
      </c>
      <c r="C71" s="123">
        <v>0.68003976663143861</v>
      </c>
      <c r="D71" s="122">
        <v>4951798</v>
      </c>
      <c r="E71" s="124">
        <v>0.31996023336856139</v>
      </c>
      <c r="F71" s="122">
        <v>15476292</v>
      </c>
      <c r="G71" s="125">
        <v>1</v>
      </c>
      <c r="H71" s="122">
        <v>13518930</v>
      </c>
      <c r="I71" s="123">
        <v>0.71197234703834278</v>
      </c>
      <c r="J71" s="122">
        <v>5469068.7000000002</v>
      </c>
      <c r="K71" s="124">
        <v>0.28802765296165733</v>
      </c>
      <c r="L71" s="122">
        <v>18987998.699999999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I58" zoomScale="30" zoomScaleNormal="3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119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5138131</v>
      </c>
      <c r="C13" s="52">
        <v>1</v>
      </c>
      <c r="D13" s="53">
        <v>0</v>
      </c>
      <c r="E13" s="54">
        <v>0</v>
      </c>
      <c r="F13" s="55">
        <v>5138131</v>
      </c>
      <c r="G13" s="56">
        <v>0.29104753586697407</v>
      </c>
      <c r="H13" s="9">
        <v>5200231</v>
      </c>
      <c r="I13" s="52">
        <v>1</v>
      </c>
      <c r="J13" s="53">
        <v>0</v>
      </c>
      <c r="K13" s="54">
        <v>0</v>
      </c>
      <c r="L13" s="55">
        <v>5200231</v>
      </c>
      <c r="M13" s="56">
        <v>0.32085465713729533</v>
      </c>
      <c r="N13" s="57"/>
    </row>
    <row r="14" spans="1:17">
      <c r="A14" s="21" t="s">
        <v>15</v>
      </c>
      <c r="B14" s="5">
        <v>400779</v>
      </c>
      <c r="C14" s="58">
        <v>1</v>
      </c>
      <c r="D14" s="59">
        <v>0</v>
      </c>
      <c r="E14" s="60">
        <v>0</v>
      </c>
      <c r="F14" s="48">
        <v>400779</v>
      </c>
      <c r="G14" s="61">
        <v>2.2701978672250669E-2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33904</v>
      </c>
      <c r="C16" s="52">
        <v>1</v>
      </c>
      <c r="D16" s="59">
        <v>0</v>
      </c>
      <c r="E16" s="54">
        <v>0</v>
      </c>
      <c r="F16" s="68">
        <v>33904</v>
      </c>
      <c r="G16" s="56">
        <v>1.9204795782812639E-3</v>
      </c>
      <c r="H16" s="5">
        <v>4539</v>
      </c>
      <c r="I16" s="52">
        <v>1</v>
      </c>
      <c r="J16" s="59">
        <v>0</v>
      </c>
      <c r="K16" s="54">
        <v>0</v>
      </c>
      <c r="L16" s="68">
        <v>4539</v>
      </c>
      <c r="M16" s="56">
        <v>2.800566530114111E-4</v>
      </c>
      <c r="N16" s="35"/>
    </row>
    <row r="17" spans="1:14">
      <c r="A17" s="69" t="s">
        <v>18</v>
      </c>
      <c r="B17" s="42">
        <v>230430.64</v>
      </c>
      <c r="C17" s="58">
        <v>1</v>
      </c>
      <c r="D17" s="64">
        <v>0</v>
      </c>
      <c r="E17" s="60">
        <v>0</v>
      </c>
      <c r="F17" s="44">
        <v>230430.64</v>
      </c>
      <c r="G17" s="61">
        <v>1.3052658634092785E-2</v>
      </c>
      <c r="H17" s="42">
        <v>212959</v>
      </c>
      <c r="I17" s="58">
        <v>1</v>
      </c>
      <c r="J17" s="64">
        <v>0</v>
      </c>
      <c r="K17" s="60">
        <v>0</v>
      </c>
      <c r="L17" s="44">
        <v>212959</v>
      </c>
      <c r="M17" s="61">
        <v>1.313958686244924E-2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175201</v>
      </c>
      <c r="C19" s="58">
        <v>1</v>
      </c>
      <c r="D19" s="64">
        <v>0</v>
      </c>
      <c r="E19" s="60">
        <v>0</v>
      </c>
      <c r="F19" s="44">
        <v>175201</v>
      </c>
      <c r="G19" s="61">
        <v>9.9241960416014546E-3</v>
      </c>
      <c r="H19" s="42">
        <v>175201</v>
      </c>
      <c r="I19" s="58">
        <v>1</v>
      </c>
      <c r="J19" s="64">
        <v>0</v>
      </c>
      <c r="K19" s="60">
        <v>0</v>
      </c>
      <c r="L19" s="44">
        <v>175201</v>
      </c>
      <c r="M19" s="61">
        <v>1.0809915325898268E-2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5978445.6399999997</v>
      </c>
      <c r="C36" s="77">
        <v>1</v>
      </c>
      <c r="D36" s="78">
        <v>0</v>
      </c>
      <c r="E36" s="79">
        <v>0</v>
      </c>
      <c r="F36" s="76">
        <v>5978445.6399999997</v>
      </c>
      <c r="G36" s="80">
        <v>0.33864684879320023</v>
      </c>
      <c r="H36" s="76">
        <v>5592930</v>
      </c>
      <c r="I36" s="77">
        <v>1</v>
      </c>
      <c r="J36" s="78">
        <v>0</v>
      </c>
      <c r="K36" s="79">
        <v>0</v>
      </c>
      <c r="L36" s="76">
        <v>5592930</v>
      </c>
      <c r="M36" s="80">
        <v>0.34508421597865424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>
        <v>0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>
        <v>0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0</v>
      </c>
      <c r="I43" s="77">
        <v>0</v>
      </c>
      <c r="J43" s="88">
        <v>0</v>
      </c>
      <c r="K43" s="79">
        <v>0</v>
      </c>
      <c r="L43" s="89">
        <v>0</v>
      </c>
      <c r="M43" s="80">
        <v>0</v>
      </c>
      <c r="N43" s="81"/>
    </row>
    <row r="44" spans="1:14" s="82" customFormat="1" ht="45">
      <c r="A44" s="90" t="s">
        <v>44</v>
      </c>
      <c r="B44" s="91">
        <v>1087514</v>
      </c>
      <c r="C44" s="77">
        <v>1</v>
      </c>
      <c r="D44" s="91">
        <v>0</v>
      </c>
      <c r="E44" s="79">
        <v>0</v>
      </c>
      <c r="F44" s="92">
        <v>1087514</v>
      </c>
      <c r="G44" s="80">
        <v>6.1601829521442025E-2</v>
      </c>
      <c r="H44" s="91">
        <v>1756859</v>
      </c>
      <c r="I44" s="77">
        <v>1</v>
      </c>
      <c r="J44" s="91">
        <v>0</v>
      </c>
      <c r="K44" s="79">
        <v>0</v>
      </c>
      <c r="L44" s="92">
        <v>1756859</v>
      </c>
      <c r="M44" s="80">
        <v>0.10839833693610371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2983516.17</v>
      </c>
      <c r="C46" s="52">
        <v>1</v>
      </c>
      <c r="D46" s="59">
        <v>0</v>
      </c>
      <c r="E46" s="54">
        <v>0</v>
      </c>
      <c r="F46" s="97">
        <v>2983516.17</v>
      </c>
      <c r="G46" s="56">
        <v>0.16900017331161313</v>
      </c>
      <c r="H46" s="93">
        <v>2563694</v>
      </c>
      <c r="I46" s="52">
        <v>1</v>
      </c>
      <c r="J46" s="59">
        <v>0</v>
      </c>
      <c r="K46" s="54">
        <v>0</v>
      </c>
      <c r="L46" s="97">
        <v>2563694</v>
      </c>
      <c r="M46" s="56">
        <v>0.15818011918604025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330600</v>
      </c>
      <c r="E48" s="60">
        <v>1</v>
      </c>
      <c r="F48" s="102">
        <v>330600</v>
      </c>
      <c r="G48" s="61">
        <v>1.872671509496773E-2</v>
      </c>
      <c r="H48" s="100">
        <v>0</v>
      </c>
      <c r="I48" s="58">
        <v>0</v>
      </c>
      <c r="J48" s="101">
        <v>340500</v>
      </c>
      <c r="K48" s="60">
        <v>1</v>
      </c>
      <c r="L48" s="102">
        <v>340500</v>
      </c>
      <c r="M48" s="61">
        <v>2.1008876481688806E-2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135545.26999999999</v>
      </c>
      <c r="C50" s="58">
        <v>0.56850867107687642</v>
      </c>
      <c r="D50" s="64">
        <v>102877.25</v>
      </c>
      <c r="E50" s="60">
        <v>0.58787</v>
      </c>
      <c r="F50" s="98">
        <v>238422.52</v>
      </c>
      <c r="G50" s="61">
        <v>1.3505355729776906E-2</v>
      </c>
      <c r="H50" s="62">
        <v>175000</v>
      </c>
      <c r="I50" s="58">
        <v>0.62125031062515534</v>
      </c>
      <c r="J50" s="64">
        <v>106690</v>
      </c>
      <c r="K50" s="60">
        <v>0.37874968937484471</v>
      </c>
      <c r="L50" s="98">
        <v>281690</v>
      </c>
      <c r="M50" s="61">
        <v>1.7380294907861731E-2</v>
      </c>
      <c r="N50" s="35"/>
    </row>
    <row r="51" spans="1:14" s="82" customFormat="1" ht="45">
      <c r="A51" s="90" t="s">
        <v>51</v>
      </c>
      <c r="B51" s="103">
        <v>3119061.44</v>
      </c>
      <c r="C51" s="77">
        <v>0.87798099110920591</v>
      </c>
      <c r="D51" s="88">
        <v>433477.25</v>
      </c>
      <c r="E51" s="79">
        <v>0.1582788182980647</v>
      </c>
      <c r="F51" s="104">
        <v>3552538.69</v>
      </c>
      <c r="G51" s="80">
        <v>0.20123224413635776</v>
      </c>
      <c r="H51" s="103">
        <v>2738694</v>
      </c>
      <c r="I51" s="77">
        <v>0.85963393519663611</v>
      </c>
      <c r="J51" s="88">
        <v>447190</v>
      </c>
      <c r="K51" s="79">
        <v>0.14036606480336383</v>
      </c>
      <c r="L51" s="104">
        <v>3185884</v>
      </c>
      <c r="M51" s="80">
        <v>0.19656929057559078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107173.5</v>
      </c>
      <c r="C54" s="58">
        <v>0.97513908721518583</v>
      </c>
      <c r="D54" s="64">
        <v>2732.36</v>
      </c>
      <c r="E54" s="60">
        <v>2.3605701943844492E-2</v>
      </c>
      <c r="F54" s="44">
        <v>109905.86</v>
      </c>
      <c r="G54" s="61">
        <v>6.2255769131500599E-3</v>
      </c>
      <c r="H54" s="42">
        <v>115750</v>
      </c>
      <c r="I54" s="58">
        <v>0.97679324894514763</v>
      </c>
      <c r="J54" s="64">
        <v>2750</v>
      </c>
      <c r="K54" s="60">
        <v>2.3206751054852322E-2</v>
      </c>
      <c r="L54" s="44">
        <v>118500</v>
      </c>
      <c r="M54" s="61">
        <v>7.3114592160943423E-3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259143.23</v>
      </c>
      <c r="E55" s="60">
        <v>1</v>
      </c>
      <c r="F55" s="75">
        <v>259143.23</v>
      </c>
      <c r="G55" s="61">
        <v>1.4679072707198107E-2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634445.11</v>
      </c>
      <c r="E60" s="60">
        <v>1</v>
      </c>
      <c r="F60" s="44">
        <v>634445.11</v>
      </c>
      <c r="G60" s="61">
        <v>3.5937909311450272E-2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426295.98</v>
      </c>
      <c r="C61" s="58">
        <v>0.35983515697254043</v>
      </c>
      <c r="D61" s="64">
        <v>758401.99</v>
      </c>
      <c r="E61" s="60">
        <v>1.3776602906448683</v>
      </c>
      <c r="F61" s="44">
        <v>1184697.97</v>
      </c>
      <c r="G61" s="61">
        <v>6.7106779666595964E-2</v>
      </c>
      <c r="H61" s="42">
        <v>550500</v>
      </c>
      <c r="I61" s="58">
        <v>1</v>
      </c>
      <c r="J61" s="64">
        <v>0</v>
      </c>
      <c r="K61" s="60">
        <v>0</v>
      </c>
      <c r="L61" s="44">
        <v>550500</v>
      </c>
      <c r="M61" s="61">
        <v>3.3965892814007893E-2</v>
      </c>
      <c r="N61" s="35"/>
    </row>
    <row r="62" spans="1:14" s="82" customFormat="1" ht="45">
      <c r="A62" s="111" t="s">
        <v>62</v>
      </c>
      <c r="B62" s="87">
        <v>3652530.92</v>
      </c>
      <c r="C62" s="77">
        <v>0.63624841663453291</v>
      </c>
      <c r="D62" s="88">
        <v>2088199.9400000002</v>
      </c>
      <c r="E62" s="79">
        <v>0.61328466488729338</v>
      </c>
      <c r="F62" s="87">
        <v>5740730.8599999994</v>
      </c>
      <c r="G62" s="80">
        <v>0.32518158273475217</v>
      </c>
      <c r="H62" s="87">
        <v>3404944</v>
      </c>
      <c r="I62" s="77">
        <v>0.88328053451154431</v>
      </c>
      <c r="J62" s="88">
        <v>449940</v>
      </c>
      <c r="K62" s="79">
        <v>0.11671946548845569</v>
      </c>
      <c r="L62" s="87">
        <v>3854884</v>
      </c>
      <c r="M62" s="80">
        <v>0.23784664260569299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4485022</v>
      </c>
      <c r="E67" s="54">
        <v>1</v>
      </c>
      <c r="F67" s="68">
        <v>4485022</v>
      </c>
      <c r="G67" s="56">
        <v>0.25405241738857337</v>
      </c>
      <c r="H67" s="5">
        <v>0</v>
      </c>
      <c r="I67" s="52">
        <v>0</v>
      </c>
      <c r="J67" s="59">
        <v>4485000</v>
      </c>
      <c r="K67" s="54">
        <v>1</v>
      </c>
      <c r="L67" s="68">
        <v>4485000</v>
      </c>
      <c r="M67" s="56">
        <v>0.27672484881167192</v>
      </c>
    </row>
    <row r="68" spans="1:13">
      <c r="A68" s="41" t="s">
        <v>68</v>
      </c>
      <c r="B68" s="42">
        <v>0</v>
      </c>
      <c r="C68" s="58">
        <v>0</v>
      </c>
      <c r="D68" s="64">
        <v>362211.23</v>
      </c>
      <c r="E68" s="60">
        <v>1</v>
      </c>
      <c r="F68" s="44">
        <v>362211.23</v>
      </c>
      <c r="G68" s="61">
        <v>2.0517321562032145E-2</v>
      </c>
      <c r="H68" s="42">
        <v>0</v>
      </c>
      <c r="I68" s="58">
        <v>0</v>
      </c>
      <c r="J68" s="64">
        <v>517762</v>
      </c>
      <c r="K68" s="60">
        <v>1</v>
      </c>
      <c r="L68" s="44">
        <v>517762</v>
      </c>
      <c r="M68" s="61">
        <v>3.194595566787712E-2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4847233.2300000004</v>
      </c>
      <c r="E69" s="79">
        <v>1</v>
      </c>
      <c r="F69" s="104">
        <v>4847233.2300000004</v>
      </c>
      <c r="G69" s="116">
        <v>0.27456973895060555</v>
      </c>
      <c r="H69" s="103">
        <v>0</v>
      </c>
      <c r="I69" s="117">
        <v>0</v>
      </c>
      <c r="J69" s="88">
        <v>5002762</v>
      </c>
      <c r="K69" s="118">
        <v>1</v>
      </c>
      <c r="L69" s="104">
        <v>5002762</v>
      </c>
      <c r="M69" s="80">
        <v>0.30867080447954903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10718490.559999999</v>
      </c>
      <c r="C71" s="123">
        <v>0.60714494544833963</v>
      </c>
      <c r="D71" s="122">
        <v>6935433.1700000009</v>
      </c>
      <c r="E71" s="124">
        <v>0.39285505455166031</v>
      </c>
      <c r="F71" s="122">
        <v>17653923.73</v>
      </c>
      <c r="G71" s="125">
        <v>1</v>
      </c>
      <c r="H71" s="122">
        <v>10754733</v>
      </c>
      <c r="I71" s="123">
        <v>0.66356786252729072</v>
      </c>
      <c r="J71" s="122">
        <v>5452702</v>
      </c>
      <c r="K71" s="124">
        <v>0.33643213747270928</v>
      </c>
      <c r="L71" s="122">
        <v>16207435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zoomScale="20" zoomScaleNormal="20" workbookViewId="0">
      <selection activeCell="M71" sqref="A1:M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99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2699875</v>
      </c>
      <c r="C13" s="52">
        <v>1</v>
      </c>
      <c r="D13" s="53">
        <v>0</v>
      </c>
      <c r="E13" s="54">
        <v>0</v>
      </c>
      <c r="F13" s="55">
        <v>2699875</v>
      </c>
      <c r="G13" s="56">
        <v>0.32737154073515046</v>
      </c>
      <c r="H13" s="9">
        <v>2702185</v>
      </c>
      <c r="I13" s="52">
        <v>1</v>
      </c>
      <c r="J13" s="53">
        <v>0</v>
      </c>
      <c r="K13" s="54">
        <v>0</v>
      </c>
      <c r="L13" s="55">
        <v>2702185</v>
      </c>
      <c r="M13" s="56">
        <v>0.32751355809664867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38462</v>
      </c>
      <c r="C17" s="58">
        <v>1</v>
      </c>
      <c r="D17" s="64">
        <v>0</v>
      </c>
      <c r="E17" s="60">
        <v>0</v>
      </c>
      <c r="F17" s="44">
        <v>38462</v>
      </c>
      <c r="G17" s="61">
        <v>4.663684133434088E-3</v>
      </c>
      <c r="H17" s="42">
        <v>38753</v>
      </c>
      <c r="I17" s="58">
        <v>1</v>
      </c>
      <c r="J17" s="64">
        <v>0</v>
      </c>
      <c r="K17" s="60">
        <v>0</v>
      </c>
      <c r="L17" s="44">
        <v>38753</v>
      </c>
      <c r="M17" s="61">
        <v>4.6969888874815848E-3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2738337</v>
      </c>
      <c r="C36" s="77">
        <v>1</v>
      </c>
      <c r="D36" s="78">
        <v>0</v>
      </c>
      <c r="E36" s="79">
        <v>0</v>
      </c>
      <c r="F36" s="76">
        <v>2738337</v>
      </c>
      <c r="G36" s="80">
        <v>0.33203522486858456</v>
      </c>
      <c r="H36" s="76">
        <v>2740938</v>
      </c>
      <c r="I36" s="77">
        <v>1</v>
      </c>
      <c r="J36" s="78">
        <v>0</v>
      </c>
      <c r="K36" s="79">
        <v>0</v>
      </c>
      <c r="L36" s="76">
        <v>2740938</v>
      </c>
      <c r="M36" s="80">
        <v>0.33221054698413027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 t="e">
        <v>#DIV/0!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 t="e">
        <v>#DIV/0!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375643</v>
      </c>
      <c r="C42" s="58">
        <v>1</v>
      </c>
      <c r="D42" s="64">
        <v>0</v>
      </c>
      <c r="E42" s="60">
        <v>0</v>
      </c>
      <c r="F42" s="75">
        <v>375643</v>
      </c>
      <c r="G42" s="61">
        <v>4.55483411922308E-2</v>
      </c>
      <c r="H42" s="42">
        <v>375000</v>
      </c>
      <c r="I42" s="58">
        <v>1</v>
      </c>
      <c r="J42" s="64">
        <v>0</v>
      </c>
      <c r="K42" s="60">
        <v>0</v>
      </c>
      <c r="L42" s="75">
        <v>375000</v>
      </c>
      <c r="M42" s="61">
        <v>4.5451212365638642E-2</v>
      </c>
      <c r="N42" s="35"/>
    </row>
    <row r="43" spans="1:14" s="82" customFormat="1" ht="45">
      <c r="A43" s="83" t="s">
        <v>43</v>
      </c>
      <c r="B43" s="87">
        <v>375643</v>
      </c>
      <c r="C43" s="77">
        <v>1</v>
      </c>
      <c r="D43" s="88">
        <v>0</v>
      </c>
      <c r="E43" s="79">
        <v>0</v>
      </c>
      <c r="F43" s="89">
        <v>375643</v>
      </c>
      <c r="G43" s="80">
        <v>4.55483411922308E-2</v>
      </c>
      <c r="H43" s="87">
        <v>375000</v>
      </c>
      <c r="I43" s="77">
        <v>1</v>
      </c>
      <c r="J43" s="88">
        <v>0</v>
      </c>
      <c r="K43" s="79">
        <v>0</v>
      </c>
      <c r="L43" s="89">
        <v>375000</v>
      </c>
      <c r="M43" s="80">
        <v>4.5451212365638642E-2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1100000</v>
      </c>
      <c r="C61" s="58">
        <v>1</v>
      </c>
      <c r="D61" s="64">
        <v>0</v>
      </c>
      <c r="E61" s="60">
        <v>0</v>
      </c>
      <c r="F61" s="44">
        <v>1100000</v>
      </c>
      <c r="G61" s="61">
        <v>0.13337976565902701</v>
      </c>
      <c r="H61" s="42">
        <v>1100000</v>
      </c>
      <c r="I61" s="58">
        <v>1</v>
      </c>
      <c r="J61" s="64">
        <v>0</v>
      </c>
      <c r="K61" s="60">
        <v>0</v>
      </c>
      <c r="L61" s="44">
        <v>1100000</v>
      </c>
      <c r="M61" s="61">
        <v>0.13332355627254</v>
      </c>
      <c r="N61" s="35"/>
    </row>
    <row r="62" spans="1:14" s="82" customFormat="1" ht="45">
      <c r="A62" s="111" t="s">
        <v>62</v>
      </c>
      <c r="B62" s="87">
        <v>1100000</v>
      </c>
      <c r="C62" s="77">
        <v>1</v>
      </c>
      <c r="D62" s="88">
        <v>0</v>
      </c>
      <c r="E62" s="79">
        <v>0</v>
      </c>
      <c r="F62" s="87">
        <v>1100000</v>
      </c>
      <c r="G62" s="80">
        <v>0.13337976565902701</v>
      </c>
      <c r="H62" s="87">
        <v>1100000</v>
      </c>
      <c r="I62" s="77">
        <v>1</v>
      </c>
      <c r="J62" s="88">
        <v>0</v>
      </c>
      <c r="K62" s="79">
        <v>0</v>
      </c>
      <c r="L62" s="87">
        <v>1100000</v>
      </c>
      <c r="M62" s="80">
        <v>0.13332355627254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4033148</v>
      </c>
      <c r="C68" s="58">
        <v>1</v>
      </c>
      <c r="D68" s="64">
        <v>0</v>
      </c>
      <c r="E68" s="60">
        <v>0</v>
      </c>
      <c r="F68" s="44">
        <v>4033148</v>
      </c>
      <c r="G68" s="61">
        <v>0.48903666828015763</v>
      </c>
      <c r="H68" s="42">
        <v>4034667</v>
      </c>
      <c r="I68" s="58">
        <v>1</v>
      </c>
      <c r="J68" s="64">
        <v>0</v>
      </c>
      <c r="K68" s="60">
        <v>0</v>
      </c>
      <c r="L68" s="44">
        <v>4034667</v>
      </c>
      <c r="M68" s="61">
        <v>0.48901468437769108</v>
      </c>
    </row>
    <row r="69" spans="1:13" s="82" customFormat="1" ht="45">
      <c r="A69" s="83" t="s">
        <v>69</v>
      </c>
      <c r="B69" s="114">
        <v>4033148</v>
      </c>
      <c r="C69" s="77">
        <v>1</v>
      </c>
      <c r="D69" s="115">
        <v>0</v>
      </c>
      <c r="E69" s="79">
        <v>0</v>
      </c>
      <c r="F69" s="104">
        <v>4033148</v>
      </c>
      <c r="G69" s="116">
        <v>0.48903666828015763</v>
      </c>
      <c r="H69" s="103">
        <v>4034667</v>
      </c>
      <c r="I69" s="117">
        <v>1</v>
      </c>
      <c r="J69" s="88">
        <v>0</v>
      </c>
      <c r="K69" s="118">
        <v>0</v>
      </c>
      <c r="L69" s="104">
        <v>4034667</v>
      </c>
      <c r="M69" s="80">
        <v>0.48901468437769108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8247128</v>
      </c>
      <c r="C71" s="123">
        <v>1</v>
      </c>
      <c r="D71" s="122">
        <v>0</v>
      </c>
      <c r="E71" s="124">
        <v>0</v>
      </c>
      <c r="F71" s="122">
        <v>8247128</v>
      </c>
      <c r="G71" s="125">
        <v>1</v>
      </c>
      <c r="H71" s="122">
        <v>8250605</v>
      </c>
      <c r="I71" s="123">
        <v>1</v>
      </c>
      <c r="J71" s="122">
        <v>0</v>
      </c>
      <c r="K71" s="124">
        <v>0</v>
      </c>
      <c r="L71" s="122">
        <v>8250605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58" zoomScale="30" zoomScaleNormal="30" workbookViewId="0">
      <selection activeCell="B67" sqref="B67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91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18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ht="17.2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ht="17.2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ht="17.2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149237581</v>
      </c>
      <c r="C13" s="52">
        <v>1</v>
      </c>
      <c r="D13" s="53">
        <v>0</v>
      </c>
      <c r="E13" s="54">
        <v>0</v>
      </c>
      <c r="F13" s="55">
        <v>149237581</v>
      </c>
      <c r="G13" s="56">
        <v>0.72519377576690902</v>
      </c>
      <c r="H13" s="9">
        <v>158155057</v>
      </c>
      <c r="I13" s="52">
        <v>1</v>
      </c>
      <c r="J13" s="53">
        <v>0</v>
      </c>
      <c r="K13" s="54">
        <v>0</v>
      </c>
      <c r="L13" s="55">
        <v>158155057</v>
      </c>
      <c r="M13" s="56">
        <v>0.70609536182863908</v>
      </c>
      <c r="N13" s="57"/>
    </row>
    <row r="14" spans="1:17">
      <c r="A14" s="21" t="s">
        <v>15</v>
      </c>
      <c r="B14" s="5">
        <v>0</v>
      </c>
      <c r="C14" s="58">
        <v>0</v>
      </c>
      <c r="D14" s="59">
        <v>0</v>
      </c>
      <c r="E14" s="60">
        <v>0</v>
      </c>
      <c r="F14" s="48">
        <v>0</v>
      </c>
      <c r="G14" s="61">
        <v>0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0</v>
      </c>
      <c r="C17" s="58">
        <v>0</v>
      </c>
      <c r="D17" s="64">
        <v>0</v>
      </c>
      <c r="E17" s="60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42">
        <v>17341282</v>
      </c>
      <c r="C18" s="58">
        <v>1</v>
      </c>
      <c r="D18" s="64">
        <v>0</v>
      </c>
      <c r="E18" s="60">
        <v>0</v>
      </c>
      <c r="F18" s="44">
        <v>17341282</v>
      </c>
      <c r="G18" s="61">
        <v>8.4266909755249489E-2</v>
      </c>
      <c r="H18" s="42">
        <v>15007886</v>
      </c>
      <c r="I18" s="58">
        <v>1</v>
      </c>
      <c r="J18" s="64">
        <v>0</v>
      </c>
      <c r="K18" s="60">
        <v>0</v>
      </c>
      <c r="L18" s="44">
        <v>15007886</v>
      </c>
      <c r="M18" s="61">
        <v>6.7003856193184941E-2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>
      <c r="A31" s="70" t="s">
        <v>90</v>
      </c>
      <c r="B31" s="42">
        <v>48669</v>
      </c>
      <c r="C31" s="58">
        <v>1</v>
      </c>
      <c r="D31" s="42">
        <v>0</v>
      </c>
      <c r="E31" s="60">
        <v>0</v>
      </c>
      <c r="F31" s="44">
        <v>48669</v>
      </c>
      <c r="G31" s="61">
        <v>1</v>
      </c>
      <c r="H31" s="42">
        <v>60000</v>
      </c>
      <c r="I31" s="58">
        <v>1</v>
      </c>
      <c r="J31" s="64">
        <v>0</v>
      </c>
      <c r="K31" s="60">
        <v>0</v>
      </c>
      <c r="L31" s="44">
        <v>60000</v>
      </c>
      <c r="M31" s="61">
        <v>1</v>
      </c>
      <c r="N31" s="35"/>
    </row>
    <row r="32" spans="1:14" ht="45">
      <c r="A32" s="71" t="s">
        <v>32</v>
      </c>
      <c r="B32" s="72"/>
      <c r="C32" s="63" t="s">
        <v>4</v>
      </c>
      <c r="D32" s="64"/>
      <c r="E32" s="65" t="s">
        <v>4</v>
      </c>
      <c r="F32" s="44"/>
      <c r="G32" s="66" t="s">
        <v>4</v>
      </c>
      <c r="H32" s="72" t="s">
        <v>4</v>
      </c>
      <c r="I32" s="63" t="s">
        <v>4</v>
      </c>
      <c r="J32" s="64"/>
      <c r="K32" s="65" t="s">
        <v>4</v>
      </c>
      <c r="L32" s="44"/>
      <c r="M32" s="66" t="s">
        <v>4</v>
      </c>
      <c r="N32" s="35"/>
    </row>
    <row r="33" spans="1:14">
      <c r="A33" s="67" t="s">
        <v>33</v>
      </c>
      <c r="B33" s="42">
        <v>0</v>
      </c>
      <c r="C33" s="58">
        <v>0</v>
      </c>
      <c r="D33" s="64">
        <v>0</v>
      </c>
      <c r="E33" s="60">
        <v>0</v>
      </c>
      <c r="F33" s="44">
        <v>0</v>
      </c>
      <c r="G33" s="61">
        <v>0</v>
      </c>
      <c r="H33" s="42">
        <v>0</v>
      </c>
      <c r="I33" s="58">
        <v>0</v>
      </c>
      <c r="J33" s="64">
        <v>0</v>
      </c>
      <c r="K33" s="60">
        <v>0</v>
      </c>
      <c r="L33" s="44">
        <v>0</v>
      </c>
      <c r="M33" s="61">
        <v>0</v>
      </c>
      <c r="N33" s="35"/>
    </row>
    <row r="34" spans="1:14" ht="45">
      <c r="A34" s="71" t="s">
        <v>34</v>
      </c>
      <c r="B34" s="72"/>
      <c r="C34" s="63" t="s">
        <v>4</v>
      </c>
      <c r="D34" s="64"/>
      <c r="E34" s="65" t="s">
        <v>4</v>
      </c>
      <c r="F34" s="44"/>
      <c r="G34" s="66" t="s">
        <v>4</v>
      </c>
      <c r="H34" s="72"/>
      <c r="I34" s="63" t="s">
        <v>4</v>
      </c>
      <c r="J34" s="64"/>
      <c r="K34" s="65" t="s">
        <v>4</v>
      </c>
      <c r="L34" s="44"/>
      <c r="M34" s="66" t="s">
        <v>4</v>
      </c>
      <c r="N34" s="35"/>
    </row>
    <row r="35" spans="1:14">
      <c r="A35" s="69" t="s">
        <v>33</v>
      </c>
      <c r="B35" s="73">
        <v>0</v>
      </c>
      <c r="C35" s="58">
        <v>0</v>
      </c>
      <c r="D35" s="74">
        <v>0</v>
      </c>
      <c r="E35" s="60">
        <v>0</v>
      </c>
      <c r="F35" s="75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75">
        <v>0</v>
      </c>
      <c r="M35" s="61">
        <v>0</v>
      </c>
      <c r="N35" s="35"/>
    </row>
    <row r="36" spans="1:14">
      <c r="A36" s="69" t="s">
        <v>35</v>
      </c>
      <c r="B36" s="73">
        <v>0</v>
      </c>
      <c r="C36" s="58">
        <v>0</v>
      </c>
      <c r="D36" s="74">
        <v>0</v>
      </c>
      <c r="E36" s="60">
        <v>0</v>
      </c>
      <c r="F36" s="44">
        <v>0</v>
      </c>
      <c r="G36" s="61">
        <v>0</v>
      </c>
      <c r="H36" s="73">
        <v>0</v>
      </c>
      <c r="I36" s="58">
        <v>0</v>
      </c>
      <c r="J36" s="74">
        <v>0</v>
      </c>
      <c r="K36" s="60">
        <v>0</v>
      </c>
      <c r="L36" s="44">
        <v>0</v>
      </c>
      <c r="M36" s="61">
        <v>0</v>
      </c>
      <c r="N36" s="35"/>
    </row>
    <row r="37" spans="1:14" s="82" customFormat="1" ht="45">
      <c r="A37" s="71" t="s">
        <v>36</v>
      </c>
      <c r="B37" s="76">
        <v>166627532</v>
      </c>
      <c r="C37" s="77">
        <v>1</v>
      </c>
      <c r="D37" s="78">
        <v>0</v>
      </c>
      <c r="E37" s="79">
        <v>0</v>
      </c>
      <c r="F37" s="76">
        <v>166627532</v>
      </c>
      <c r="G37" s="80">
        <v>0.80969718396736445</v>
      </c>
      <c r="H37" s="76">
        <v>173222943</v>
      </c>
      <c r="I37" s="77">
        <v>1</v>
      </c>
      <c r="J37" s="78">
        <v>0</v>
      </c>
      <c r="K37" s="79">
        <v>0</v>
      </c>
      <c r="L37" s="76">
        <v>173222943</v>
      </c>
      <c r="M37" s="80">
        <v>0.77336709261599346</v>
      </c>
      <c r="N37" s="81"/>
    </row>
    <row r="38" spans="1:14" ht="45">
      <c r="A38" s="83" t="s">
        <v>37</v>
      </c>
      <c r="B38" s="62"/>
      <c r="C38" s="63" t="s">
        <v>4</v>
      </c>
      <c r="D38" s="64"/>
      <c r="E38" s="65" t="s">
        <v>4</v>
      </c>
      <c r="F38" s="44"/>
      <c r="G38" s="66" t="s">
        <v>4</v>
      </c>
      <c r="H38" s="62"/>
      <c r="I38" s="63" t="s">
        <v>4</v>
      </c>
      <c r="J38" s="64"/>
      <c r="K38" s="65" t="s">
        <v>4</v>
      </c>
      <c r="L38" s="44"/>
      <c r="M38" s="66" t="s">
        <v>4</v>
      </c>
      <c r="N38" s="35"/>
    </row>
    <row r="39" spans="1:14">
      <c r="A39" s="21" t="s">
        <v>38</v>
      </c>
      <c r="B39" s="46">
        <v>0</v>
      </c>
      <c r="C39" s="52">
        <v>0</v>
      </c>
      <c r="D39" s="84">
        <v>0</v>
      </c>
      <c r="E39" s="54">
        <v>0</v>
      </c>
      <c r="F39" s="48">
        <v>0</v>
      </c>
      <c r="G39" s="56" t="e">
        <v>#DIV/0!</v>
      </c>
      <c r="H39" s="46">
        <v>0</v>
      </c>
      <c r="I39" s="52">
        <v>0</v>
      </c>
      <c r="J39" s="84">
        <v>0</v>
      </c>
      <c r="K39" s="54">
        <v>0</v>
      </c>
      <c r="L39" s="48">
        <v>0</v>
      </c>
      <c r="M39" s="56" t="e">
        <v>#DIV/0!</v>
      </c>
      <c r="N39" s="35"/>
    </row>
    <row r="40" spans="1:14">
      <c r="A40" s="85" t="s">
        <v>39</v>
      </c>
      <c r="B40" s="42">
        <v>0</v>
      </c>
      <c r="C40" s="58">
        <v>0</v>
      </c>
      <c r="D40" s="64">
        <v>0</v>
      </c>
      <c r="E40" s="60">
        <v>0</v>
      </c>
      <c r="F40" s="44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44">
        <v>0</v>
      </c>
      <c r="M40" s="61">
        <v>0</v>
      </c>
      <c r="N40" s="35"/>
    </row>
    <row r="41" spans="1:14">
      <c r="A41" s="86" t="s">
        <v>40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41" t="s">
        <v>41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0</v>
      </c>
      <c r="I42" s="58">
        <v>0</v>
      </c>
      <c r="J42" s="64">
        <v>0</v>
      </c>
      <c r="K42" s="60">
        <v>0</v>
      </c>
      <c r="L42" s="75">
        <v>0</v>
      </c>
      <c r="M42" s="61">
        <v>0</v>
      </c>
      <c r="N42" s="35"/>
    </row>
    <row r="43" spans="1:14">
      <c r="A43" s="85" t="s">
        <v>42</v>
      </c>
      <c r="B43" s="42">
        <v>1345651</v>
      </c>
      <c r="C43" s="58">
        <v>1</v>
      </c>
      <c r="D43" s="64">
        <v>0</v>
      </c>
      <c r="E43" s="60">
        <v>0</v>
      </c>
      <c r="F43" s="75">
        <v>1345651</v>
      </c>
      <c r="G43" s="61">
        <v>6.5389543506103659E-3</v>
      </c>
      <c r="H43" s="42">
        <v>641600</v>
      </c>
      <c r="I43" s="58">
        <v>1</v>
      </c>
      <c r="J43" s="64">
        <v>0</v>
      </c>
      <c r="K43" s="60">
        <v>0</v>
      </c>
      <c r="L43" s="75">
        <v>641600</v>
      </c>
      <c r="M43" s="61">
        <v>2.8644723269851237E-3</v>
      </c>
      <c r="N43" s="35"/>
    </row>
    <row r="44" spans="1:14" s="82" customFormat="1" ht="45">
      <c r="A44" s="83" t="s">
        <v>43</v>
      </c>
      <c r="B44" s="87">
        <v>1345651</v>
      </c>
      <c r="C44" s="77">
        <v>1</v>
      </c>
      <c r="D44" s="88">
        <v>0</v>
      </c>
      <c r="E44" s="79">
        <v>0</v>
      </c>
      <c r="F44" s="89">
        <v>1345651</v>
      </c>
      <c r="G44" s="80">
        <v>6.5389543506103659E-3</v>
      </c>
      <c r="H44" s="87">
        <v>641600</v>
      </c>
      <c r="I44" s="77">
        <v>1</v>
      </c>
      <c r="J44" s="88">
        <v>0</v>
      </c>
      <c r="K44" s="79">
        <v>0</v>
      </c>
      <c r="L44" s="89">
        <v>641600</v>
      </c>
      <c r="M44" s="80">
        <v>2.8644723269851237E-3</v>
      </c>
      <c r="N44" s="81"/>
    </row>
    <row r="45" spans="1:14" s="82" customFormat="1" ht="45">
      <c r="A45" s="90" t="s">
        <v>44</v>
      </c>
      <c r="B45" s="91">
        <v>0</v>
      </c>
      <c r="C45" s="77">
        <v>0</v>
      </c>
      <c r="D45" s="91">
        <v>0</v>
      </c>
      <c r="E45" s="79">
        <v>0</v>
      </c>
      <c r="F45" s="92">
        <v>0</v>
      </c>
      <c r="G45" s="80">
        <v>0</v>
      </c>
      <c r="H45" s="91">
        <v>0</v>
      </c>
      <c r="I45" s="77">
        <v>0</v>
      </c>
      <c r="J45" s="91">
        <v>0</v>
      </c>
      <c r="K45" s="79">
        <v>0</v>
      </c>
      <c r="L45" s="92">
        <v>0</v>
      </c>
      <c r="M45" s="80">
        <v>0</v>
      </c>
      <c r="N45" s="81"/>
    </row>
    <row r="46" spans="1:14" ht="45">
      <c r="A46" s="24" t="s">
        <v>45</v>
      </c>
      <c r="B46" s="93"/>
      <c r="C46" s="94" t="s">
        <v>4</v>
      </c>
      <c r="D46" s="59"/>
      <c r="E46" s="95" t="s">
        <v>4</v>
      </c>
      <c r="F46" s="48"/>
      <c r="G46" s="96" t="s">
        <v>4</v>
      </c>
      <c r="H46" s="93"/>
      <c r="I46" s="94" t="s">
        <v>4</v>
      </c>
      <c r="J46" s="59"/>
      <c r="K46" s="95" t="s">
        <v>4</v>
      </c>
      <c r="L46" s="48"/>
      <c r="M46" s="96" t="s">
        <v>4</v>
      </c>
      <c r="N46" s="35"/>
    </row>
    <row r="47" spans="1:14">
      <c r="A47" s="21" t="s">
        <v>46</v>
      </c>
      <c r="B47" s="93">
        <v>0</v>
      </c>
      <c r="C47" s="52">
        <v>0</v>
      </c>
      <c r="D47" s="59">
        <v>0</v>
      </c>
      <c r="E47" s="54">
        <v>0</v>
      </c>
      <c r="F47" s="97">
        <v>0</v>
      </c>
      <c r="G47" s="56">
        <v>0</v>
      </c>
      <c r="H47" s="93">
        <v>0</v>
      </c>
      <c r="I47" s="52">
        <v>0</v>
      </c>
      <c r="J47" s="59">
        <v>0</v>
      </c>
      <c r="K47" s="54">
        <v>0</v>
      </c>
      <c r="L47" s="97">
        <v>0</v>
      </c>
      <c r="M47" s="56">
        <v>0</v>
      </c>
      <c r="N47" s="35"/>
    </row>
    <row r="48" spans="1:14">
      <c r="A48" s="41" t="s">
        <v>47</v>
      </c>
      <c r="B48" s="62">
        <v>0</v>
      </c>
      <c r="C48" s="58">
        <v>0</v>
      </c>
      <c r="D48" s="64">
        <v>0</v>
      </c>
      <c r="E48" s="60">
        <v>0</v>
      </c>
      <c r="F48" s="98">
        <v>0</v>
      </c>
      <c r="G48" s="61">
        <v>0</v>
      </c>
      <c r="H48" s="62">
        <v>0</v>
      </c>
      <c r="I48" s="58">
        <v>0</v>
      </c>
      <c r="J48" s="64">
        <v>0</v>
      </c>
      <c r="K48" s="60">
        <v>0</v>
      </c>
      <c r="L48" s="98">
        <v>0</v>
      </c>
      <c r="M48" s="61">
        <v>0</v>
      </c>
      <c r="N48" s="35"/>
    </row>
    <row r="49" spans="1:14">
      <c r="A49" s="99" t="s">
        <v>48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99" t="s">
        <v>49</v>
      </c>
      <c r="B50" s="100">
        <v>0</v>
      </c>
      <c r="C50" s="58">
        <v>0</v>
      </c>
      <c r="D50" s="101">
        <v>0</v>
      </c>
      <c r="E50" s="60">
        <v>0</v>
      </c>
      <c r="F50" s="102">
        <v>0</v>
      </c>
      <c r="G50" s="61">
        <v>0</v>
      </c>
      <c r="H50" s="100">
        <v>0</v>
      </c>
      <c r="I50" s="58">
        <v>0</v>
      </c>
      <c r="J50" s="101">
        <v>0</v>
      </c>
      <c r="K50" s="60">
        <v>0</v>
      </c>
      <c r="L50" s="102">
        <v>0</v>
      </c>
      <c r="M50" s="61">
        <v>0</v>
      </c>
      <c r="N50" s="35"/>
    </row>
    <row r="51" spans="1:14">
      <c r="A51" s="41" t="s">
        <v>50</v>
      </c>
      <c r="B51" s="62">
        <v>0</v>
      </c>
      <c r="C51" s="58">
        <v>0</v>
      </c>
      <c r="D51" s="64">
        <v>0</v>
      </c>
      <c r="E51" s="60">
        <v>0</v>
      </c>
      <c r="F51" s="98">
        <v>0</v>
      </c>
      <c r="G51" s="61">
        <v>0</v>
      </c>
      <c r="H51" s="62">
        <v>0</v>
      </c>
      <c r="I51" s="58">
        <v>0</v>
      </c>
      <c r="J51" s="64">
        <v>0</v>
      </c>
      <c r="K51" s="60">
        <v>0</v>
      </c>
      <c r="L51" s="98">
        <v>0</v>
      </c>
      <c r="M51" s="61">
        <v>0</v>
      </c>
      <c r="N51" s="35"/>
    </row>
    <row r="52" spans="1:14" s="82" customFormat="1" ht="45">
      <c r="A52" s="90" t="s">
        <v>51</v>
      </c>
      <c r="B52" s="103">
        <v>0</v>
      </c>
      <c r="C52" s="77">
        <v>0</v>
      </c>
      <c r="D52" s="88">
        <v>0</v>
      </c>
      <c r="E52" s="79">
        <v>0</v>
      </c>
      <c r="F52" s="104">
        <v>0</v>
      </c>
      <c r="G52" s="80">
        <v>0</v>
      </c>
      <c r="H52" s="103">
        <v>0</v>
      </c>
      <c r="I52" s="77">
        <v>0</v>
      </c>
      <c r="J52" s="88">
        <v>0</v>
      </c>
      <c r="K52" s="79">
        <v>0</v>
      </c>
      <c r="L52" s="104">
        <v>0</v>
      </c>
      <c r="M52" s="80">
        <v>0</v>
      </c>
      <c r="N52" s="81"/>
    </row>
    <row r="53" spans="1:14">
      <c r="A53" s="51" t="s">
        <v>52</v>
      </c>
      <c r="B53" s="105">
        <v>0</v>
      </c>
      <c r="C53" s="58">
        <v>0</v>
      </c>
      <c r="D53" s="106">
        <v>0</v>
      </c>
      <c r="E53" s="60">
        <v>0</v>
      </c>
      <c r="F53" s="107">
        <v>0</v>
      </c>
      <c r="G53" s="61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1">
        <v>0</v>
      </c>
      <c r="N53" s="35"/>
    </row>
    <row r="54" spans="1:14">
      <c r="A54" s="108" t="s">
        <v>53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6" t="s">
        <v>54</v>
      </c>
      <c r="B55" s="42">
        <v>0</v>
      </c>
      <c r="C55" s="58">
        <v>0</v>
      </c>
      <c r="D55" s="64">
        <v>0</v>
      </c>
      <c r="E55" s="60">
        <v>0</v>
      </c>
      <c r="F55" s="44">
        <v>0</v>
      </c>
      <c r="G55" s="61">
        <v>0</v>
      </c>
      <c r="H55" s="42">
        <v>0</v>
      </c>
      <c r="I55" s="58">
        <v>0</v>
      </c>
      <c r="J55" s="64">
        <v>0</v>
      </c>
      <c r="K55" s="60">
        <v>0</v>
      </c>
      <c r="L55" s="44">
        <v>0</v>
      </c>
      <c r="M55" s="61">
        <v>0</v>
      </c>
      <c r="N55" s="35"/>
    </row>
    <row r="56" spans="1:14">
      <c r="A56" s="85" t="s">
        <v>55</v>
      </c>
      <c r="B56" s="73">
        <v>0</v>
      </c>
      <c r="C56" s="58">
        <v>0</v>
      </c>
      <c r="D56" s="74">
        <v>0</v>
      </c>
      <c r="E56" s="60">
        <v>0</v>
      </c>
      <c r="F56" s="75">
        <v>0</v>
      </c>
      <c r="G56" s="61">
        <v>0</v>
      </c>
      <c r="H56" s="73">
        <v>0</v>
      </c>
      <c r="I56" s="58">
        <v>0</v>
      </c>
      <c r="J56" s="74">
        <v>0</v>
      </c>
      <c r="K56" s="60">
        <v>0</v>
      </c>
      <c r="L56" s="75">
        <v>0</v>
      </c>
      <c r="M56" s="61">
        <v>0</v>
      </c>
      <c r="N56" s="35"/>
    </row>
    <row r="57" spans="1:14">
      <c r="A57" s="109" t="s">
        <v>56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09" t="s">
        <v>57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58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110" t="s">
        <v>59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6" t="s">
        <v>60</v>
      </c>
      <c r="B61" s="42">
        <v>0</v>
      </c>
      <c r="C61" s="58">
        <v>0</v>
      </c>
      <c r="D61" s="64">
        <v>0</v>
      </c>
      <c r="E61" s="60">
        <v>0</v>
      </c>
      <c r="F61" s="44">
        <v>0</v>
      </c>
      <c r="G61" s="61">
        <v>0</v>
      </c>
      <c r="H61" s="42">
        <v>0</v>
      </c>
      <c r="I61" s="58">
        <v>0</v>
      </c>
      <c r="J61" s="64">
        <v>0</v>
      </c>
      <c r="K61" s="60">
        <v>0</v>
      </c>
      <c r="L61" s="44">
        <v>0</v>
      </c>
      <c r="M61" s="61">
        <v>0</v>
      </c>
      <c r="N61" s="35"/>
    </row>
    <row r="62" spans="1:14">
      <c r="A62" s="85" t="s">
        <v>61</v>
      </c>
      <c r="B62" s="42">
        <v>39359</v>
      </c>
      <c r="C62" s="58">
        <v>1</v>
      </c>
      <c r="D62" s="64">
        <v>0</v>
      </c>
      <c r="E62" s="60">
        <v>0</v>
      </c>
      <c r="F62" s="44">
        <v>39359</v>
      </c>
      <c r="G62" s="61">
        <v>1.9125813772343154E-4</v>
      </c>
      <c r="H62" s="42">
        <v>120864</v>
      </c>
      <c r="I62" s="58">
        <v>1</v>
      </c>
      <c r="J62" s="64">
        <v>0</v>
      </c>
      <c r="K62" s="60">
        <v>0</v>
      </c>
      <c r="L62" s="44">
        <v>120864</v>
      </c>
      <c r="M62" s="61">
        <v>5.3960658249490331E-4</v>
      </c>
      <c r="N62" s="35"/>
    </row>
    <row r="63" spans="1:14" s="82" customFormat="1" ht="45">
      <c r="A63" s="111" t="s">
        <v>62</v>
      </c>
      <c r="B63" s="87">
        <v>39359</v>
      </c>
      <c r="C63" s="77">
        <v>1</v>
      </c>
      <c r="D63" s="88">
        <v>0</v>
      </c>
      <c r="E63" s="79">
        <v>0</v>
      </c>
      <c r="F63" s="87">
        <v>39359</v>
      </c>
      <c r="G63" s="80">
        <v>1.9125813772343154E-4</v>
      </c>
      <c r="H63" s="87">
        <v>120864</v>
      </c>
      <c r="I63" s="77">
        <v>1</v>
      </c>
      <c r="J63" s="88">
        <v>0</v>
      </c>
      <c r="K63" s="79">
        <v>0</v>
      </c>
      <c r="L63" s="87">
        <v>120864</v>
      </c>
      <c r="M63" s="80">
        <v>5.3960658249490331E-4</v>
      </c>
      <c r="N63" s="81"/>
    </row>
    <row r="64" spans="1:14" ht="45">
      <c r="A64" s="24" t="s">
        <v>63</v>
      </c>
      <c r="B64" s="62"/>
      <c r="C64" s="63" t="s">
        <v>4</v>
      </c>
      <c r="D64" s="64"/>
      <c r="E64" s="65" t="s">
        <v>4</v>
      </c>
      <c r="F64" s="44"/>
      <c r="G64" s="66" t="s">
        <v>4</v>
      </c>
      <c r="H64" s="62"/>
      <c r="I64" s="63" t="s">
        <v>4</v>
      </c>
      <c r="J64" s="64"/>
      <c r="K64" s="65" t="s">
        <v>4</v>
      </c>
      <c r="L64" s="44"/>
      <c r="M64" s="66" t="s">
        <v>4</v>
      </c>
    </row>
    <row r="65" spans="1:13">
      <c r="A65" s="112" t="s">
        <v>64</v>
      </c>
      <c r="B65" s="5">
        <v>37777394.409999996</v>
      </c>
      <c r="C65" s="52">
        <v>1</v>
      </c>
      <c r="D65" s="59">
        <v>0</v>
      </c>
      <c r="E65" s="54">
        <v>0</v>
      </c>
      <c r="F65" s="68">
        <v>37777394.409999996</v>
      </c>
      <c r="G65" s="56">
        <v>0.18357260354430174</v>
      </c>
      <c r="H65" s="5">
        <v>50000000</v>
      </c>
      <c r="I65" s="52">
        <v>1</v>
      </c>
      <c r="J65" s="59">
        <v>0</v>
      </c>
      <c r="K65" s="54">
        <v>0</v>
      </c>
      <c r="L65" s="68">
        <v>50000000</v>
      </c>
      <c r="M65" s="56">
        <v>0.22322882847452646</v>
      </c>
    </row>
    <row r="66" spans="1:13">
      <c r="A66" s="41" t="s">
        <v>65</v>
      </c>
      <c r="B66" s="42">
        <v>0</v>
      </c>
      <c r="C66" s="58">
        <v>0</v>
      </c>
      <c r="D66" s="64">
        <v>0</v>
      </c>
      <c r="E66" s="60">
        <v>0</v>
      </c>
      <c r="F66" s="44">
        <v>0</v>
      </c>
      <c r="G66" s="61">
        <v>0</v>
      </c>
      <c r="H66" s="42">
        <v>0</v>
      </c>
      <c r="I66" s="58">
        <v>0</v>
      </c>
      <c r="J66" s="64">
        <v>0</v>
      </c>
      <c r="K66" s="60">
        <v>0</v>
      </c>
      <c r="L66" s="44">
        <v>0</v>
      </c>
      <c r="M66" s="61">
        <v>0</v>
      </c>
    </row>
    <row r="67" spans="1:13" ht="45">
      <c r="A67" s="113" t="s">
        <v>66</v>
      </c>
      <c r="B67" s="62"/>
      <c r="C67" s="63" t="s">
        <v>4</v>
      </c>
      <c r="D67" s="64"/>
      <c r="E67" s="65" t="s">
        <v>4</v>
      </c>
      <c r="F67" s="44"/>
      <c r="G67" s="66" t="s">
        <v>4</v>
      </c>
      <c r="H67" s="62"/>
      <c r="I67" s="63" t="s">
        <v>4</v>
      </c>
      <c r="J67" s="64"/>
      <c r="K67" s="65" t="s">
        <v>4</v>
      </c>
      <c r="L67" s="44"/>
      <c r="M67" s="66" t="s">
        <v>4</v>
      </c>
    </row>
    <row r="68" spans="1:13">
      <c r="A68" s="86" t="s">
        <v>67</v>
      </c>
      <c r="B68" s="5">
        <v>0</v>
      </c>
      <c r="C68" s="52">
        <v>0</v>
      </c>
      <c r="D68" s="59">
        <v>0</v>
      </c>
      <c r="E68" s="54">
        <v>0</v>
      </c>
      <c r="F68" s="68">
        <v>0</v>
      </c>
      <c r="G68" s="56">
        <v>0</v>
      </c>
      <c r="H68" s="5">
        <v>0</v>
      </c>
      <c r="I68" s="52">
        <v>0</v>
      </c>
      <c r="J68" s="59">
        <v>0</v>
      </c>
      <c r="K68" s="54">
        <v>0</v>
      </c>
      <c r="L68" s="68">
        <v>0</v>
      </c>
      <c r="M68" s="56">
        <v>0</v>
      </c>
    </row>
    <row r="69" spans="1:13">
      <c r="A69" s="41" t="s">
        <v>68</v>
      </c>
      <c r="B69" s="42">
        <v>0</v>
      </c>
      <c r="C69" s="58">
        <v>0</v>
      </c>
      <c r="D69" s="64">
        <v>0</v>
      </c>
      <c r="E69" s="60">
        <v>0</v>
      </c>
      <c r="F69" s="44">
        <v>0</v>
      </c>
      <c r="G69" s="61">
        <v>0</v>
      </c>
      <c r="H69" s="42">
        <v>0</v>
      </c>
      <c r="I69" s="58">
        <v>0</v>
      </c>
      <c r="J69" s="64">
        <v>0</v>
      </c>
      <c r="K69" s="60">
        <v>0</v>
      </c>
      <c r="L69" s="44">
        <v>0</v>
      </c>
      <c r="M69" s="61">
        <v>0</v>
      </c>
    </row>
    <row r="70" spans="1:13" s="82" customFormat="1" ht="45">
      <c r="A70" s="83" t="s">
        <v>69</v>
      </c>
      <c r="B70" s="114">
        <v>37777394.409999996</v>
      </c>
      <c r="C70" s="77">
        <v>1</v>
      </c>
      <c r="D70" s="115">
        <v>0</v>
      </c>
      <c r="E70" s="79">
        <v>0</v>
      </c>
      <c r="F70" s="104">
        <v>37777394.409999996</v>
      </c>
      <c r="G70" s="116">
        <v>0.18357260354430174</v>
      </c>
      <c r="H70" s="103">
        <v>50000000</v>
      </c>
      <c r="I70" s="117">
        <v>1</v>
      </c>
      <c r="J70" s="88">
        <v>0</v>
      </c>
      <c r="K70" s="118">
        <v>0</v>
      </c>
      <c r="L70" s="104">
        <v>50000000</v>
      </c>
      <c r="M70" s="80">
        <v>0.22322882847452646</v>
      </c>
    </row>
    <row r="71" spans="1:13" s="82" customFormat="1" ht="45">
      <c r="A71" s="83" t="s">
        <v>70</v>
      </c>
      <c r="B71" s="114">
        <v>0</v>
      </c>
      <c r="C71" s="79">
        <v>0</v>
      </c>
      <c r="D71" s="91">
        <v>0</v>
      </c>
      <c r="E71" s="79">
        <v>0</v>
      </c>
      <c r="F71" s="119">
        <v>0</v>
      </c>
      <c r="G71" s="80">
        <v>0</v>
      </c>
      <c r="H71" s="114">
        <v>0</v>
      </c>
      <c r="I71" s="79">
        <v>0</v>
      </c>
      <c r="J71" s="91">
        <v>0</v>
      </c>
      <c r="K71" s="79">
        <v>0</v>
      </c>
      <c r="L71" s="120">
        <v>0</v>
      </c>
      <c r="M71" s="80">
        <v>0</v>
      </c>
    </row>
    <row r="72" spans="1:13" s="82" customFormat="1" ht="45.75" thickBot="1">
      <c r="A72" s="121" t="s">
        <v>71</v>
      </c>
      <c r="B72" s="122">
        <v>205789936.41</v>
      </c>
      <c r="C72" s="123">
        <v>1</v>
      </c>
      <c r="D72" s="122">
        <v>0</v>
      </c>
      <c r="E72" s="124">
        <v>0</v>
      </c>
      <c r="F72" s="122">
        <v>205789936.41</v>
      </c>
      <c r="G72" s="125">
        <v>1</v>
      </c>
      <c r="H72" s="122">
        <v>223985407</v>
      </c>
      <c r="I72" s="123">
        <v>1</v>
      </c>
      <c r="J72" s="122">
        <v>0</v>
      </c>
      <c r="K72" s="124">
        <v>0</v>
      </c>
      <c r="L72" s="122">
        <v>223985407</v>
      </c>
      <c r="M72" s="125">
        <v>1</v>
      </c>
    </row>
    <row r="73" spans="1:13" ht="45" thickTop="1">
      <c r="A73" s="126"/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4" t="s">
        <v>4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5" spans="1:13">
      <c r="A75" s="127" t="s">
        <v>72</v>
      </c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7" spans="1:13">
      <c r="A77" s="129" t="s">
        <v>73</v>
      </c>
    </row>
  </sheetData>
  <pageMargins left="0.7" right="0.7" top="0.75" bottom="0.75" header="0.3" footer="0.3"/>
  <pageSetup scal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1"/>
  <sheetViews>
    <sheetView topLeftCell="A43" zoomScale="20" zoomScaleNormal="20" workbookViewId="0">
      <selection activeCell="B67" sqref="B67"/>
    </sheetView>
  </sheetViews>
  <sheetFormatPr defaultColWidth="12.42578125" defaultRowHeight="15"/>
  <cols>
    <col min="1" max="1" width="186.7109375" style="184" customWidth="1"/>
    <col min="2" max="2" width="57.85546875" style="190" customWidth="1"/>
    <col min="3" max="3" width="45.5703125" style="184" customWidth="1"/>
    <col min="4" max="4" width="56.28515625" style="190" customWidth="1"/>
    <col min="5" max="5" width="45.5703125" style="184" customWidth="1"/>
    <col min="6" max="6" width="56.28515625" style="190" customWidth="1"/>
    <col min="7" max="7" width="45.5703125" style="184" customWidth="1"/>
    <col min="8" max="8" width="54.7109375" style="190" customWidth="1"/>
    <col min="9" max="9" width="45.5703125" style="184" customWidth="1"/>
    <col min="10" max="10" width="50.5703125" style="190" customWidth="1"/>
    <col min="11" max="11" width="45.5703125" style="184" customWidth="1"/>
    <col min="12" max="12" width="45.5703125" style="190" customWidth="1"/>
    <col min="13" max="13" width="45.5703125" style="184" customWidth="1"/>
    <col min="14" max="256" width="12.42578125" style="184"/>
    <col min="257" max="257" width="186.7109375" style="184" customWidth="1"/>
    <col min="258" max="258" width="56.42578125" style="184" customWidth="1"/>
    <col min="259" max="263" width="45.5703125" style="184" customWidth="1"/>
    <col min="264" max="264" width="54.7109375" style="184" customWidth="1"/>
    <col min="265" max="269" width="45.5703125" style="184" customWidth="1"/>
    <col min="270" max="512" width="12.42578125" style="184"/>
    <col min="513" max="513" width="186.7109375" style="184" customWidth="1"/>
    <col min="514" max="514" width="56.42578125" style="184" customWidth="1"/>
    <col min="515" max="519" width="45.5703125" style="184" customWidth="1"/>
    <col min="520" max="520" width="54.7109375" style="184" customWidth="1"/>
    <col min="521" max="525" width="45.5703125" style="184" customWidth="1"/>
    <col min="526" max="768" width="12.42578125" style="184"/>
    <col min="769" max="769" width="186.7109375" style="184" customWidth="1"/>
    <col min="770" max="770" width="56.42578125" style="184" customWidth="1"/>
    <col min="771" max="775" width="45.5703125" style="184" customWidth="1"/>
    <col min="776" max="776" width="54.7109375" style="184" customWidth="1"/>
    <col min="777" max="781" width="45.5703125" style="184" customWidth="1"/>
    <col min="782" max="1024" width="12.42578125" style="184"/>
    <col min="1025" max="1025" width="186.7109375" style="184" customWidth="1"/>
    <col min="1026" max="1026" width="56.42578125" style="184" customWidth="1"/>
    <col min="1027" max="1031" width="45.5703125" style="184" customWidth="1"/>
    <col min="1032" max="1032" width="54.7109375" style="184" customWidth="1"/>
    <col min="1033" max="1037" width="45.5703125" style="184" customWidth="1"/>
    <col min="1038" max="1280" width="12.42578125" style="184"/>
    <col min="1281" max="1281" width="186.7109375" style="184" customWidth="1"/>
    <col min="1282" max="1282" width="56.42578125" style="184" customWidth="1"/>
    <col min="1283" max="1287" width="45.5703125" style="184" customWidth="1"/>
    <col min="1288" max="1288" width="54.7109375" style="184" customWidth="1"/>
    <col min="1289" max="1293" width="45.5703125" style="184" customWidth="1"/>
    <col min="1294" max="1536" width="12.42578125" style="184"/>
    <col min="1537" max="1537" width="186.7109375" style="184" customWidth="1"/>
    <col min="1538" max="1538" width="56.42578125" style="184" customWidth="1"/>
    <col min="1539" max="1543" width="45.5703125" style="184" customWidth="1"/>
    <col min="1544" max="1544" width="54.7109375" style="184" customWidth="1"/>
    <col min="1545" max="1549" width="45.5703125" style="184" customWidth="1"/>
    <col min="1550" max="1792" width="12.42578125" style="184"/>
    <col min="1793" max="1793" width="186.7109375" style="184" customWidth="1"/>
    <col min="1794" max="1794" width="56.42578125" style="184" customWidth="1"/>
    <col min="1795" max="1799" width="45.5703125" style="184" customWidth="1"/>
    <col min="1800" max="1800" width="54.7109375" style="184" customWidth="1"/>
    <col min="1801" max="1805" width="45.5703125" style="184" customWidth="1"/>
    <col min="1806" max="2048" width="12.42578125" style="184"/>
    <col min="2049" max="2049" width="186.7109375" style="184" customWidth="1"/>
    <col min="2050" max="2050" width="56.42578125" style="184" customWidth="1"/>
    <col min="2051" max="2055" width="45.5703125" style="184" customWidth="1"/>
    <col min="2056" max="2056" width="54.7109375" style="184" customWidth="1"/>
    <col min="2057" max="2061" width="45.5703125" style="184" customWidth="1"/>
    <col min="2062" max="2304" width="12.42578125" style="184"/>
    <col min="2305" max="2305" width="186.7109375" style="184" customWidth="1"/>
    <col min="2306" max="2306" width="56.42578125" style="184" customWidth="1"/>
    <col min="2307" max="2311" width="45.5703125" style="184" customWidth="1"/>
    <col min="2312" max="2312" width="54.7109375" style="184" customWidth="1"/>
    <col min="2313" max="2317" width="45.5703125" style="184" customWidth="1"/>
    <col min="2318" max="2560" width="12.42578125" style="184"/>
    <col min="2561" max="2561" width="186.7109375" style="184" customWidth="1"/>
    <col min="2562" max="2562" width="56.42578125" style="184" customWidth="1"/>
    <col min="2563" max="2567" width="45.5703125" style="184" customWidth="1"/>
    <col min="2568" max="2568" width="54.7109375" style="184" customWidth="1"/>
    <col min="2569" max="2573" width="45.5703125" style="184" customWidth="1"/>
    <col min="2574" max="2816" width="12.42578125" style="184"/>
    <col min="2817" max="2817" width="186.7109375" style="184" customWidth="1"/>
    <col min="2818" max="2818" width="56.42578125" style="184" customWidth="1"/>
    <col min="2819" max="2823" width="45.5703125" style="184" customWidth="1"/>
    <col min="2824" max="2824" width="54.7109375" style="184" customWidth="1"/>
    <col min="2825" max="2829" width="45.5703125" style="184" customWidth="1"/>
    <col min="2830" max="3072" width="12.42578125" style="184"/>
    <col min="3073" max="3073" width="186.7109375" style="184" customWidth="1"/>
    <col min="3074" max="3074" width="56.42578125" style="184" customWidth="1"/>
    <col min="3075" max="3079" width="45.5703125" style="184" customWidth="1"/>
    <col min="3080" max="3080" width="54.7109375" style="184" customWidth="1"/>
    <col min="3081" max="3085" width="45.5703125" style="184" customWidth="1"/>
    <col min="3086" max="3328" width="12.42578125" style="184"/>
    <col min="3329" max="3329" width="186.7109375" style="184" customWidth="1"/>
    <col min="3330" max="3330" width="56.42578125" style="184" customWidth="1"/>
    <col min="3331" max="3335" width="45.5703125" style="184" customWidth="1"/>
    <col min="3336" max="3336" width="54.7109375" style="184" customWidth="1"/>
    <col min="3337" max="3341" width="45.5703125" style="184" customWidth="1"/>
    <col min="3342" max="3584" width="12.42578125" style="184"/>
    <col min="3585" max="3585" width="186.7109375" style="184" customWidth="1"/>
    <col min="3586" max="3586" width="56.42578125" style="184" customWidth="1"/>
    <col min="3587" max="3591" width="45.5703125" style="184" customWidth="1"/>
    <col min="3592" max="3592" width="54.7109375" style="184" customWidth="1"/>
    <col min="3593" max="3597" width="45.5703125" style="184" customWidth="1"/>
    <col min="3598" max="3840" width="12.42578125" style="184"/>
    <col min="3841" max="3841" width="186.7109375" style="184" customWidth="1"/>
    <col min="3842" max="3842" width="56.42578125" style="184" customWidth="1"/>
    <col min="3843" max="3847" width="45.5703125" style="184" customWidth="1"/>
    <col min="3848" max="3848" width="54.7109375" style="184" customWidth="1"/>
    <col min="3849" max="3853" width="45.5703125" style="184" customWidth="1"/>
    <col min="3854" max="4096" width="12.42578125" style="184"/>
    <col min="4097" max="4097" width="186.7109375" style="184" customWidth="1"/>
    <col min="4098" max="4098" width="56.42578125" style="184" customWidth="1"/>
    <col min="4099" max="4103" width="45.5703125" style="184" customWidth="1"/>
    <col min="4104" max="4104" width="54.7109375" style="184" customWidth="1"/>
    <col min="4105" max="4109" width="45.5703125" style="184" customWidth="1"/>
    <col min="4110" max="4352" width="12.42578125" style="184"/>
    <col min="4353" max="4353" width="186.7109375" style="184" customWidth="1"/>
    <col min="4354" max="4354" width="56.42578125" style="184" customWidth="1"/>
    <col min="4355" max="4359" width="45.5703125" style="184" customWidth="1"/>
    <col min="4360" max="4360" width="54.7109375" style="184" customWidth="1"/>
    <col min="4361" max="4365" width="45.5703125" style="184" customWidth="1"/>
    <col min="4366" max="4608" width="12.42578125" style="184"/>
    <col min="4609" max="4609" width="186.7109375" style="184" customWidth="1"/>
    <col min="4610" max="4610" width="56.42578125" style="184" customWidth="1"/>
    <col min="4611" max="4615" width="45.5703125" style="184" customWidth="1"/>
    <col min="4616" max="4616" width="54.7109375" style="184" customWidth="1"/>
    <col min="4617" max="4621" width="45.5703125" style="184" customWidth="1"/>
    <col min="4622" max="4864" width="12.42578125" style="184"/>
    <col min="4865" max="4865" width="186.7109375" style="184" customWidth="1"/>
    <col min="4866" max="4866" width="56.42578125" style="184" customWidth="1"/>
    <col min="4867" max="4871" width="45.5703125" style="184" customWidth="1"/>
    <col min="4872" max="4872" width="54.7109375" style="184" customWidth="1"/>
    <col min="4873" max="4877" width="45.5703125" style="184" customWidth="1"/>
    <col min="4878" max="5120" width="12.42578125" style="184"/>
    <col min="5121" max="5121" width="186.7109375" style="184" customWidth="1"/>
    <col min="5122" max="5122" width="56.42578125" style="184" customWidth="1"/>
    <col min="5123" max="5127" width="45.5703125" style="184" customWidth="1"/>
    <col min="5128" max="5128" width="54.7109375" style="184" customWidth="1"/>
    <col min="5129" max="5133" width="45.5703125" style="184" customWidth="1"/>
    <col min="5134" max="5376" width="12.42578125" style="184"/>
    <col min="5377" max="5377" width="186.7109375" style="184" customWidth="1"/>
    <col min="5378" max="5378" width="56.42578125" style="184" customWidth="1"/>
    <col min="5379" max="5383" width="45.5703125" style="184" customWidth="1"/>
    <col min="5384" max="5384" width="54.7109375" style="184" customWidth="1"/>
    <col min="5385" max="5389" width="45.5703125" style="184" customWidth="1"/>
    <col min="5390" max="5632" width="12.42578125" style="184"/>
    <col min="5633" max="5633" width="186.7109375" style="184" customWidth="1"/>
    <col min="5634" max="5634" width="56.42578125" style="184" customWidth="1"/>
    <col min="5635" max="5639" width="45.5703125" style="184" customWidth="1"/>
    <col min="5640" max="5640" width="54.7109375" style="184" customWidth="1"/>
    <col min="5641" max="5645" width="45.5703125" style="184" customWidth="1"/>
    <col min="5646" max="5888" width="12.42578125" style="184"/>
    <col min="5889" max="5889" width="186.7109375" style="184" customWidth="1"/>
    <col min="5890" max="5890" width="56.42578125" style="184" customWidth="1"/>
    <col min="5891" max="5895" width="45.5703125" style="184" customWidth="1"/>
    <col min="5896" max="5896" width="54.7109375" style="184" customWidth="1"/>
    <col min="5897" max="5901" width="45.5703125" style="184" customWidth="1"/>
    <col min="5902" max="6144" width="12.42578125" style="184"/>
    <col min="6145" max="6145" width="186.7109375" style="184" customWidth="1"/>
    <col min="6146" max="6146" width="56.42578125" style="184" customWidth="1"/>
    <col min="6147" max="6151" width="45.5703125" style="184" customWidth="1"/>
    <col min="6152" max="6152" width="54.7109375" style="184" customWidth="1"/>
    <col min="6153" max="6157" width="45.5703125" style="184" customWidth="1"/>
    <col min="6158" max="6400" width="12.42578125" style="184"/>
    <col min="6401" max="6401" width="186.7109375" style="184" customWidth="1"/>
    <col min="6402" max="6402" width="56.42578125" style="184" customWidth="1"/>
    <col min="6403" max="6407" width="45.5703125" style="184" customWidth="1"/>
    <col min="6408" max="6408" width="54.7109375" style="184" customWidth="1"/>
    <col min="6409" max="6413" width="45.5703125" style="184" customWidth="1"/>
    <col min="6414" max="6656" width="12.42578125" style="184"/>
    <col min="6657" max="6657" width="186.7109375" style="184" customWidth="1"/>
    <col min="6658" max="6658" width="56.42578125" style="184" customWidth="1"/>
    <col min="6659" max="6663" width="45.5703125" style="184" customWidth="1"/>
    <col min="6664" max="6664" width="54.7109375" style="184" customWidth="1"/>
    <col min="6665" max="6669" width="45.5703125" style="184" customWidth="1"/>
    <col min="6670" max="6912" width="12.42578125" style="184"/>
    <col min="6913" max="6913" width="186.7109375" style="184" customWidth="1"/>
    <col min="6914" max="6914" width="56.42578125" style="184" customWidth="1"/>
    <col min="6915" max="6919" width="45.5703125" style="184" customWidth="1"/>
    <col min="6920" max="6920" width="54.7109375" style="184" customWidth="1"/>
    <col min="6921" max="6925" width="45.5703125" style="184" customWidth="1"/>
    <col min="6926" max="7168" width="12.42578125" style="184"/>
    <col min="7169" max="7169" width="186.7109375" style="184" customWidth="1"/>
    <col min="7170" max="7170" width="56.42578125" style="184" customWidth="1"/>
    <col min="7171" max="7175" width="45.5703125" style="184" customWidth="1"/>
    <col min="7176" max="7176" width="54.7109375" style="184" customWidth="1"/>
    <col min="7177" max="7181" width="45.5703125" style="184" customWidth="1"/>
    <col min="7182" max="7424" width="12.42578125" style="184"/>
    <col min="7425" max="7425" width="186.7109375" style="184" customWidth="1"/>
    <col min="7426" max="7426" width="56.42578125" style="184" customWidth="1"/>
    <col min="7427" max="7431" width="45.5703125" style="184" customWidth="1"/>
    <col min="7432" max="7432" width="54.7109375" style="184" customWidth="1"/>
    <col min="7433" max="7437" width="45.5703125" style="184" customWidth="1"/>
    <col min="7438" max="7680" width="12.42578125" style="184"/>
    <col min="7681" max="7681" width="186.7109375" style="184" customWidth="1"/>
    <col min="7682" max="7682" width="56.42578125" style="184" customWidth="1"/>
    <col min="7683" max="7687" width="45.5703125" style="184" customWidth="1"/>
    <col min="7688" max="7688" width="54.7109375" style="184" customWidth="1"/>
    <col min="7689" max="7693" width="45.5703125" style="184" customWidth="1"/>
    <col min="7694" max="7936" width="12.42578125" style="184"/>
    <col min="7937" max="7937" width="186.7109375" style="184" customWidth="1"/>
    <col min="7938" max="7938" width="56.42578125" style="184" customWidth="1"/>
    <col min="7939" max="7943" width="45.5703125" style="184" customWidth="1"/>
    <col min="7944" max="7944" width="54.7109375" style="184" customWidth="1"/>
    <col min="7945" max="7949" width="45.5703125" style="184" customWidth="1"/>
    <col min="7950" max="8192" width="12.42578125" style="184"/>
    <col min="8193" max="8193" width="186.7109375" style="184" customWidth="1"/>
    <col min="8194" max="8194" width="56.42578125" style="184" customWidth="1"/>
    <col min="8195" max="8199" width="45.5703125" style="184" customWidth="1"/>
    <col min="8200" max="8200" width="54.7109375" style="184" customWidth="1"/>
    <col min="8201" max="8205" width="45.5703125" style="184" customWidth="1"/>
    <col min="8206" max="8448" width="12.42578125" style="184"/>
    <col min="8449" max="8449" width="186.7109375" style="184" customWidth="1"/>
    <col min="8450" max="8450" width="56.42578125" style="184" customWidth="1"/>
    <col min="8451" max="8455" width="45.5703125" style="184" customWidth="1"/>
    <col min="8456" max="8456" width="54.7109375" style="184" customWidth="1"/>
    <col min="8457" max="8461" width="45.5703125" style="184" customWidth="1"/>
    <col min="8462" max="8704" width="12.42578125" style="184"/>
    <col min="8705" max="8705" width="186.7109375" style="184" customWidth="1"/>
    <col min="8706" max="8706" width="56.42578125" style="184" customWidth="1"/>
    <col min="8707" max="8711" width="45.5703125" style="184" customWidth="1"/>
    <col min="8712" max="8712" width="54.7109375" style="184" customWidth="1"/>
    <col min="8713" max="8717" width="45.5703125" style="184" customWidth="1"/>
    <col min="8718" max="8960" width="12.42578125" style="184"/>
    <col min="8961" max="8961" width="186.7109375" style="184" customWidth="1"/>
    <col min="8962" max="8962" width="56.42578125" style="184" customWidth="1"/>
    <col min="8963" max="8967" width="45.5703125" style="184" customWidth="1"/>
    <col min="8968" max="8968" width="54.7109375" style="184" customWidth="1"/>
    <col min="8969" max="8973" width="45.5703125" style="184" customWidth="1"/>
    <col min="8974" max="9216" width="12.42578125" style="184"/>
    <col min="9217" max="9217" width="186.7109375" style="184" customWidth="1"/>
    <col min="9218" max="9218" width="56.42578125" style="184" customWidth="1"/>
    <col min="9219" max="9223" width="45.5703125" style="184" customWidth="1"/>
    <col min="9224" max="9224" width="54.7109375" style="184" customWidth="1"/>
    <col min="9225" max="9229" width="45.5703125" style="184" customWidth="1"/>
    <col min="9230" max="9472" width="12.42578125" style="184"/>
    <col min="9473" max="9473" width="186.7109375" style="184" customWidth="1"/>
    <col min="9474" max="9474" width="56.42578125" style="184" customWidth="1"/>
    <col min="9475" max="9479" width="45.5703125" style="184" customWidth="1"/>
    <col min="9480" max="9480" width="54.7109375" style="184" customWidth="1"/>
    <col min="9481" max="9485" width="45.5703125" style="184" customWidth="1"/>
    <col min="9486" max="9728" width="12.42578125" style="184"/>
    <col min="9729" max="9729" width="186.7109375" style="184" customWidth="1"/>
    <col min="9730" max="9730" width="56.42578125" style="184" customWidth="1"/>
    <col min="9731" max="9735" width="45.5703125" style="184" customWidth="1"/>
    <col min="9736" max="9736" width="54.7109375" style="184" customWidth="1"/>
    <col min="9737" max="9741" width="45.5703125" style="184" customWidth="1"/>
    <col min="9742" max="9984" width="12.42578125" style="184"/>
    <col min="9985" max="9985" width="186.7109375" style="184" customWidth="1"/>
    <col min="9986" max="9986" width="56.42578125" style="184" customWidth="1"/>
    <col min="9987" max="9991" width="45.5703125" style="184" customWidth="1"/>
    <col min="9992" max="9992" width="54.7109375" style="184" customWidth="1"/>
    <col min="9993" max="9997" width="45.5703125" style="184" customWidth="1"/>
    <col min="9998" max="10240" width="12.42578125" style="184"/>
    <col min="10241" max="10241" width="186.7109375" style="184" customWidth="1"/>
    <col min="10242" max="10242" width="56.42578125" style="184" customWidth="1"/>
    <col min="10243" max="10247" width="45.5703125" style="184" customWidth="1"/>
    <col min="10248" max="10248" width="54.7109375" style="184" customWidth="1"/>
    <col min="10249" max="10253" width="45.5703125" style="184" customWidth="1"/>
    <col min="10254" max="10496" width="12.42578125" style="184"/>
    <col min="10497" max="10497" width="186.7109375" style="184" customWidth="1"/>
    <col min="10498" max="10498" width="56.42578125" style="184" customWidth="1"/>
    <col min="10499" max="10503" width="45.5703125" style="184" customWidth="1"/>
    <col min="10504" max="10504" width="54.7109375" style="184" customWidth="1"/>
    <col min="10505" max="10509" width="45.5703125" style="184" customWidth="1"/>
    <col min="10510" max="10752" width="12.42578125" style="184"/>
    <col min="10753" max="10753" width="186.7109375" style="184" customWidth="1"/>
    <col min="10754" max="10754" width="56.42578125" style="184" customWidth="1"/>
    <col min="10755" max="10759" width="45.5703125" style="184" customWidth="1"/>
    <col min="10760" max="10760" width="54.7109375" style="184" customWidth="1"/>
    <col min="10761" max="10765" width="45.5703125" style="184" customWidth="1"/>
    <col min="10766" max="11008" width="12.42578125" style="184"/>
    <col min="11009" max="11009" width="186.7109375" style="184" customWidth="1"/>
    <col min="11010" max="11010" width="56.42578125" style="184" customWidth="1"/>
    <col min="11011" max="11015" width="45.5703125" style="184" customWidth="1"/>
    <col min="11016" max="11016" width="54.7109375" style="184" customWidth="1"/>
    <col min="11017" max="11021" width="45.5703125" style="184" customWidth="1"/>
    <col min="11022" max="11264" width="12.42578125" style="184"/>
    <col min="11265" max="11265" width="186.7109375" style="184" customWidth="1"/>
    <col min="11266" max="11266" width="56.42578125" style="184" customWidth="1"/>
    <col min="11267" max="11271" width="45.5703125" style="184" customWidth="1"/>
    <col min="11272" max="11272" width="54.7109375" style="184" customWidth="1"/>
    <col min="11273" max="11277" width="45.5703125" style="184" customWidth="1"/>
    <col min="11278" max="11520" width="12.42578125" style="184"/>
    <col min="11521" max="11521" width="186.7109375" style="184" customWidth="1"/>
    <col min="11522" max="11522" width="56.42578125" style="184" customWidth="1"/>
    <col min="11523" max="11527" width="45.5703125" style="184" customWidth="1"/>
    <col min="11528" max="11528" width="54.7109375" style="184" customWidth="1"/>
    <col min="11529" max="11533" width="45.5703125" style="184" customWidth="1"/>
    <col min="11534" max="11776" width="12.42578125" style="184"/>
    <col min="11777" max="11777" width="186.7109375" style="184" customWidth="1"/>
    <col min="11778" max="11778" width="56.42578125" style="184" customWidth="1"/>
    <col min="11779" max="11783" width="45.5703125" style="184" customWidth="1"/>
    <col min="11784" max="11784" width="54.7109375" style="184" customWidth="1"/>
    <col min="11785" max="11789" width="45.5703125" style="184" customWidth="1"/>
    <col min="11790" max="12032" width="12.42578125" style="184"/>
    <col min="12033" max="12033" width="186.7109375" style="184" customWidth="1"/>
    <col min="12034" max="12034" width="56.42578125" style="184" customWidth="1"/>
    <col min="12035" max="12039" width="45.5703125" style="184" customWidth="1"/>
    <col min="12040" max="12040" width="54.7109375" style="184" customWidth="1"/>
    <col min="12041" max="12045" width="45.5703125" style="184" customWidth="1"/>
    <col min="12046" max="12288" width="12.42578125" style="184"/>
    <col min="12289" max="12289" width="186.7109375" style="184" customWidth="1"/>
    <col min="12290" max="12290" width="56.42578125" style="184" customWidth="1"/>
    <col min="12291" max="12295" width="45.5703125" style="184" customWidth="1"/>
    <col min="12296" max="12296" width="54.7109375" style="184" customWidth="1"/>
    <col min="12297" max="12301" width="45.5703125" style="184" customWidth="1"/>
    <col min="12302" max="12544" width="12.42578125" style="184"/>
    <col min="12545" max="12545" width="186.7109375" style="184" customWidth="1"/>
    <col min="12546" max="12546" width="56.42578125" style="184" customWidth="1"/>
    <col min="12547" max="12551" width="45.5703125" style="184" customWidth="1"/>
    <col min="12552" max="12552" width="54.7109375" style="184" customWidth="1"/>
    <col min="12553" max="12557" width="45.5703125" style="184" customWidth="1"/>
    <col min="12558" max="12800" width="12.42578125" style="184"/>
    <col min="12801" max="12801" width="186.7109375" style="184" customWidth="1"/>
    <col min="12802" max="12802" width="56.42578125" style="184" customWidth="1"/>
    <col min="12803" max="12807" width="45.5703125" style="184" customWidth="1"/>
    <col min="12808" max="12808" width="54.7109375" style="184" customWidth="1"/>
    <col min="12809" max="12813" width="45.5703125" style="184" customWidth="1"/>
    <col min="12814" max="13056" width="12.42578125" style="184"/>
    <col min="13057" max="13057" width="186.7109375" style="184" customWidth="1"/>
    <col min="13058" max="13058" width="56.42578125" style="184" customWidth="1"/>
    <col min="13059" max="13063" width="45.5703125" style="184" customWidth="1"/>
    <col min="13064" max="13064" width="54.7109375" style="184" customWidth="1"/>
    <col min="13065" max="13069" width="45.5703125" style="184" customWidth="1"/>
    <col min="13070" max="13312" width="12.42578125" style="184"/>
    <col min="13313" max="13313" width="186.7109375" style="184" customWidth="1"/>
    <col min="13314" max="13314" width="56.42578125" style="184" customWidth="1"/>
    <col min="13315" max="13319" width="45.5703125" style="184" customWidth="1"/>
    <col min="13320" max="13320" width="54.7109375" style="184" customWidth="1"/>
    <col min="13321" max="13325" width="45.5703125" style="184" customWidth="1"/>
    <col min="13326" max="13568" width="12.42578125" style="184"/>
    <col min="13569" max="13569" width="186.7109375" style="184" customWidth="1"/>
    <col min="13570" max="13570" width="56.42578125" style="184" customWidth="1"/>
    <col min="13571" max="13575" width="45.5703125" style="184" customWidth="1"/>
    <col min="13576" max="13576" width="54.7109375" style="184" customWidth="1"/>
    <col min="13577" max="13581" width="45.5703125" style="184" customWidth="1"/>
    <col min="13582" max="13824" width="12.42578125" style="184"/>
    <col min="13825" max="13825" width="186.7109375" style="184" customWidth="1"/>
    <col min="13826" max="13826" width="56.42578125" style="184" customWidth="1"/>
    <col min="13827" max="13831" width="45.5703125" style="184" customWidth="1"/>
    <col min="13832" max="13832" width="54.7109375" style="184" customWidth="1"/>
    <col min="13833" max="13837" width="45.5703125" style="184" customWidth="1"/>
    <col min="13838" max="14080" width="12.42578125" style="184"/>
    <col min="14081" max="14081" width="186.7109375" style="184" customWidth="1"/>
    <col min="14082" max="14082" width="56.42578125" style="184" customWidth="1"/>
    <col min="14083" max="14087" width="45.5703125" style="184" customWidth="1"/>
    <col min="14088" max="14088" width="54.7109375" style="184" customWidth="1"/>
    <col min="14089" max="14093" width="45.5703125" style="184" customWidth="1"/>
    <col min="14094" max="14336" width="12.42578125" style="184"/>
    <col min="14337" max="14337" width="186.7109375" style="184" customWidth="1"/>
    <col min="14338" max="14338" width="56.42578125" style="184" customWidth="1"/>
    <col min="14339" max="14343" width="45.5703125" style="184" customWidth="1"/>
    <col min="14344" max="14344" width="54.7109375" style="184" customWidth="1"/>
    <col min="14345" max="14349" width="45.5703125" style="184" customWidth="1"/>
    <col min="14350" max="14592" width="12.42578125" style="184"/>
    <col min="14593" max="14593" width="186.7109375" style="184" customWidth="1"/>
    <col min="14594" max="14594" width="56.42578125" style="184" customWidth="1"/>
    <col min="14595" max="14599" width="45.5703125" style="184" customWidth="1"/>
    <col min="14600" max="14600" width="54.7109375" style="184" customWidth="1"/>
    <col min="14601" max="14605" width="45.5703125" style="184" customWidth="1"/>
    <col min="14606" max="14848" width="12.42578125" style="184"/>
    <col min="14849" max="14849" width="186.7109375" style="184" customWidth="1"/>
    <col min="14850" max="14850" width="56.42578125" style="184" customWidth="1"/>
    <col min="14851" max="14855" width="45.5703125" style="184" customWidth="1"/>
    <col min="14856" max="14856" width="54.7109375" style="184" customWidth="1"/>
    <col min="14857" max="14861" width="45.5703125" style="184" customWidth="1"/>
    <col min="14862" max="15104" width="12.42578125" style="184"/>
    <col min="15105" max="15105" width="186.7109375" style="184" customWidth="1"/>
    <col min="15106" max="15106" width="56.42578125" style="184" customWidth="1"/>
    <col min="15107" max="15111" width="45.5703125" style="184" customWidth="1"/>
    <col min="15112" max="15112" width="54.7109375" style="184" customWidth="1"/>
    <col min="15113" max="15117" width="45.5703125" style="184" customWidth="1"/>
    <col min="15118" max="15360" width="12.42578125" style="184"/>
    <col min="15361" max="15361" width="186.7109375" style="184" customWidth="1"/>
    <col min="15362" max="15362" width="56.42578125" style="184" customWidth="1"/>
    <col min="15363" max="15367" width="45.5703125" style="184" customWidth="1"/>
    <col min="15368" max="15368" width="54.7109375" style="184" customWidth="1"/>
    <col min="15369" max="15373" width="45.5703125" style="184" customWidth="1"/>
    <col min="15374" max="15616" width="12.42578125" style="184"/>
    <col min="15617" max="15617" width="186.7109375" style="184" customWidth="1"/>
    <col min="15618" max="15618" width="56.42578125" style="184" customWidth="1"/>
    <col min="15619" max="15623" width="45.5703125" style="184" customWidth="1"/>
    <col min="15624" max="15624" width="54.7109375" style="184" customWidth="1"/>
    <col min="15625" max="15629" width="45.5703125" style="184" customWidth="1"/>
    <col min="15630" max="15872" width="12.42578125" style="184"/>
    <col min="15873" max="15873" width="186.7109375" style="184" customWidth="1"/>
    <col min="15874" max="15874" width="56.42578125" style="184" customWidth="1"/>
    <col min="15875" max="15879" width="45.5703125" style="184" customWidth="1"/>
    <col min="15880" max="15880" width="54.7109375" style="184" customWidth="1"/>
    <col min="15881" max="15885" width="45.5703125" style="184" customWidth="1"/>
    <col min="15886" max="16128" width="12.42578125" style="184"/>
    <col min="16129" max="16129" width="186.7109375" style="184" customWidth="1"/>
    <col min="16130" max="16130" width="56.42578125" style="184" customWidth="1"/>
    <col min="16131" max="16135" width="45.5703125" style="184" customWidth="1"/>
    <col min="16136" max="16136" width="54.7109375" style="184" customWidth="1"/>
    <col min="16137" max="16141" width="45.5703125" style="184" customWidth="1"/>
    <col min="16142" max="16384" width="12.42578125" style="184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s="11" customFormat="1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 s="11" customFormat="1" ht="44.25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s="11" customFormat="1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14</v>
      </c>
      <c r="B13" s="9">
        <f>'UL BOS'!B13+GSU!B13+McNeese!B13+LATech!B13+Nicholls!B13+NwSU!B13+SLU!B13+ULL!B13+ULM!B13</f>
        <v>275034878</v>
      </c>
      <c r="C13" s="52">
        <f t="shared" ref="C13:C71" si="0">IF(ISBLANK(B13),"  ",IF(F13&gt;0,B13/F13,IF(B13&gt;0,1,0)))</f>
        <v>1</v>
      </c>
      <c r="D13" s="53">
        <f>'UL BOS'!D13+GSU!D13+McNeese!D13+LATech!D13+Nicholls!D13+NwSU!D13+SLU!D13+ULL!D13+ULM!D13</f>
        <v>0</v>
      </c>
      <c r="E13" s="54">
        <f>IF(ISBLANK(D13),"  ",IF(F13&gt;0,D13/F13,IF(D13&gt;0,1,0)))</f>
        <v>0</v>
      </c>
      <c r="F13" s="55">
        <f>D13+B13</f>
        <v>275034878</v>
      </c>
      <c r="G13" s="56">
        <f>IF(ISBLANK(F13),"  ",IF(F71&gt;0,F13/F71,IF(F13&gt;0,1,0)))</f>
        <v>0.23772395651765663</v>
      </c>
      <c r="H13" s="9">
        <f>'UL BOS'!H13+GSU!H13+McNeese!H13+LATech!H13+Nicholls!H13+NwSU!H13+SLU!H13+ULL!H13+ULM!H13</f>
        <v>276615476</v>
      </c>
      <c r="I13" s="52">
        <f t="shared" ref="I13:I14" si="1">IF(ISBLANK(H13),"  ",IF(L13&gt;0,H13/L13,IF(H13&gt;0,1,0)))</f>
        <v>1</v>
      </c>
      <c r="J13" s="53">
        <f>'UL BOS'!J13+GSU!J13+McNeese!J13+LATech!J13+Nicholls!J13+NwSU!J13+SLU!J13+ULL!J13+ULM!J13</f>
        <v>0</v>
      </c>
      <c r="K13" s="54">
        <f>IF(ISBLANK(J13),"  ",IF(L13&gt;0,J13/L13,IF(J13&gt;0,1,0)))</f>
        <v>0</v>
      </c>
      <c r="L13" s="55">
        <f>J13+H13</f>
        <v>276615476</v>
      </c>
      <c r="M13" s="56">
        <f>IF(ISBLANK(L13),"  ",IF(L71&gt;0,L13/L71,IF(L13&gt;0,1,0)))</f>
        <v>0.23201908471137794</v>
      </c>
      <c r="N13" s="57"/>
    </row>
    <row r="14" spans="1:17" s="11" customFormat="1" ht="44.25">
      <c r="A14" s="21" t="s">
        <v>15</v>
      </c>
      <c r="B14" s="9">
        <f>'UL BOS'!B14+GSU!B14+McNeese!B14+LATech!B14+Nicholls!B14+NwSU!B14+SLU!B14+ULL!B14+ULM!B14</f>
        <v>22964388</v>
      </c>
      <c r="C14" s="58">
        <f t="shared" si="0"/>
        <v>1</v>
      </c>
      <c r="D14" s="53">
        <f>'UL BOS'!D14+GSU!D14+McNeese!D14+LATech!D14+Nicholls!D14+NwSU!D14+SLU!D14+ULL!D14+ULM!D14</f>
        <v>0</v>
      </c>
      <c r="E14" s="60">
        <f>IF(ISBLANK(D14),"  ",IF(F14&gt;0,D14/F14,IF(D14&gt;0,1,0)))</f>
        <v>0</v>
      </c>
      <c r="F14" s="48">
        <f>D14+B14</f>
        <v>22964388</v>
      </c>
      <c r="G14" s="61">
        <f>IF(ISBLANK(F14),"  ",IF(F71&gt;0,F14/F71,IF(F14&gt;0,1,0)))</f>
        <v>1.9849065013371126E-2</v>
      </c>
      <c r="H14" s="9">
        <f>'UL BOS'!H14+GSU!H14+McNeese!H14+LATech!H14+Nicholls!H14+NwSU!H14+SLU!H14+ULL!H14+ULM!H14</f>
        <v>0</v>
      </c>
      <c r="I14" s="58">
        <f t="shared" si="1"/>
        <v>0</v>
      </c>
      <c r="J14" s="53">
        <f>'UL BOS'!J14+GSU!J14+McNeese!J14+LATech!J14+Nicholls!J14+NwSU!J14+SLU!J14+ULL!J14+ULM!J14</f>
        <v>0</v>
      </c>
      <c r="K14" s="60">
        <f>IF(ISBLANK(J14),"  ",IF(L14&gt;0,J14/L14,IF(J14&gt;0,1,0)))</f>
        <v>0</v>
      </c>
      <c r="L14" s="48">
        <f>J14+H14</f>
        <v>0</v>
      </c>
      <c r="M14" s="61">
        <f>IF(ISBLANK(L14),"  ",IF(L71&gt;0,L14/L71,IF(L14&gt;0,1,0)))</f>
        <v>0</v>
      </c>
      <c r="N14" s="35"/>
    </row>
    <row r="15" spans="1:17" s="11" customFormat="1" ht="44.25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 s="11" customFormat="1" ht="44.25">
      <c r="A16" s="67" t="s">
        <v>17</v>
      </c>
      <c r="B16" s="9">
        <f>'UL BOS'!B16+GSU!B16+McNeese!B16+LATech!B16+Nicholls!B16+NwSU!B16+SLU!B16+ULL!B16+ULM!B16</f>
        <v>2334115</v>
      </c>
      <c r="C16" s="52">
        <f t="shared" si="0"/>
        <v>1</v>
      </c>
      <c r="D16" s="53">
        <f>'UL BOS'!D16+GSU!D16+McNeese!D16+LATech!D16+Nicholls!D16+NwSU!D16+SLU!D16+ULL!D16+ULM!D16</f>
        <v>0</v>
      </c>
      <c r="E16" s="54">
        <f>IF(ISBLANK(D16),"  ",IF(F16&gt;0,D16/F16,IF(D16&gt;0,1,0)))</f>
        <v>0</v>
      </c>
      <c r="F16" s="68">
        <f t="shared" ref="F16:F35" si="2">D16+B16</f>
        <v>2334115</v>
      </c>
      <c r="G16" s="56">
        <f>IF(ISBLANK(F16),"  ",IF(F71&gt;0,F16/F71,IF(F16&gt;0,1,0)))</f>
        <v>2.0174715905202762E-3</v>
      </c>
      <c r="H16" s="9">
        <f>'UL BOS'!H16+GSU!H16+McNeese!H16+LATech!H16+Nicholls!H16+NwSU!H16+SLU!H16+ULL!H16+ULM!H16</f>
        <v>251367</v>
      </c>
      <c r="I16" s="52">
        <f t="shared" ref="I16:I30" si="3">IF(ISBLANK(H16),"  ",IF(L16&gt;0,H16/L16,IF(H16&gt;0,1,0)))</f>
        <v>1</v>
      </c>
      <c r="J16" s="53">
        <f>'UL BOS'!J16+GSU!J16+McNeese!J16+LATech!J16+Nicholls!J16+NwSU!J16+SLU!J16+ULL!J16+ULM!J16</f>
        <v>0</v>
      </c>
      <c r="K16" s="54">
        <f t="shared" ref="K16:K30" si="4">IF(ISBLANK(J16),"  ",IF(L16&gt;0,J16/L16,IF(J16&gt;0,1,0)))</f>
        <v>0</v>
      </c>
      <c r="L16" s="68">
        <f t="shared" ref="L16:L19" si="5">J16+H16</f>
        <v>251367</v>
      </c>
      <c r="M16" s="56">
        <f>IF(ISBLANK(L16),"  ",IF(L71&gt;0,L16/L71,IF(L16&gt;0,1,0)))</f>
        <v>2.1084120856146508E-4</v>
      </c>
      <c r="N16" s="35"/>
    </row>
    <row r="17" spans="1:14" s="11" customFormat="1" ht="44.25">
      <c r="A17" s="69" t="s">
        <v>18</v>
      </c>
      <c r="B17" s="9">
        <f>'UL BOS'!B17+GSU!B17+McNeese!B17+LATech!B17+Nicholls!B17+NwSU!B17+SLU!B17+ULL!B17+ULM!B17</f>
        <v>13343017</v>
      </c>
      <c r="C17" s="58">
        <f t="shared" si="0"/>
        <v>1</v>
      </c>
      <c r="D17" s="53">
        <f>'UL BOS'!D17+GSU!D17+McNeese!D17+LATech!D17+Nicholls!D17+NwSU!D17+SLU!D17+ULL!D17+ULM!D17</f>
        <v>0</v>
      </c>
      <c r="E17" s="54">
        <f t="shared" ref="E17:E30" si="6">IF(ISBLANK(D17),"  ",IF(F17&gt;0,D17/F17,IF(D17&gt;0,1,0)))</f>
        <v>0</v>
      </c>
      <c r="F17" s="44">
        <f t="shared" si="2"/>
        <v>13343017</v>
      </c>
      <c r="G17" s="61">
        <f>IF(ISBLANK(F17),"  ",IF(F71&gt;0,F17/F71,IF(F17&gt;0,1,0)))</f>
        <v>1.1532918356348803E-2</v>
      </c>
      <c r="H17" s="9">
        <f>'UL BOS'!H17+GSU!H17+McNeese!H17+LATech!H17+Nicholls!H17+NwSU!H17+SLU!H17+ULL!H17+ULM!H17</f>
        <v>13331377</v>
      </c>
      <c r="I17" s="58">
        <f t="shared" si="3"/>
        <v>1</v>
      </c>
      <c r="J17" s="53">
        <f>'UL BOS'!J17+GSU!J17+McNeese!J17+LATech!J17+Nicholls!J17+NwSU!J17+SLU!J17+ULL!J17+ULM!J17</f>
        <v>0</v>
      </c>
      <c r="K17" s="60">
        <f t="shared" si="4"/>
        <v>0</v>
      </c>
      <c r="L17" s="44">
        <f t="shared" si="5"/>
        <v>13331377</v>
      </c>
      <c r="M17" s="61">
        <f>IF(ISBLANK(L17),"  ",IF(L71&gt;0,L17/L71,IF(L17&gt;0,1,0)))</f>
        <v>1.1182070989702383E-2</v>
      </c>
      <c r="N17" s="35"/>
    </row>
    <row r="18" spans="1:14" s="11" customFormat="1" ht="44.25">
      <c r="A18" s="69" t="s">
        <v>19</v>
      </c>
      <c r="B18" s="9">
        <f>'UL BOS'!B18+GSU!B18+McNeese!B18+LATech!B18+Nicholls!B18+NwSU!B18+SLU!B18+ULL!B18+ULM!B18</f>
        <v>0</v>
      </c>
      <c r="C18" s="58">
        <f t="shared" si="0"/>
        <v>0</v>
      </c>
      <c r="D18" s="53">
        <f>'UL BOS'!D18+GSU!D18+McNeese!D18+LATech!D18+Nicholls!D18+NwSU!D18+SLU!D18+ULL!D18+ULM!D18</f>
        <v>0</v>
      </c>
      <c r="E18" s="54">
        <f t="shared" si="6"/>
        <v>0</v>
      </c>
      <c r="F18" s="44">
        <f t="shared" si="2"/>
        <v>0</v>
      </c>
      <c r="G18" s="61">
        <f>IF(ISBLANK(F18),"  ",IF(F71&gt;0,F18/F71,IF(F18&gt;0,1,0)))</f>
        <v>0</v>
      </c>
      <c r="H18" s="9">
        <f>'UL BOS'!H18+GSU!H18+McNeese!H18+LATech!H18+Nicholls!H18+NwSU!H18+SLU!H18+ULL!H18+ULM!H18</f>
        <v>0</v>
      </c>
      <c r="I18" s="58">
        <f t="shared" si="3"/>
        <v>0</v>
      </c>
      <c r="J18" s="53">
        <f>'UL BOS'!J18+GSU!J18+McNeese!J18+LATech!J18+Nicholls!J18+NwSU!J18+SLU!J18+ULL!J18+ULM!J18</f>
        <v>0</v>
      </c>
      <c r="K18" s="60">
        <f t="shared" si="4"/>
        <v>0</v>
      </c>
      <c r="L18" s="44">
        <f t="shared" si="5"/>
        <v>0</v>
      </c>
      <c r="M18" s="61">
        <f>IF(ISBLANK(L18),"  ",IF(L71&gt;0,L18/L71,IF(L18&gt;0,1,0)))</f>
        <v>0</v>
      </c>
      <c r="N18" s="35"/>
    </row>
    <row r="19" spans="1:14" s="11" customFormat="1" ht="44.25">
      <c r="A19" s="69" t="s">
        <v>20</v>
      </c>
      <c r="B19" s="9">
        <f>'UL BOS'!B19+GSU!B19+McNeese!B19+LATech!B19+Nicholls!B19+NwSU!B19+SLU!B19+ULL!B19+ULM!B19</f>
        <v>525604</v>
      </c>
      <c r="C19" s="58">
        <f t="shared" si="0"/>
        <v>1</v>
      </c>
      <c r="D19" s="53">
        <f>'UL BOS'!D19+GSU!D19+McNeese!D19+LATech!D19+Nicholls!D19+NwSU!D19+SLU!D19+ULL!D19+ULM!D19</f>
        <v>0</v>
      </c>
      <c r="E19" s="54">
        <f t="shared" si="6"/>
        <v>0</v>
      </c>
      <c r="F19" s="44">
        <f t="shared" si="2"/>
        <v>525604</v>
      </c>
      <c r="G19" s="61">
        <f>IF(ISBLANK(F19),"  ",IF(F71&gt;0,F19/F71,IF(F19&gt;0,1,0)))</f>
        <v>4.5430115391221907E-4</v>
      </c>
      <c r="H19" s="9">
        <f>'UL BOS'!H19+GSU!H19+McNeese!H19+LATech!H19+Nicholls!H19+NwSU!H19+SLU!H19+ULL!H19+ULM!H19</f>
        <v>525604</v>
      </c>
      <c r="I19" s="58">
        <f t="shared" si="3"/>
        <v>1</v>
      </c>
      <c r="J19" s="53">
        <f>'UL BOS'!J19+GSU!J19+McNeese!J19+LATech!J19+Nicholls!J19+NwSU!J19+SLU!J19+ULL!J19+ULM!J19</f>
        <v>0</v>
      </c>
      <c r="K19" s="60">
        <f t="shared" si="4"/>
        <v>0</v>
      </c>
      <c r="L19" s="44">
        <f t="shared" si="5"/>
        <v>525604</v>
      </c>
      <c r="M19" s="61">
        <f>IF(ISBLANK(L19),"  ",IF(L71&gt;0,L19/L71,IF(L19&gt;0,1,0)))</f>
        <v>4.4086527899342512E-4</v>
      </c>
      <c r="N19" s="35"/>
    </row>
    <row r="20" spans="1:14" s="11" customFormat="1" ht="44.25">
      <c r="A20" s="69" t="s">
        <v>21</v>
      </c>
      <c r="B20" s="9">
        <f>'UL BOS'!B20+GSU!B20+McNeese!B20+LATech!B20+Nicholls!B20+NwSU!B20+SLU!B20+ULL!B20+ULM!B20</f>
        <v>0</v>
      </c>
      <c r="C20" s="58">
        <f t="shared" si="0"/>
        <v>0</v>
      </c>
      <c r="D20" s="53">
        <f>'UL BOS'!D20+GSU!D20+McNeese!D20+LATech!D20+Nicholls!D20+NwSU!D20+SLU!D20+ULL!D20+ULM!D20</f>
        <v>452665</v>
      </c>
      <c r="E20" s="54">
        <f t="shared" si="6"/>
        <v>1</v>
      </c>
      <c r="F20" s="44">
        <f t="shared" si="2"/>
        <v>452665</v>
      </c>
      <c r="G20" s="61">
        <f>IF(ISBLANK(F20),"  ",IF(F71&gt;0,F20/F71,IF(F20&gt;0,1,0)))</f>
        <v>3.9125697642269588E-4</v>
      </c>
      <c r="H20" s="9">
        <f>'UL BOS'!H20+GSU!H20+McNeese!H20+LATech!H20+Nicholls!H20+NwSU!H20+SLU!H20+ULL!H20+ULM!H20</f>
        <v>0</v>
      </c>
      <c r="I20" s="58">
        <f t="shared" si="3"/>
        <v>0</v>
      </c>
      <c r="J20" s="53">
        <f>'UL BOS'!J20+GSU!J20+McNeese!J20+LATech!J20+Nicholls!J20+NwSU!J20+SLU!J20+ULL!J20+ULM!J20</f>
        <v>450000</v>
      </c>
      <c r="K20" s="60">
        <f t="shared" si="4"/>
        <v>1</v>
      </c>
      <c r="L20" s="44"/>
      <c r="M20" s="61" t="str">
        <f>IF(ISBLANK(L20),"  ",IF(L71&gt;0,L20/L71,IF(L20&gt;0,1,0)))</f>
        <v xml:space="preserve">  </v>
      </c>
      <c r="N20" s="35"/>
    </row>
    <row r="21" spans="1:14" s="11" customFormat="1" ht="44.25">
      <c r="A21" s="69" t="s">
        <v>22</v>
      </c>
      <c r="B21" s="9">
        <f>'UL BOS'!B21+GSU!B21+McNeese!B21+LATech!B21+Nicholls!B21+NwSU!B21+SLU!B21+ULL!B21+ULM!B21</f>
        <v>0</v>
      </c>
      <c r="C21" s="58">
        <f t="shared" si="0"/>
        <v>0</v>
      </c>
      <c r="D21" s="53">
        <f>'UL BOS'!D21+GSU!D21+McNeese!D21+LATech!D21+Nicholls!D21+NwSU!D21+SLU!D21+ULL!D21+ULM!D21</f>
        <v>0</v>
      </c>
      <c r="E21" s="54">
        <f t="shared" si="6"/>
        <v>0</v>
      </c>
      <c r="F21" s="44">
        <f t="shared" si="2"/>
        <v>0</v>
      </c>
      <c r="G21" s="61">
        <f>IF(ISBLANK(F21),"  ",IF(F71&gt;0,F21/F71,IF(F21&gt;0,1,0)))</f>
        <v>0</v>
      </c>
      <c r="H21" s="9">
        <f>'UL BOS'!H21+GSU!H21+McNeese!H21+LATech!H21+Nicholls!H21+NwSU!H21+SLU!H21+ULL!H21+ULM!H21</f>
        <v>0</v>
      </c>
      <c r="I21" s="58">
        <f t="shared" si="3"/>
        <v>0</v>
      </c>
      <c r="J21" s="53">
        <f>'UL BOS'!J21+GSU!J21+McNeese!J21+LATech!J21+Nicholls!J21+NwSU!J21+SLU!J21+ULL!J21+ULM!J21</f>
        <v>0</v>
      </c>
      <c r="K21" s="60">
        <f t="shared" si="4"/>
        <v>0</v>
      </c>
      <c r="L21" s="44">
        <f t="shared" ref="L21:L27" si="7">J21+H21</f>
        <v>0</v>
      </c>
      <c r="M21" s="61">
        <f>IF(ISBLANK(L21),"  ",IF(L71&gt;0,L21/L71,IF(L21&gt;0,1,0)))</f>
        <v>0</v>
      </c>
      <c r="N21" s="35"/>
    </row>
    <row r="22" spans="1:14" s="11" customFormat="1" ht="44.25">
      <c r="A22" s="69" t="s">
        <v>104</v>
      </c>
      <c r="B22" s="9">
        <f>'UL BOS'!B22+GSU!B22+McNeese!B22+LATech!B22+Nicholls!B22+NwSU!B22+SLU!B22+ULL!B22+ULM!B22</f>
        <v>0</v>
      </c>
      <c r="C22" s="58">
        <f t="shared" si="0"/>
        <v>0</v>
      </c>
      <c r="D22" s="53">
        <f>'UL BOS'!D22+GSU!D22+McNeese!D22+LATech!D22+Nicholls!D22+NwSU!D22+SLU!D22+ULL!D22+ULM!D22</f>
        <v>0</v>
      </c>
      <c r="E22" s="54">
        <f t="shared" si="6"/>
        <v>0</v>
      </c>
      <c r="F22" s="44">
        <f t="shared" si="2"/>
        <v>0</v>
      </c>
      <c r="G22" s="61">
        <f>IF(ISBLANK(F22),"  ",IF(F71&gt;0,F22/F71,IF(F22&gt;0,1,0)))</f>
        <v>0</v>
      </c>
      <c r="H22" s="9">
        <f>'UL BOS'!H22+GSU!H22+McNeese!H22+LATech!H22+Nicholls!H22+NwSU!H22+SLU!H22+ULL!H22+ULM!H22</f>
        <v>0</v>
      </c>
      <c r="I22" s="58">
        <f t="shared" si="3"/>
        <v>0</v>
      </c>
      <c r="J22" s="53">
        <f>'UL BOS'!J22+GSU!J22+McNeese!J22+LATech!J22+Nicholls!J22+NwSU!J22+SLU!J22+ULL!J22+ULM!J22</f>
        <v>0</v>
      </c>
      <c r="K22" s="60">
        <f t="shared" si="4"/>
        <v>0</v>
      </c>
      <c r="L22" s="44">
        <f t="shared" si="7"/>
        <v>0</v>
      </c>
      <c r="M22" s="61">
        <f>IF(ISBLANK(L22),"  ",IF(L71&gt;0,L22/L71,IF(L22&gt;0,1,0)))</f>
        <v>0</v>
      </c>
      <c r="N22" s="35"/>
    </row>
    <row r="23" spans="1:14" s="11" customFormat="1" ht="44.25">
      <c r="A23" s="69" t="s">
        <v>24</v>
      </c>
      <c r="B23" s="9">
        <f>'UL BOS'!B23+GSU!B23+McNeese!B23+LATech!B23+Nicholls!B23+NwSU!B23+SLU!B23+ULL!B23+ULM!B23</f>
        <v>0</v>
      </c>
      <c r="C23" s="58">
        <f t="shared" si="0"/>
        <v>0</v>
      </c>
      <c r="D23" s="53">
        <f>'UL BOS'!D23+GSU!D23+McNeese!D23+LATech!D23+Nicholls!D23+NwSU!D23+SLU!D23+ULL!D23+ULM!D23</f>
        <v>0</v>
      </c>
      <c r="E23" s="54">
        <f t="shared" si="6"/>
        <v>0</v>
      </c>
      <c r="F23" s="44">
        <f t="shared" si="2"/>
        <v>0</v>
      </c>
      <c r="G23" s="61">
        <f>IF(ISBLANK(F23),"  ",IF(F71&gt;0,F23/F71,IF(F23&gt;0,1,0)))</f>
        <v>0</v>
      </c>
      <c r="H23" s="9">
        <f>'UL BOS'!H23+GSU!H23+McNeese!H23+LATech!H23+Nicholls!H23+NwSU!H23+SLU!H23+ULL!H23+ULM!H23</f>
        <v>0</v>
      </c>
      <c r="I23" s="58">
        <f t="shared" si="3"/>
        <v>0</v>
      </c>
      <c r="J23" s="53">
        <f>'UL BOS'!J23+GSU!J23+McNeese!J23+LATech!J23+Nicholls!J23+NwSU!J23+SLU!J23+ULL!J23+ULM!J23</f>
        <v>0</v>
      </c>
      <c r="K23" s="60">
        <f t="shared" si="4"/>
        <v>0</v>
      </c>
      <c r="L23" s="44">
        <f t="shared" si="7"/>
        <v>0</v>
      </c>
      <c r="M23" s="61">
        <f>IF(ISBLANK(L23),"  ",IF(L71&gt;0,L23/L71,IF(L23&gt;0,1,0)))</f>
        <v>0</v>
      </c>
      <c r="N23" s="35"/>
    </row>
    <row r="24" spans="1:14" s="11" customFormat="1" ht="44.25">
      <c r="A24" s="69" t="s">
        <v>25</v>
      </c>
      <c r="B24" s="9">
        <f>'UL BOS'!B24+GSU!B24+McNeese!B24+LATech!B24+Nicholls!B24+NwSU!B24+SLU!B24+ULL!B24+ULM!B24</f>
        <v>0</v>
      </c>
      <c r="C24" s="58">
        <f t="shared" si="0"/>
        <v>0</v>
      </c>
      <c r="D24" s="53">
        <f>'UL BOS'!D24+GSU!D24+McNeese!D24+LATech!D24+Nicholls!D24+NwSU!D24+SLU!D24+ULL!D24+ULM!D24</f>
        <v>0</v>
      </c>
      <c r="E24" s="54">
        <f t="shared" si="6"/>
        <v>0</v>
      </c>
      <c r="F24" s="44">
        <f t="shared" si="2"/>
        <v>0</v>
      </c>
      <c r="G24" s="61">
        <f>IF(ISBLANK(F24),"  ",IF(F71&gt;0,F24/F71,IF(F24&gt;0,1,0)))</f>
        <v>0</v>
      </c>
      <c r="H24" s="9">
        <f>'UL BOS'!H24+GSU!H24+McNeese!H24+LATech!H24+Nicholls!H24+NwSU!H24+SLU!H24+ULL!H24+ULM!H24</f>
        <v>0</v>
      </c>
      <c r="I24" s="58">
        <f t="shared" si="3"/>
        <v>0</v>
      </c>
      <c r="J24" s="53">
        <f>'UL BOS'!J24+GSU!J24+McNeese!J24+LATech!J24+Nicholls!J24+NwSU!J24+SLU!J24+ULL!J24+ULM!J24</f>
        <v>0</v>
      </c>
      <c r="K24" s="60">
        <f t="shared" si="4"/>
        <v>0</v>
      </c>
      <c r="L24" s="44">
        <f t="shared" si="7"/>
        <v>0</v>
      </c>
      <c r="M24" s="61">
        <f>IF(ISBLANK(L24),"  ",IF(L71&gt;0,L24/L71,IF(L24&gt;0,1,0)))</f>
        <v>0</v>
      </c>
      <c r="N24" s="35"/>
    </row>
    <row r="25" spans="1:14" s="11" customFormat="1" ht="44.25">
      <c r="A25" s="69" t="s">
        <v>26</v>
      </c>
      <c r="B25" s="9">
        <f>'UL BOS'!B25+GSU!B25+McNeese!B25+LATech!B25+Nicholls!B25+NwSU!B25+SLU!B25+ULL!B25+ULM!B25</f>
        <v>0</v>
      </c>
      <c r="C25" s="58">
        <f t="shared" si="0"/>
        <v>0</v>
      </c>
      <c r="D25" s="53">
        <f>'UL BOS'!D25+GSU!D25+McNeese!D25+LATech!D25+Nicholls!D25+NwSU!D25+SLU!D25+ULL!D25+ULM!D25</f>
        <v>0</v>
      </c>
      <c r="E25" s="54">
        <f t="shared" si="6"/>
        <v>0</v>
      </c>
      <c r="F25" s="44">
        <f t="shared" si="2"/>
        <v>0</v>
      </c>
      <c r="G25" s="61">
        <f>IF(ISBLANK(F25),"  ",IF(F71&gt;0,F25/F71,IF(F25&gt;0,1,0)))</f>
        <v>0</v>
      </c>
      <c r="H25" s="9">
        <f>'UL BOS'!H25+GSU!H25+McNeese!H25+LATech!H25+Nicholls!H25+NwSU!H25+SLU!H25+ULL!H25+ULM!H25</f>
        <v>0</v>
      </c>
      <c r="I25" s="58">
        <f t="shared" si="3"/>
        <v>0</v>
      </c>
      <c r="J25" s="53">
        <f>'UL BOS'!J25+GSU!J25+McNeese!J25+LATech!J25+Nicholls!J25+NwSU!J25+SLU!J25+ULL!J25+ULM!J25</f>
        <v>0</v>
      </c>
      <c r="K25" s="60">
        <f t="shared" si="4"/>
        <v>0</v>
      </c>
      <c r="L25" s="44">
        <f t="shared" si="7"/>
        <v>0</v>
      </c>
      <c r="M25" s="61">
        <f>IF(ISBLANK(L25),"  ",IF(L71&gt;0,L25/L71,IF(L25&gt;0,1,0)))</f>
        <v>0</v>
      </c>
      <c r="N25" s="35"/>
    </row>
    <row r="26" spans="1:14" s="11" customFormat="1" ht="44.25">
      <c r="A26" s="69" t="s">
        <v>27</v>
      </c>
      <c r="B26" s="9">
        <f>'UL BOS'!B26+GSU!B26+McNeese!B26+LATech!B26+Nicholls!B26+NwSU!B26+SLU!B26+ULL!B26+ULM!B26</f>
        <v>0</v>
      </c>
      <c r="C26" s="58">
        <f t="shared" si="0"/>
        <v>0</v>
      </c>
      <c r="D26" s="53">
        <f>'UL BOS'!D26+GSU!D26+McNeese!D26+LATech!D26+Nicholls!D26+NwSU!D26+SLU!D26+ULL!D26+ULM!D26</f>
        <v>0</v>
      </c>
      <c r="E26" s="54">
        <f t="shared" si="6"/>
        <v>0</v>
      </c>
      <c r="F26" s="44">
        <f t="shared" si="2"/>
        <v>0</v>
      </c>
      <c r="G26" s="61">
        <f>IF(ISBLANK(F26),"  ",IF(F71&gt;0,F26/F71,IF(F26&gt;0,1,0)))</f>
        <v>0</v>
      </c>
      <c r="H26" s="9">
        <f>'UL BOS'!H26+GSU!H26+McNeese!H26+LATech!H26+Nicholls!H26+NwSU!H26+SLU!H26+ULL!H26+ULM!H26</f>
        <v>0</v>
      </c>
      <c r="I26" s="58">
        <f t="shared" si="3"/>
        <v>0</v>
      </c>
      <c r="J26" s="53">
        <f>'UL BOS'!J26+GSU!J26+McNeese!J26+LATech!J26+Nicholls!J26+NwSU!J26+SLU!J26+ULL!J26+ULM!J26</f>
        <v>0</v>
      </c>
      <c r="K26" s="60">
        <f t="shared" si="4"/>
        <v>0</v>
      </c>
      <c r="L26" s="44">
        <f t="shared" si="7"/>
        <v>0</v>
      </c>
      <c r="M26" s="61">
        <f>IF(ISBLANK(L26),"  ",IF(L71&gt;0,L26/L71,IF(L26&gt;0,1,0)))</f>
        <v>0</v>
      </c>
      <c r="N26" s="35"/>
    </row>
    <row r="27" spans="1:14" s="11" customFormat="1" ht="44.25">
      <c r="A27" s="69" t="s">
        <v>28</v>
      </c>
      <c r="B27" s="9">
        <f>'UL BOS'!B27+GSU!B27+McNeese!B27+LATech!B27+Nicholls!B27+NwSU!B27+SLU!B27+ULL!B27+ULM!B27</f>
        <v>0</v>
      </c>
      <c r="C27" s="58">
        <f t="shared" si="0"/>
        <v>0</v>
      </c>
      <c r="D27" s="53">
        <f>'UL BOS'!D27+GSU!D27+McNeese!D27+LATech!D27+Nicholls!D27+NwSU!D27+SLU!D27+ULL!D27+ULM!D27</f>
        <v>0</v>
      </c>
      <c r="E27" s="54">
        <f t="shared" si="6"/>
        <v>0</v>
      </c>
      <c r="F27" s="44">
        <f t="shared" si="2"/>
        <v>0</v>
      </c>
      <c r="G27" s="61">
        <f>IF(ISBLANK(F27),"  ",IF(F71&gt;0,F27/F71,IF(F27&gt;0,1,0)))</f>
        <v>0</v>
      </c>
      <c r="H27" s="9">
        <f>'UL BOS'!H27+GSU!H27+McNeese!H27+LATech!H27+Nicholls!H27+NwSU!H27+SLU!H27+ULL!H27+ULM!H27</f>
        <v>0</v>
      </c>
      <c r="I27" s="58">
        <f t="shared" si="3"/>
        <v>0</v>
      </c>
      <c r="J27" s="53">
        <f>'UL BOS'!J27+GSU!J27+McNeese!J27+LATech!J27+Nicholls!J27+NwSU!J27+SLU!J27+ULL!J27+ULM!J27</f>
        <v>0</v>
      </c>
      <c r="K27" s="60">
        <f t="shared" si="4"/>
        <v>0</v>
      </c>
      <c r="L27" s="44">
        <f t="shared" si="7"/>
        <v>0</v>
      </c>
      <c r="M27" s="61">
        <f>IF(ISBLANK(L27),"  ",IF(L71&gt;0,L27/L71,IF(L27&gt;0,1,0)))</f>
        <v>0</v>
      </c>
      <c r="N27" s="35"/>
    </row>
    <row r="28" spans="1:14" s="11" customFormat="1" ht="44.25">
      <c r="A28" s="70" t="s">
        <v>29</v>
      </c>
      <c r="B28" s="9">
        <f>'UL BOS'!B28+GSU!B28+McNeese!B28+LATech!B28+Nicholls!B28+NwSU!B28+SLU!B28+ULL!B28+ULM!B28</f>
        <v>0</v>
      </c>
      <c r="C28" s="58">
        <f t="shared" si="0"/>
        <v>0</v>
      </c>
      <c r="D28" s="53">
        <f>'UL BOS'!D28+GSU!D28+McNeese!D28+LATech!D28+Nicholls!D28+NwSU!D28+SLU!D28+ULL!D28+ULM!D28</f>
        <v>0</v>
      </c>
      <c r="E28" s="54">
        <f t="shared" si="6"/>
        <v>0</v>
      </c>
      <c r="F28" s="44">
        <f>D28+B28</f>
        <v>0</v>
      </c>
      <c r="G28" s="61">
        <f>IF(ISBLANK(F28),"  ",IF(F71&gt;0,F28/F71,IF(F28&gt;0,1,0)))</f>
        <v>0</v>
      </c>
      <c r="H28" s="9">
        <f>'UL BOS'!H28+GSU!H28+McNeese!H28+LATech!H28+Nicholls!H28+NwSU!H28+SLU!H28+ULL!H28+ULM!H28</f>
        <v>0</v>
      </c>
      <c r="I28" s="58">
        <f t="shared" si="3"/>
        <v>0</v>
      </c>
      <c r="J28" s="53">
        <f>'UL BOS'!J28+GSU!J28+McNeese!J28+LATech!J28+Nicholls!J28+NwSU!J28+SLU!J28+ULL!J28+ULM!J28</f>
        <v>0</v>
      </c>
      <c r="K28" s="60">
        <f t="shared" si="4"/>
        <v>0</v>
      </c>
      <c r="L28" s="44">
        <f>J28+H28</f>
        <v>0</v>
      </c>
      <c r="M28" s="61">
        <f>IF(ISBLANK(L28),"  ",IF(L71&gt;0,L28/L71,IF(L28&gt;0,1,0)))</f>
        <v>0</v>
      </c>
      <c r="N28" s="35"/>
    </row>
    <row r="29" spans="1:14" s="11" customFormat="1" ht="44.25">
      <c r="A29" s="70" t="s">
        <v>30</v>
      </c>
      <c r="B29" s="9">
        <f>'UL BOS'!B29+GSU!B29+McNeese!B29+LATech!B29+Nicholls!B29+NwSU!B29+SLU!B29+ULL!B29+ULM!B29</f>
        <v>0</v>
      </c>
      <c r="C29" s="58">
        <f t="shared" si="0"/>
        <v>0</v>
      </c>
      <c r="D29" s="53">
        <f>'UL BOS'!D29+GSU!D29+McNeese!D29+LATech!D29+Nicholls!D29+NwSU!D29+SLU!D29+ULL!D29+ULM!D29</f>
        <v>0</v>
      </c>
      <c r="E29" s="54">
        <f t="shared" si="6"/>
        <v>0</v>
      </c>
      <c r="F29" s="44">
        <f>D29+B29</f>
        <v>0</v>
      </c>
      <c r="G29" s="61">
        <f>IF(ISBLANK(F29),"  ",IF(F71&gt;0,F29/F71,IF(F29&gt;0,1,0)))</f>
        <v>0</v>
      </c>
      <c r="H29" s="9">
        <f>'UL BOS'!H29+GSU!H29+McNeese!H29+LATech!H29+Nicholls!H29+NwSU!H29+SLU!H29+ULL!H29+ULM!H29</f>
        <v>0</v>
      </c>
      <c r="I29" s="58">
        <f t="shared" si="3"/>
        <v>0</v>
      </c>
      <c r="J29" s="53">
        <f>'UL BOS'!J29+GSU!J29+McNeese!J29+LATech!J29+Nicholls!J29+NwSU!J29+SLU!J29+ULL!J29+ULM!J29</f>
        <v>0</v>
      </c>
      <c r="K29" s="60">
        <f t="shared" si="4"/>
        <v>0</v>
      </c>
      <c r="L29" s="44">
        <f>J29+H29</f>
        <v>0</v>
      </c>
      <c r="M29" s="61">
        <f>IF(ISBLANK(L29),"  ",IF(L71&gt;0,L29/L71,IF(L29&gt;0,1,0)))</f>
        <v>0</v>
      </c>
      <c r="N29" s="35"/>
    </row>
    <row r="30" spans="1:14" s="11" customFormat="1" ht="44.25">
      <c r="A30" s="70" t="s">
        <v>31</v>
      </c>
      <c r="B30" s="9">
        <f>'UL BOS'!B30+GSU!B30+McNeese!B30+LATech!B30+Nicholls!B30+NwSU!B30+SLU!B30+ULL!B30+ULM!B30</f>
        <v>0</v>
      </c>
      <c r="C30" s="58">
        <f t="shared" si="0"/>
        <v>0</v>
      </c>
      <c r="D30" s="53">
        <f>'UL BOS'!D30+GSU!D30+McNeese!D30+LATech!D30+Nicholls!D30+NwSU!D30+SLU!D30+ULL!D30+ULM!D30</f>
        <v>0</v>
      </c>
      <c r="E30" s="54">
        <f t="shared" si="6"/>
        <v>0</v>
      </c>
      <c r="F30" s="44">
        <f>D30+B30</f>
        <v>0</v>
      </c>
      <c r="G30" s="61">
        <f>IF(ISBLANK(F30),"  ",IF(F71&gt;0,F30/F71,IF(F30&gt;0,1,0)))</f>
        <v>0</v>
      </c>
      <c r="H30" s="9">
        <f>'UL BOS'!H30+GSU!H30+McNeese!H30+LATech!H30+Nicholls!H30+NwSU!H30+SLU!H30+ULL!H30+ULM!H30</f>
        <v>600000</v>
      </c>
      <c r="I30" s="58">
        <f t="shared" si="3"/>
        <v>1</v>
      </c>
      <c r="J30" s="53">
        <f>'UL BOS'!J30+GSU!J30+McNeese!J30+LATech!J30+Nicholls!J30+NwSU!J30+SLU!J30+ULL!J30+ULM!J30</f>
        <v>0</v>
      </c>
      <c r="K30" s="60">
        <f t="shared" si="4"/>
        <v>0</v>
      </c>
      <c r="L30" s="44">
        <f>J30+H30</f>
        <v>600000</v>
      </c>
      <c r="M30" s="61">
        <f>IF(ISBLANK(L30),"  ",IF(L71&gt;0,L30/L71,IF(L30&gt;0,1,0)))</f>
        <v>5.0326703639252187E-4</v>
      </c>
      <c r="N30" s="35"/>
    </row>
    <row r="31" spans="1:14" s="11" customFormat="1" ht="45">
      <c r="A31" s="71" t="s">
        <v>32</v>
      </c>
      <c r="B31" s="9"/>
      <c r="C31" s="63" t="s">
        <v>4</v>
      </c>
      <c r="D31" s="53"/>
      <c r="E31" s="65" t="s">
        <v>4</v>
      </c>
      <c r="F31" s="44"/>
      <c r="G31" s="66" t="s">
        <v>4</v>
      </c>
      <c r="H31" s="9"/>
      <c r="I31" s="63" t="s">
        <v>4</v>
      </c>
      <c r="J31" s="53"/>
      <c r="K31" s="65" t="s">
        <v>4</v>
      </c>
      <c r="L31" s="44"/>
      <c r="M31" s="66" t="s">
        <v>4</v>
      </c>
      <c r="N31" s="35"/>
    </row>
    <row r="32" spans="1:14" s="11" customFormat="1" ht="44.25">
      <c r="A32" s="67" t="s">
        <v>33</v>
      </c>
      <c r="B32" s="9">
        <f>'UL BOS'!B32+GSU!B32+McNeese!B32+LATech!B32+Nicholls!B32+NwSU!B32+SLU!B32+ULL!B32+ULM!B32</f>
        <v>0</v>
      </c>
      <c r="C32" s="58">
        <f t="shared" si="0"/>
        <v>0</v>
      </c>
      <c r="D32" s="53">
        <f>'UL BOS'!D32+GSU!D32+McNeese!D32+LATech!D32+Nicholls!D32+NwSU!D32+SLU!D32+ULL!D32+ULM!D32</f>
        <v>0</v>
      </c>
      <c r="E32" s="60">
        <f>IF(ISBLANK(D32),"  ",IF(F32&gt;0,D32/F32,IF(D32&gt;0,1,0)))</f>
        <v>0</v>
      </c>
      <c r="F32" s="44">
        <f t="shared" si="2"/>
        <v>0</v>
      </c>
      <c r="G32" s="61">
        <f>IF(ISBLANK(F32),"  ",IF(F71&gt;0,F32/F71,IF(F32&gt;0,1,0)))</f>
        <v>0</v>
      </c>
      <c r="H32" s="9">
        <f>'UL BOS'!H32+GSU!H32+McNeese!H32+LATech!H32+Nicholls!H32+NwSU!H32+SLU!H32+ULL!H32+ULM!H32</f>
        <v>0</v>
      </c>
      <c r="I32" s="58">
        <f t="shared" ref="I32" si="8">IF(ISBLANK(H32),"  ",IF(L32&gt;0,H32/L32,IF(H32&gt;0,1,0)))</f>
        <v>0</v>
      </c>
      <c r="J32" s="53">
        <f>'UL BOS'!J32+GSU!J32+McNeese!J32+LATech!J32+Nicholls!J32+NwSU!J32+SLU!J32+ULL!J32+ULM!J32</f>
        <v>0</v>
      </c>
      <c r="K32" s="60">
        <f>IF(ISBLANK(J32),"  ",IF(L32&gt;0,J32/L32,IF(J32&gt;0,1,0)))</f>
        <v>0</v>
      </c>
      <c r="L32" s="44">
        <f t="shared" ref="L32" si="9">J32+H32</f>
        <v>0</v>
      </c>
      <c r="M32" s="61">
        <f>IF(ISBLANK(L32),"  ",IF(L71&gt;0,L32/L71,IF(L32&gt;0,1,0)))</f>
        <v>0</v>
      </c>
      <c r="N32" s="35"/>
    </row>
    <row r="33" spans="1:14" s="11" customFormat="1" ht="45">
      <c r="A33" s="71" t="s">
        <v>34</v>
      </c>
      <c r="B33" s="9"/>
      <c r="C33" s="63" t="s">
        <v>4</v>
      </c>
      <c r="D33" s="53"/>
      <c r="E33" s="65" t="s">
        <v>4</v>
      </c>
      <c r="F33" s="44"/>
      <c r="G33" s="66" t="s">
        <v>4</v>
      </c>
      <c r="H33" s="9"/>
      <c r="I33" s="63" t="s">
        <v>4</v>
      </c>
      <c r="J33" s="53"/>
      <c r="K33" s="65" t="s">
        <v>4</v>
      </c>
      <c r="L33" s="44"/>
      <c r="M33" s="66" t="s">
        <v>4</v>
      </c>
      <c r="N33" s="35"/>
    </row>
    <row r="34" spans="1:14" s="11" customFormat="1" ht="44.25">
      <c r="A34" s="69" t="s">
        <v>33</v>
      </c>
      <c r="B34" s="9">
        <f>'UL BOS'!B34+GSU!B34+McNeese!B34+LATech!B34+Nicholls!B34+NwSU!B34+SLU!B34+ULL!B34+ULM!B34</f>
        <v>0</v>
      </c>
      <c r="C34" s="58">
        <f t="shared" si="0"/>
        <v>0</v>
      </c>
      <c r="D34" s="53">
        <f>'UL BOS'!D34+GSU!D34+McNeese!D34+LATech!D34+Nicholls!D34+NwSU!D34+SLU!D34+ULL!D34+ULM!D34</f>
        <v>0</v>
      </c>
      <c r="E34" s="60">
        <f t="shared" ref="E34:E35" si="10">IF(ISBLANK(D34),"  ",IF(F34&gt;0,D34/F34,IF(D34&gt;0,1,0)))</f>
        <v>0</v>
      </c>
      <c r="F34" s="75">
        <f t="shared" si="2"/>
        <v>0</v>
      </c>
      <c r="G34" s="61">
        <f>IF(ISBLANK(F34),"  ",IF(F71&gt;0,F34/F71,IF(F34&gt;0,1,0)))</f>
        <v>0</v>
      </c>
      <c r="H34" s="9">
        <f>'UL BOS'!H34+GSU!H34+McNeese!H34+LATech!H34+Nicholls!H34+NwSU!H34+SLU!H34+ULL!H34+ULM!H34</f>
        <v>0</v>
      </c>
      <c r="I34" s="58">
        <f t="shared" ref="I34:I36" si="11">IF(ISBLANK(H34),"  ",IF(L34&gt;0,H34/L34,IF(H34&gt;0,1,0)))</f>
        <v>0</v>
      </c>
      <c r="J34" s="53">
        <f>'UL BOS'!J34+GSU!J34+McNeese!J34+LATech!J34+Nicholls!J34+NwSU!J34+SLU!J34+ULL!J34+ULM!J34</f>
        <v>0</v>
      </c>
      <c r="K34" s="60">
        <f>IF(ISBLANK(J34),"  ",IF(L34&gt;0,J34/L34,IF(J34&gt;0,1,0)))</f>
        <v>0</v>
      </c>
      <c r="L34" s="75">
        <f t="shared" ref="L34:L35" si="12">J34+H34</f>
        <v>0</v>
      </c>
      <c r="M34" s="61">
        <f>IF(ISBLANK(L34),"  ",IF(L71&gt;0,L34/L71,IF(L34&gt;0,1,0)))</f>
        <v>0</v>
      </c>
      <c r="N34" s="35"/>
    </row>
    <row r="35" spans="1:14" s="11" customFormat="1" ht="44.25">
      <c r="A35" s="69" t="s">
        <v>120</v>
      </c>
      <c r="B35" s="9">
        <f>'UL BOS'!B35+GSU!B35+McNeese!B35+LATech!B35+Nicholls!B35+NwSU!B35+SLU!B35+ULL!B35+ULM!B35</f>
        <v>0</v>
      </c>
      <c r="C35" s="58">
        <f t="shared" si="0"/>
        <v>0</v>
      </c>
      <c r="D35" s="53">
        <f>'UL BOS'!D35+GSU!D35+McNeese!D35+LATech!D35+Nicholls!D35+NwSU!D35+SLU!D35+ULL!D35+ULM!D35</f>
        <v>0</v>
      </c>
      <c r="E35" s="54">
        <f t="shared" si="10"/>
        <v>0</v>
      </c>
      <c r="F35" s="44">
        <f t="shared" si="2"/>
        <v>0</v>
      </c>
      <c r="G35" s="61">
        <f>IF(ISBLANK(F35),"  ",IF(F71&gt;0,F35/F71,IF(F35&gt;0,1,0)))</f>
        <v>0</v>
      </c>
      <c r="H35" s="9">
        <f>'UL BOS'!H35+GSU!H35+McNeese!H35+LATech!H35+Nicholls!H35+NwSU!H35+SLU!H35+ULL!H35+ULM!H35</f>
        <v>0</v>
      </c>
      <c r="I35" s="58">
        <f t="shared" si="11"/>
        <v>0</v>
      </c>
      <c r="J35" s="53">
        <f>'UL BOS'!J35+GSU!J35+McNeese!J35+LATech!J35+Nicholls!J35+NwSU!J35+SLU!J35+ULL!J35+ULM!J35</f>
        <v>0</v>
      </c>
      <c r="K35" s="60">
        <f>IF(ISBLANK(J35),"  ",IF(L35&gt;0,J35/L35,IF(J35&gt;0,1,0)))</f>
        <v>0</v>
      </c>
      <c r="L35" s="44">
        <f t="shared" si="12"/>
        <v>0</v>
      </c>
      <c r="M35" s="61">
        <f>IF(ISBLANK(L35),"  ",IF(L71&gt;0,L35/L71,IF(L35&gt;0,1,0)))</f>
        <v>0</v>
      </c>
      <c r="N35" s="35"/>
    </row>
    <row r="36" spans="1:14" s="82" customFormat="1" ht="45">
      <c r="A36" s="71" t="s">
        <v>36</v>
      </c>
      <c r="B36" s="76">
        <f>B35+B34+B32+B30+B29+B28+B26+B27+B25+B24+B23+B22+B21+B19+B18+B17+B16+B14+B13+B20</f>
        <v>314202002</v>
      </c>
      <c r="C36" s="77">
        <f t="shared" si="0"/>
        <v>1</v>
      </c>
      <c r="D36" s="78">
        <f>D35+D34+D32+D30+D29+D28+D26+D27+D25+D24+D23+D22+D21+D19+D18+D17+D16+D14+D13+D20</f>
        <v>452665</v>
      </c>
      <c r="E36" s="183">
        <f>IF(ISBLANK(D36),"  ",IF(F36&gt;0,D36/F36,IF(D36&gt;0,1,0)))</f>
        <v>1.4406814632581494E-3</v>
      </c>
      <c r="F36" s="76">
        <f>F35+F34+F32+F30+F29+F28+F26+F27+F25+F24+F23+F22+F21+F19+F18+F17+F16+F14+F13</f>
        <v>314202002</v>
      </c>
      <c r="G36" s="80">
        <f>IF(ISBLANK(F36),"  ",IF(F71&gt;0,F36/F71,IF(F36&gt;0,1,0)))</f>
        <v>0.27157771263180908</v>
      </c>
      <c r="H36" s="76">
        <f>H35+H34+H32+H30+H29+H28+H26+H27+H25+H24+H23+H22+H21+H19+H18+H17+H16+H14+H13+H20</f>
        <v>291323824</v>
      </c>
      <c r="I36" s="77">
        <f t="shared" si="11"/>
        <v>1</v>
      </c>
      <c r="J36" s="78">
        <f>J35+J34+J32+J30+J29+J28+J26+J27+J25+J24+J23+J22+J21+J19+J18+J17+J16+J14+J13+J20</f>
        <v>450000</v>
      </c>
      <c r="K36" s="79">
        <f>IF(ISBLANK(J36),"  ",IF(L36&gt;0,J36/L36,IF(J36&gt;0,1,0)))</f>
        <v>1.5446728448820582E-3</v>
      </c>
      <c r="L36" s="76">
        <f>L35+L34+L32+L30+L29+L28+L26+L27+L25+L24+L23+L22+L21+L19+L18+L17+L16+L14+L13</f>
        <v>291323824</v>
      </c>
      <c r="M36" s="80">
        <f>IF(ISBLANK(L36),"  ",IF(L71&gt;0,L36/L71,IF(L36&gt;0,1,0)))</f>
        <v>0.24435612922502775</v>
      </c>
      <c r="N36" s="81"/>
    </row>
    <row r="37" spans="1:14" s="11" customFormat="1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 s="11" customFormat="1" ht="44.25">
      <c r="A38" s="21" t="s">
        <v>38</v>
      </c>
      <c r="B38" s="9">
        <f>'UL BOS'!B38+GSU!B38+McNeese!B38+LATech!B38+Nicholls!B38+NwSU!B38+SLU!B38+ULL!B38+ULM!B38</f>
        <v>0</v>
      </c>
      <c r="C38" s="52">
        <f t="shared" si="0"/>
        <v>0</v>
      </c>
      <c r="D38" s="53">
        <f>'UL BOS'!D38+GSU!D38+McNeese!D38+LATech!D38+Nicholls!D38+NwSU!D38+SLU!D38+ULL!D38+ULM!D38</f>
        <v>0</v>
      </c>
      <c r="E38" s="54">
        <f t="shared" ref="E38:E44" si="13">IF(ISBLANK(D38),"  ",IF(F38&gt;0,D38/F38,IF(D38&gt;0,1,0)))</f>
        <v>0</v>
      </c>
      <c r="F38" s="48">
        <f>D38+B38</f>
        <v>0</v>
      </c>
      <c r="G38" s="56">
        <f>IF(ISBLANK(F38),"  ",IF(F71&gt;0,F38/D71,IF(F38&gt;0,1,0)))</f>
        <v>0</v>
      </c>
      <c r="H38" s="9">
        <f>'UL BOS'!H38+GSU!H38+McNeese!H38+LATech!H38+Nicholls!H38+NwSU!H38+SLU!H38+ULL!H38+ULM!H38</f>
        <v>0</v>
      </c>
      <c r="I38" s="52">
        <f t="shared" ref="I38:I44" si="14">IF(ISBLANK(H38),"  ",IF(L38&gt;0,H38/L38,IF(H38&gt;0,1,0)))</f>
        <v>0</v>
      </c>
      <c r="J38" s="53">
        <f>'UL BOS'!J38+GSU!J38+McNeese!J38+LATech!J38+Nicholls!J38+NwSU!J38+SLU!J38+ULL!J38+ULM!J38</f>
        <v>0</v>
      </c>
      <c r="K38" s="54">
        <f t="shared" ref="K38:K44" si="15">IF(ISBLANK(J38),"  ",IF(L38&gt;0,J38/L38,IF(J38&gt;0,1,0)))</f>
        <v>0</v>
      </c>
      <c r="L38" s="48">
        <f>J38+H38</f>
        <v>0</v>
      </c>
      <c r="M38" s="56">
        <f>IF(ISBLANK(L38),"  ",IF(L71&gt;0,L38/J71,IF(L38&gt;0,1,0)))</f>
        <v>0</v>
      </c>
      <c r="N38" s="35"/>
    </row>
    <row r="39" spans="1:14" s="11" customFormat="1" ht="44.25">
      <c r="A39" s="85" t="s">
        <v>39</v>
      </c>
      <c r="B39" s="9">
        <f>'UL BOS'!B39+GSU!B39+McNeese!B39+LATech!B39+Nicholls!B39+NwSU!B39+SLU!B39+ULL!B39+ULM!B39</f>
        <v>0</v>
      </c>
      <c r="C39" s="58">
        <f t="shared" si="0"/>
        <v>0</v>
      </c>
      <c r="D39" s="53">
        <f>'UL BOS'!D39+GSU!D39+McNeese!D39+LATech!D39+Nicholls!D39+NwSU!D39+SLU!D39+ULL!D39+ULM!D39</f>
        <v>0</v>
      </c>
      <c r="E39" s="60">
        <f t="shared" si="13"/>
        <v>0</v>
      </c>
      <c r="F39" s="44">
        <f>D39+B39</f>
        <v>0</v>
      </c>
      <c r="G39" s="61">
        <f>IF(ISBLANK(F39),"  ",IF(D71&gt;0,F39/D71,IF(F39&gt;0,1,0)))</f>
        <v>0</v>
      </c>
      <c r="H39" s="9">
        <f>'UL BOS'!H39+GSU!H39+McNeese!H39+LATech!H39+Nicholls!H39+NwSU!H39+SLU!H39+ULL!H39+ULM!H39</f>
        <v>0</v>
      </c>
      <c r="I39" s="58">
        <f t="shared" si="14"/>
        <v>0</v>
      </c>
      <c r="J39" s="53">
        <f>'UL BOS'!J39+GSU!J39+McNeese!J39+LATech!J39+Nicholls!J39+NwSU!J39+SLU!J39+ULL!J39+ULM!J39</f>
        <v>0</v>
      </c>
      <c r="K39" s="60">
        <f t="shared" si="15"/>
        <v>0</v>
      </c>
      <c r="L39" s="44">
        <f>J39+H39</f>
        <v>0</v>
      </c>
      <c r="M39" s="61">
        <f>IF(ISBLANK(L39),"  ",IF(J71&gt;0,L39/J71,IF(L39&gt;0,1,0)))</f>
        <v>0</v>
      </c>
      <c r="N39" s="35"/>
    </row>
    <row r="40" spans="1:14" s="11" customFormat="1" ht="44.25">
      <c r="A40" s="86" t="s">
        <v>40</v>
      </c>
      <c r="B40" s="9">
        <f>'UL BOS'!B40+GSU!B40+McNeese!B40+LATech!B40+Nicholls!B40+NwSU!B40+SLU!B40+ULL!B40+ULM!B40</f>
        <v>0</v>
      </c>
      <c r="C40" s="58">
        <f t="shared" si="0"/>
        <v>0</v>
      </c>
      <c r="D40" s="53">
        <f>'UL BOS'!D40+GSU!D40+McNeese!D40+LATech!D40+Nicholls!D40+NwSU!D40+SLU!D40+ULL!D40+ULM!D40</f>
        <v>0</v>
      </c>
      <c r="E40" s="60">
        <f t="shared" si="13"/>
        <v>0</v>
      </c>
      <c r="F40" s="75">
        <f>D40+B40</f>
        <v>0</v>
      </c>
      <c r="G40" s="61">
        <f>IF(ISBLANK(F40),"  ",IF(D71&gt;0,F40/D71,IF(F40&gt;0,1,0)))</f>
        <v>0</v>
      </c>
      <c r="H40" s="9">
        <f>'UL BOS'!H40+GSU!H40+McNeese!H40+LATech!H40+Nicholls!H40+NwSU!H40+SLU!H40+ULL!H40+ULM!H40</f>
        <v>0</v>
      </c>
      <c r="I40" s="58">
        <f t="shared" si="14"/>
        <v>0</v>
      </c>
      <c r="J40" s="53">
        <f>'UL BOS'!J40+GSU!J40+McNeese!J40+LATech!J40+Nicholls!J40+NwSU!J40+SLU!J40+ULL!J40+ULM!J40</f>
        <v>0</v>
      </c>
      <c r="K40" s="60">
        <f t="shared" si="15"/>
        <v>0</v>
      </c>
      <c r="L40" s="75">
        <f>J40+H40</f>
        <v>0</v>
      </c>
      <c r="M40" s="61">
        <f>IF(ISBLANK(L40),"  ",IF(J71&gt;0,L40/J71,IF(L40&gt;0,1,0)))</f>
        <v>0</v>
      </c>
      <c r="N40" s="35"/>
    </row>
    <row r="41" spans="1:14" s="11" customFormat="1" ht="44.25">
      <c r="A41" s="41" t="s">
        <v>41</v>
      </c>
      <c r="B41" s="9">
        <f>'UL BOS'!B41+GSU!B41+McNeese!B41+LATech!B41+Nicholls!B41+NwSU!B41+SLU!B41+ULL!B41+ULM!B41</f>
        <v>0</v>
      </c>
      <c r="C41" s="58">
        <f t="shared" si="0"/>
        <v>0</v>
      </c>
      <c r="D41" s="53">
        <f>'UL BOS'!D41+GSU!D41+McNeese!D41+LATech!D41+Nicholls!D41+NwSU!D41+SLU!D41+ULL!D41+ULM!D41</f>
        <v>1163499</v>
      </c>
      <c r="E41" s="60">
        <f t="shared" si="13"/>
        <v>1</v>
      </c>
      <c r="F41" s="75">
        <f>D41+B41</f>
        <v>1163499</v>
      </c>
      <c r="G41" s="61">
        <f>IF(ISBLANK(F41),"  ",IF(D71&gt;0,F41/D71,IF(F41&gt;0,1,0)))</f>
        <v>2.3435443714133601E-3</v>
      </c>
      <c r="H41" s="9">
        <f>'UL BOS'!H41+GSU!H41+McNeese!H41+LATech!H41+Nicholls!H41+NwSU!H41+SLU!H41+ULL!H41+ULM!H41</f>
        <v>0</v>
      </c>
      <c r="I41" s="58">
        <f t="shared" si="14"/>
        <v>0</v>
      </c>
      <c r="J41" s="53">
        <f>'UL BOS'!J41+GSU!J41+McNeese!J41+LATech!J41+Nicholls!J41+NwSU!J41+SLU!J41+ULL!J41+ULM!J41</f>
        <v>1128250</v>
      </c>
      <c r="K41" s="60">
        <f t="shared" si="15"/>
        <v>1</v>
      </c>
      <c r="L41" s="75">
        <f>J41+H41</f>
        <v>1128250</v>
      </c>
      <c r="M41" s="61">
        <f>IF(ISBLANK(L41),"  ",IF(J71&gt;0,L41/J71,IF(L41&gt;0,1,0)))</f>
        <v>2.3335672822867768E-3</v>
      </c>
      <c r="N41" s="35"/>
    </row>
    <row r="42" spans="1:14" s="11" customFormat="1" ht="44.25">
      <c r="A42" s="85" t="s">
        <v>42</v>
      </c>
      <c r="B42" s="9">
        <f>'UL BOS'!B42+GSU!B42+McNeese!B42+LATech!B42+Nicholls!B42+NwSU!B42+SLU!B42+ULL!B42+ULM!B42</f>
        <v>584669</v>
      </c>
      <c r="C42" s="58">
        <f t="shared" si="0"/>
        <v>4.9066470759633211E-2</v>
      </c>
      <c r="D42" s="53">
        <f>'UL BOS'!D42+GSU!D42+McNeese!D42+LATech!D42+Nicholls!D42+NwSU!D42+SLU!D42+ULL!D42+ULM!D42</f>
        <v>11331187</v>
      </c>
      <c r="E42" s="60">
        <f t="shared" si="13"/>
        <v>0.95093352924036678</v>
      </c>
      <c r="F42" s="75">
        <f>D42+B42</f>
        <v>11915856</v>
      </c>
      <c r="G42" s="61">
        <f>IF(ISBLANK(F42),"  ",IF(F71&gt;0,F42/F71,IF(F42&gt;0,1,0)))</f>
        <v>1.0299364408664772E-2</v>
      </c>
      <c r="H42" s="9">
        <f>'UL BOS'!H42+GSU!H42+McNeese!H42+LATech!H42+Nicholls!H42+NwSU!H42+SLU!H42+ULL!H42+ULM!H42</f>
        <v>2136828</v>
      </c>
      <c r="I42" s="58">
        <f t="shared" si="14"/>
        <v>0.18521798192709468</v>
      </c>
      <c r="J42" s="53">
        <f>'UL BOS'!J42+GSU!J42+McNeese!J42+LATech!J42+Nicholls!J42+NwSU!J42+SLU!J42+ULL!J42+ULM!J42</f>
        <v>9400000</v>
      </c>
      <c r="K42" s="60">
        <f t="shared" si="15"/>
        <v>0.81478201807290529</v>
      </c>
      <c r="L42" s="75">
        <f>J42+H42</f>
        <v>11536828</v>
      </c>
      <c r="M42" s="61">
        <f>IF(ISBLANK(L42),"  ",IF(L71&gt;0,L42/L71,IF(L42&gt;0,1,0)))</f>
        <v>9.6768420615504433E-3</v>
      </c>
      <c r="N42" s="35"/>
    </row>
    <row r="43" spans="1:14" s="82" customFormat="1" ht="45">
      <c r="A43" s="83" t="s">
        <v>43</v>
      </c>
      <c r="B43" s="209">
        <f>B42+B41+B40+B39+B38</f>
        <v>584669</v>
      </c>
      <c r="C43" s="77">
        <f t="shared" si="0"/>
        <v>4.4701669157232907E-2</v>
      </c>
      <c r="D43" s="201">
        <f>D42+D41+D40+D39+D38</f>
        <v>12494686</v>
      </c>
      <c r="E43" s="79">
        <f t="shared" si="13"/>
        <v>0.95529833084276705</v>
      </c>
      <c r="F43" s="89">
        <f>F42+F41+F40+F39+F38</f>
        <v>13079355</v>
      </c>
      <c r="G43" s="80">
        <f>IF(ISBLANK(F43),"  ",IF(F71&gt;0,F43/F71,IF(F43&gt;0,1,0)))</f>
        <v>1.1305024446023151E-2</v>
      </c>
      <c r="H43" s="209">
        <f>H42+H41+H40+H39+H38</f>
        <v>2136828</v>
      </c>
      <c r="I43" s="77">
        <f t="shared" si="14"/>
        <v>0.16871810817114588</v>
      </c>
      <c r="J43" s="201">
        <f>J42+J41+J40+J39+J38</f>
        <v>10528250</v>
      </c>
      <c r="K43" s="79">
        <f t="shared" si="15"/>
        <v>0.83128189182885415</v>
      </c>
      <c r="L43" s="89">
        <f>L42+L41+L40+L39+L38</f>
        <v>12665078</v>
      </c>
      <c r="M43" s="80">
        <f>IF(ISBLANK(L43),"  ",IF(L71&gt;0,L43/L71,IF(L43&gt;0,1,0)))</f>
        <v>1.0623193784566881E-2</v>
      </c>
      <c r="N43" s="81"/>
    </row>
    <row r="44" spans="1:14" s="82" customFormat="1" ht="45">
      <c r="A44" s="90" t="s">
        <v>44</v>
      </c>
      <c r="B44" s="176">
        <f>'UL BOS'!B44+GSU!B44+McNeese!B44+LATech!B44+Nicholls!B44+NwSU!B44+SLU!B44+ULL!B44+ULM!B44</f>
        <v>59417982</v>
      </c>
      <c r="C44" s="77">
        <f t="shared" si="0"/>
        <v>1</v>
      </c>
      <c r="D44" s="210">
        <f>'UL BOS'!D44+GSU!D44+McNeese!D44+LATech!D44+Nicholls!D44+NwSU!D44+SLU!D44+ULL!D44+ULM!D44</f>
        <v>0</v>
      </c>
      <c r="E44" s="79">
        <f t="shared" si="13"/>
        <v>0</v>
      </c>
      <c r="F44" s="92">
        <f>D44+B44</f>
        <v>59417982</v>
      </c>
      <c r="G44" s="80">
        <f>IF(ISBLANK(F44),"  ",IF(F71&gt;0,F44/F71,IF(F44&gt;0,1,0)))</f>
        <v>5.1357405548160713E-2</v>
      </c>
      <c r="H44" s="176">
        <f>'UL BOS'!H44+GSU!H44+McNeese!H44+LATech!H44+Nicholls!H44+NwSU!H44+SLU!H44+ULL!H44+ULM!H44</f>
        <v>95304823</v>
      </c>
      <c r="I44" s="77">
        <f t="shared" si="14"/>
        <v>1</v>
      </c>
      <c r="J44" s="210">
        <f>'UL BOS'!J44+GSU!J44+McNeese!J44+LATech!J44+Nicholls!J44+NwSU!J44+SLU!J44+ULL!J44+ULM!J44</f>
        <v>0</v>
      </c>
      <c r="K44" s="79">
        <f t="shared" si="15"/>
        <v>0</v>
      </c>
      <c r="L44" s="92">
        <f>J44+H44</f>
        <v>95304823</v>
      </c>
      <c r="M44" s="80">
        <f>IF(ISBLANK(L44),"  ",IF(L71&gt;0,L44/L71,IF(L44&gt;0,1,0)))</f>
        <v>7.9939626375206435E-2</v>
      </c>
      <c r="N44" s="81"/>
    </row>
    <row r="45" spans="1:14" s="11" customFormat="1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 s="11" customFormat="1" ht="44.25">
      <c r="A46" s="21" t="s">
        <v>46</v>
      </c>
      <c r="B46" s="9">
        <f>'UL BOS'!B46+GSU!B46+McNeese!B46+LATech!B46+Nicholls!B46+NwSU!B46+SLU!B46+ULL!B46+ULM!B46</f>
        <v>198011841.81</v>
      </c>
      <c r="C46" s="52">
        <f t="shared" si="0"/>
        <v>0.950304462894905</v>
      </c>
      <c r="D46" s="53">
        <f>'UL BOS'!D46+GSU!D46+McNeese!D46+LATech!D46+Nicholls!D46+NwSU!D46+SLU!D46+ULL!D46+ULM!D46</f>
        <v>10354897</v>
      </c>
      <c r="E46" s="54">
        <f t="shared" ref="E46:E62" si="16">IF(ISBLANK(D46),"  ",IF(F46&gt;0,D46/F46,IF(D46&gt;0,1,0)))</f>
        <v>4.9695537105095028E-2</v>
      </c>
      <c r="F46" s="97">
        <f>D46+B46</f>
        <v>208366738.81</v>
      </c>
      <c r="G46" s="56">
        <f>IF(ISBLANK(F46),"  ",IF(F71&gt;0,F46/F71,IF(F46&gt;0,1,0)))</f>
        <v>0.1800999419302535</v>
      </c>
      <c r="H46" s="9">
        <f>'UL BOS'!H46+GSU!H46+McNeese!H46+LATech!H46+Nicholls!H46+NwSU!H46+SLU!H46+ULL!H46+ULM!H46</f>
        <v>224986223</v>
      </c>
      <c r="I46" s="52">
        <f t="shared" ref="I46:I62" si="17">IF(ISBLANK(H46),"  ",IF(L46&gt;0,H46/L46,IF(H46&gt;0,1,0)))</f>
        <v>0.95744431366089067</v>
      </c>
      <c r="J46" s="53">
        <f>'UL BOS'!J46+GSU!J46+McNeese!J46+LATech!J46+Nicholls!J46+NwSU!J46+SLU!J46+ULL!J46+ULM!J46</f>
        <v>10000000</v>
      </c>
      <c r="K46" s="54">
        <f t="shared" ref="K46:K62" si="18">IF(ISBLANK(J46),"  ",IF(L46&gt;0,J46/L46,IF(J46&gt;0,1,0)))</f>
        <v>4.2555686339109333E-2</v>
      </c>
      <c r="L46" s="97">
        <f>J46+H46</f>
        <v>234986223</v>
      </c>
      <c r="M46" s="56">
        <f>IF(ISBLANK(L46),"  ",IF(L71&gt;0,L46/L71,IF(L46&gt;0,1,0)))</f>
        <v>0.1971013667371371</v>
      </c>
      <c r="N46" s="35"/>
    </row>
    <row r="47" spans="1:14" s="11" customFormat="1" ht="44.25">
      <c r="A47" s="41" t="s">
        <v>47</v>
      </c>
      <c r="B47" s="9">
        <f>'UL BOS'!B47+GSU!B47+McNeese!B47+LATech!B47+Nicholls!B47+NwSU!B47+SLU!B47+ULL!B47+ULM!B47</f>
        <v>26726002.199999999</v>
      </c>
      <c r="C47" s="58">
        <f t="shared" si="0"/>
        <v>1</v>
      </c>
      <c r="D47" s="53">
        <f>'UL BOS'!D47+GSU!D47+McNeese!D47+LATech!D47+Nicholls!D47+NwSU!D47+SLU!D47+ULL!D47+ULM!D47</f>
        <v>0</v>
      </c>
      <c r="E47" s="60">
        <f t="shared" si="16"/>
        <v>0</v>
      </c>
      <c r="F47" s="98">
        <f>D47+B47</f>
        <v>26726002.199999999</v>
      </c>
      <c r="G47" s="61">
        <f>IF(ISBLANK(F47),"  ",IF(F71&gt;0,F47/F71,IF(F47&gt;0,1,0)))</f>
        <v>2.3100382871744707E-2</v>
      </c>
      <c r="H47" s="9">
        <f>'UL BOS'!H47+GSU!H47+McNeese!H47+LATech!H47+Nicholls!H47+NwSU!H47+SLU!H47+ULL!H47+ULM!H47</f>
        <v>30351488</v>
      </c>
      <c r="I47" s="58">
        <f t="shared" si="17"/>
        <v>1</v>
      </c>
      <c r="J47" s="53">
        <f>'UL BOS'!J47+GSU!J47+McNeese!J47+LATech!J47+Nicholls!J47+NwSU!J47+SLU!J47+ULL!J47+ULM!J47</f>
        <v>0</v>
      </c>
      <c r="K47" s="60">
        <f t="shared" si="18"/>
        <v>0</v>
      </c>
      <c r="L47" s="98">
        <f>J47+H47</f>
        <v>30351488</v>
      </c>
      <c r="M47" s="61">
        <f>IF(ISBLANK(L47),"  ",IF(L71&gt;0,L47/L71,IF(L47&gt;0,1,0)))</f>
        <v>2.5458172359771988E-2</v>
      </c>
      <c r="N47" s="35"/>
    </row>
    <row r="48" spans="1:14" s="11" customFormat="1" ht="44.25">
      <c r="A48" s="99" t="s">
        <v>48</v>
      </c>
      <c r="B48" s="9">
        <f>'UL BOS'!B48+GSU!B48+McNeese!B48+LATech!B48+Nicholls!B48+NwSU!B48+SLU!B48+ULL!B48+ULM!B48</f>
        <v>17515727</v>
      </c>
      <c r="C48" s="58">
        <f t="shared" si="0"/>
        <v>1</v>
      </c>
      <c r="D48" s="53">
        <f>'UL BOS'!D48+GSU!D48+McNeese!D48+LATech!D48+Nicholls!D48+NwSU!D48+SLU!D48+ULL!D48+ULM!D48</f>
        <v>0</v>
      </c>
      <c r="E48" s="60">
        <f t="shared" si="16"/>
        <v>0</v>
      </c>
      <c r="F48" s="102">
        <f>D48+B48</f>
        <v>17515727</v>
      </c>
      <c r="G48" s="61">
        <f>IF(ISBLANK(F48),"  ",IF(F71&gt;0,F48/F71,IF(F48&gt;0,1,0)))</f>
        <v>1.5139563221953051E-2</v>
      </c>
      <c r="H48" s="9">
        <f>'UL BOS'!H48+GSU!H48+McNeese!H48+LATech!H48+Nicholls!H48+NwSU!H48+SLU!H48+ULL!H48+ULM!H48</f>
        <v>17258809</v>
      </c>
      <c r="I48" s="58">
        <f t="shared" si="17"/>
        <v>1</v>
      </c>
      <c r="J48" s="53">
        <f>'UL BOS'!J48+GSU!J48+McNeese!J48+LATech!J48+Nicholls!J48+NwSU!J48+SLU!J48+ULL!J48+ULM!J48</f>
        <v>0</v>
      </c>
      <c r="K48" s="60">
        <f t="shared" si="18"/>
        <v>0</v>
      </c>
      <c r="L48" s="102">
        <f>J48+H48</f>
        <v>17258809</v>
      </c>
      <c r="M48" s="61">
        <f>IF(ISBLANK(L48),"  ",IF(L71&gt;0,L48/L71,IF(L48&gt;0,1,0)))</f>
        <v>1.447631609515764E-2</v>
      </c>
      <c r="N48" s="35"/>
    </row>
    <row r="49" spans="1:14" s="11" customFormat="1" ht="44.25">
      <c r="A49" s="99" t="s">
        <v>49</v>
      </c>
      <c r="B49" s="9">
        <f>'UL BOS'!B49+GSU!B49+McNeese!B49+LATech!B49+Nicholls!B49+NwSU!B49+SLU!B49+ULL!B49+ULM!B49</f>
        <v>9004815.5</v>
      </c>
      <c r="C49" s="58">
        <f t="shared" si="0"/>
        <v>1</v>
      </c>
      <c r="D49" s="53">
        <f>'UL BOS'!D49+GSU!D49+McNeese!D49+LATech!D49+Nicholls!D49+NwSU!D49+SLU!D49+ULL!D49+ULM!D49</f>
        <v>0</v>
      </c>
      <c r="E49" s="60">
        <f t="shared" si="16"/>
        <v>0</v>
      </c>
      <c r="F49" s="102">
        <f>D49+B49</f>
        <v>9004815.5</v>
      </c>
      <c r="G49" s="61">
        <f>IF(ISBLANK(F49),"  ",IF(F71&gt;0,F49/F71,IF(F49&gt;0,1,0)))</f>
        <v>7.7832323810637588E-3</v>
      </c>
      <c r="H49" s="9">
        <f>'UL BOS'!H49+GSU!H49+McNeese!H49+LATech!H49+Nicholls!H49+NwSU!H49+SLU!H49+ULL!H49+ULM!H49</f>
        <v>8891978</v>
      </c>
      <c r="I49" s="58">
        <f t="shared" si="17"/>
        <v>1</v>
      </c>
      <c r="J49" s="53">
        <f>'UL BOS'!J49+GSU!J49+McNeese!J49+LATech!J49+Nicholls!J49+NwSU!J49+SLU!J49+ULL!J49+ULM!J49</f>
        <v>0</v>
      </c>
      <c r="K49" s="60">
        <f t="shared" si="18"/>
        <v>0</v>
      </c>
      <c r="L49" s="102">
        <f>J49+H49</f>
        <v>8891978</v>
      </c>
      <c r="M49" s="61">
        <f>IF(ISBLANK(L49),"  ",IF(L71&gt;0,L49/L71,IF(L49&gt;0,1,0)))</f>
        <v>7.4583990262125071E-3</v>
      </c>
      <c r="N49" s="35"/>
    </row>
    <row r="50" spans="1:14" s="11" customFormat="1" ht="44.25">
      <c r="A50" s="41" t="s">
        <v>50</v>
      </c>
      <c r="B50" s="9">
        <f>'UL BOS'!B50+GSU!B50+McNeese!B50+LATech!B50+Nicholls!B50+NwSU!B50+SLU!B50+ULL!B50+ULM!B50</f>
        <v>9998881.4499999993</v>
      </c>
      <c r="C50" s="58">
        <f t="shared" si="0"/>
        <v>0.18673208859785595</v>
      </c>
      <c r="D50" s="53">
        <f>'UL BOS'!D50+GSU!D50+McNeese!D50+LATech!D50+Nicholls!D50+NwSU!D50+SLU!D50+ULL!D50+ULM!D50</f>
        <v>43547788.140000001</v>
      </c>
      <c r="E50" s="60">
        <f t="shared" si="16"/>
        <v>0.81326791140214394</v>
      </c>
      <c r="F50" s="98">
        <f>D50+B50</f>
        <v>53546669.590000004</v>
      </c>
      <c r="G50" s="61">
        <f>IF(ISBLANK(F50),"  ",IF(F71&gt;0,F50/F71,IF(F50&gt;0,1,0)))</f>
        <v>4.6282588760537084E-2</v>
      </c>
      <c r="H50" s="9">
        <f>'UL BOS'!H50+GSU!H50+McNeese!H50+LATech!H50+Nicholls!H50+NwSU!H50+SLU!H50+ULL!H50+ULM!H50</f>
        <v>10152316</v>
      </c>
      <c r="I50" s="58">
        <f t="shared" si="17"/>
        <v>0.19782537212645035</v>
      </c>
      <c r="J50" s="53">
        <f>'UL BOS'!J50+GSU!J50+McNeese!J50+LATech!J50+Nicholls!J50+NwSU!J50+SLU!J50+ULL!J50+ULM!J50</f>
        <v>41167269</v>
      </c>
      <c r="K50" s="60">
        <f t="shared" si="18"/>
        <v>0.80217462787354965</v>
      </c>
      <c r="L50" s="98">
        <f>J50+H50</f>
        <v>51319585</v>
      </c>
      <c r="M50" s="61">
        <f>IF(ISBLANK(L50),"  ",IF(L71&gt;0,L50/L71,IF(L50&gt;0,1,0)))</f>
        <v>4.3045759086406871E-2</v>
      </c>
      <c r="N50" s="35"/>
    </row>
    <row r="51" spans="1:14" s="82" customFormat="1" ht="45">
      <c r="A51" s="90" t="s">
        <v>51</v>
      </c>
      <c r="B51" s="209">
        <f>B50+B49+B48+B47+B46</f>
        <v>261257267.96000001</v>
      </c>
      <c r="C51" s="77">
        <f t="shared" si="0"/>
        <v>0.82896721296662734</v>
      </c>
      <c r="D51" s="201">
        <f>D50+D49+D48+D47+D46</f>
        <v>53902685.140000001</v>
      </c>
      <c r="E51" s="79">
        <f t="shared" si="16"/>
        <v>0.1710327870333726</v>
      </c>
      <c r="F51" s="104">
        <f>F50+F49+F48+F47+F46</f>
        <v>315159953.10000002</v>
      </c>
      <c r="G51" s="80">
        <f>IF(ISBLANK(F51),"  ",IF(F71&gt;0,F51/F71,IF(F51&gt;0,1,0)))</f>
        <v>0.27240570916555212</v>
      </c>
      <c r="H51" s="209">
        <f>H50+H49+H48+H47+H46</f>
        <v>291640814</v>
      </c>
      <c r="I51" s="77">
        <f t="shared" si="17"/>
        <v>0.8507407743941674</v>
      </c>
      <c r="J51" s="201">
        <f>J50+J49+J48+J47+J46</f>
        <v>51167269</v>
      </c>
      <c r="K51" s="79">
        <f t="shared" si="18"/>
        <v>0.14925922560583263</v>
      </c>
      <c r="L51" s="104">
        <f>L50+L49+L48+L47+L46</f>
        <v>342808083</v>
      </c>
      <c r="M51" s="80">
        <f>IF(ISBLANK(L51),"  ",IF(L71&gt;0,L51/L71,IF(L51&gt;0,1,0)))</f>
        <v>0.28754001330468609</v>
      </c>
      <c r="N51" s="81"/>
    </row>
    <row r="52" spans="1:14" s="11" customFormat="1" ht="44.25">
      <c r="A52" s="51" t="s">
        <v>52</v>
      </c>
      <c r="B52" s="9">
        <f>'UL BOS'!B52+GSU!B52+McNeese!B52+LATech!B52+Nicholls!B52+NwSU!B52+SLU!B52+ULL!B52+ULM!B52</f>
        <v>0</v>
      </c>
      <c r="C52" s="58">
        <f t="shared" si="0"/>
        <v>0</v>
      </c>
      <c r="D52" s="53">
        <f>'UL BOS'!D52+GSU!D52+McNeese!D52+LATech!D52+Nicholls!D52+NwSU!D52+SLU!D52+ULL!D52+ULM!D52</f>
        <v>0</v>
      </c>
      <c r="E52" s="60">
        <f t="shared" si="16"/>
        <v>0</v>
      </c>
      <c r="F52" s="107">
        <f t="shared" ref="F52:F61" si="19">D52+B52</f>
        <v>0</v>
      </c>
      <c r="G52" s="61">
        <f>IF(ISBLANK(F52),"  ",IF(F71&gt;0,F52/F71,IF(F52&gt;0,1,0)))</f>
        <v>0</v>
      </c>
      <c r="H52" s="9">
        <f>'UL BOS'!H52+GSU!H52+McNeese!H52+LATech!H52+Nicholls!H52+NwSU!H52+SLU!H52+ULL!H52+ULM!H52</f>
        <v>0</v>
      </c>
      <c r="I52" s="58">
        <f t="shared" si="17"/>
        <v>0</v>
      </c>
      <c r="J52" s="53">
        <f>'UL BOS'!J52+GSU!J52+McNeese!J52+LATech!J52+Nicholls!J52+NwSU!J52+SLU!J52+ULL!J52+ULM!J52</f>
        <v>0</v>
      </c>
      <c r="K52" s="60">
        <f t="shared" si="18"/>
        <v>0</v>
      </c>
      <c r="L52" s="107">
        <f t="shared" ref="L52:L61" si="20">J52+H52</f>
        <v>0</v>
      </c>
      <c r="M52" s="61">
        <f>IF(ISBLANK(L52),"  ",IF(L71&gt;0,L52/L71,IF(L52&gt;0,1,0)))</f>
        <v>0</v>
      </c>
      <c r="N52" s="35"/>
    </row>
    <row r="53" spans="1:14" s="11" customFormat="1" ht="44.25">
      <c r="A53" s="108" t="s">
        <v>53</v>
      </c>
      <c r="B53" s="9">
        <f>'UL BOS'!B53+GSU!B53+McNeese!B53+LATech!B53+Nicholls!B53+NwSU!B53+SLU!B53+ULL!B53+ULM!B53</f>
        <v>0</v>
      </c>
      <c r="C53" s="58">
        <f t="shared" si="0"/>
        <v>0</v>
      </c>
      <c r="D53" s="53">
        <f>'UL BOS'!D53+GSU!D53+McNeese!D53+LATech!D53+Nicholls!D53+NwSU!D53+SLU!D53+ULL!D53+ULM!D53</f>
        <v>0</v>
      </c>
      <c r="E53" s="60">
        <f t="shared" si="16"/>
        <v>0</v>
      </c>
      <c r="F53" s="44">
        <f t="shared" si="19"/>
        <v>0</v>
      </c>
      <c r="G53" s="61">
        <f>IF(ISBLANK(F53),"  ",IF(F71&gt;0,F53/F71,IF(F53&gt;0,1,0)))</f>
        <v>0</v>
      </c>
      <c r="H53" s="9">
        <f>'UL BOS'!H53+GSU!H53+McNeese!H53+LATech!H53+Nicholls!H53+NwSU!H53+SLU!H53+ULL!H53+ULM!H53</f>
        <v>0</v>
      </c>
      <c r="I53" s="58">
        <f t="shared" si="17"/>
        <v>0</v>
      </c>
      <c r="J53" s="53">
        <f>'UL BOS'!J53+GSU!J53+McNeese!J53+LATech!J53+Nicholls!J53+NwSU!J53+SLU!J53+ULL!J53+ULM!J53</f>
        <v>0</v>
      </c>
      <c r="K53" s="60">
        <f t="shared" si="18"/>
        <v>0</v>
      </c>
      <c r="L53" s="44">
        <f t="shared" si="20"/>
        <v>0</v>
      </c>
      <c r="M53" s="61">
        <f>IF(ISBLANK(L53),"  ",IF(L71&gt;0,L53/L71,IF(L53&gt;0,1,0)))</f>
        <v>0</v>
      </c>
      <c r="N53" s="35"/>
    </row>
    <row r="54" spans="1:14" s="11" customFormat="1" ht="44.25">
      <c r="A54" s="86" t="s">
        <v>54</v>
      </c>
      <c r="B54" s="9">
        <f>'UL BOS'!B54+GSU!B54+McNeese!B54+LATech!B54+Nicholls!B54+NwSU!B54+SLU!B54+ULL!B54+ULM!B54</f>
        <v>3183407.34</v>
      </c>
      <c r="C54" s="58">
        <f t="shared" si="0"/>
        <v>0.75931545462900263</v>
      </c>
      <c r="D54" s="53">
        <f>'UL BOS'!D54+GSU!D54+McNeese!D54+LATech!D54+Nicholls!D54+NwSU!D54+SLU!D54+ULL!D54+ULM!D54</f>
        <v>1009062.76</v>
      </c>
      <c r="E54" s="60">
        <f t="shared" si="16"/>
        <v>0.24068454537099743</v>
      </c>
      <c r="F54" s="44">
        <f t="shared" si="19"/>
        <v>4192470.0999999996</v>
      </c>
      <c r="G54" s="61">
        <f>IF(ISBLANK(F54),"  ",IF(F71&gt;0,F54/F71,IF(F54&gt;0,1,0)))</f>
        <v>3.6237243327152694E-3</v>
      </c>
      <c r="H54" s="9">
        <f>'UL BOS'!H54+GSU!H54+McNeese!H54+LATech!H54+Nicholls!H54+NwSU!H54+SLU!H54+ULL!H54+ULM!H54</f>
        <v>2643138</v>
      </c>
      <c r="I54" s="58">
        <f t="shared" si="17"/>
        <v>0.73755987303359027</v>
      </c>
      <c r="J54" s="53">
        <f>'UL BOS'!J54+GSU!J54+McNeese!J54+LATech!J54+Nicholls!J54+NwSU!J54+SLU!J54+ULL!J54+ULM!J54</f>
        <v>940487</v>
      </c>
      <c r="K54" s="60">
        <f t="shared" si="18"/>
        <v>0.26244012696640973</v>
      </c>
      <c r="L54" s="44">
        <f t="shared" si="20"/>
        <v>3583625</v>
      </c>
      <c r="M54" s="61">
        <f>IF(ISBLANK(L54),"  ",IF(L71&gt;0,L54/L71,IF(L54&gt;0,1,0)))</f>
        <v>3.0058672221535856E-3</v>
      </c>
      <c r="N54" s="35"/>
    </row>
    <row r="55" spans="1:14" s="11" customFormat="1" ht="44.25">
      <c r="A55" s="85" t="s">
        <v>55</v>
      </c>
      <c r="B55" s="9">
        <f>'UL BOS'!B55+GSU!B55+McNeese!B55+LATech!B55+Nicholls!B55+NwSU!B55+SLU!B55+ULL!B55+ULM!B55</f>
        <v>1486324</v>
      </c>
      <c r="C55" s="58">
        <f t="shared" si="0"/>
        <v>3.8185968457518184E-2</v>
      </c>
      <c r="D55" s="53">
        <f>'UL BOS'!D55+GSU!D55+McNeese!D55+LATech!D55+Nicholls!D55+NwSU!D55+SLU!D55+ULL!D55+ULM!D55</f>
        <v>37436978.460000001</v>
      </c>
      <c r="E55" s="60">
        <f t="shared" si="16"/>
        <v>0.9618140315424818</v>
      </c>
      <c r="F55" s="75">
        <f t="shared" si="19"/>
        <v>38923302.460000001</v>
      </c>
      <c r="G55" s="61">
        <f>IF(ISBLANK(F55),"  ",IF(F71&gt;0,F55/F71,IF(F55&gt;0,1,0)))</f>
        <v>3.364301112939079E-2</v>
      </c>
      <c r="H55" s="9">
        <f>'UL BOS'!H55+GSU!H55+McNeese!H55+LATech!H55+Nicholls!H55+NwSU!H55+SLU!H55+ULL!H55+ULM!H55</f>
        <v>1338500</v>
      </c>
      <c r="I55" s="58">
        <f t="shared" si="17"/>
        <v>3.060143770744134E-2</v>
      </c>
      <c r="J55" s="53">
        <f>'UL BOS'!J55+GSU!J55+McNeese!J55+LATech!J55+Nicholls!J55+NwSU!J55+SLU!J55+ULL!J55+ULM!J55</f>
        <v>42401275</v>
      </c>
      <c r="K55" s="60">
        <f t="shared" si="18"/>
        <v>0.96939856229255861</v>
      </c>
      <c r="L55" s="75">
        <f t="shared" si="20"/>
        <v>43739775</v>
      </c>
      <c r="M55" s="61">
        <f>IF(ISBLANK(L55),"  ",IF(L71&gt;0,L55/L71,IF(L55&gt;0,1,0)))</f>
        <v>3.66879782278762E-2</v>
      </c>
      <c r="N55" s="35"/>
    </row>
    <row r="56" spans="1:14" s="11" customFormat="1" ht="44.25">
      <c r="A56" s="109" t="s">
        <v>56</v>
      </c>
      <c r="B56" s="9">
        <f>'UL BOS'!B56+GSU!B56+McNeese!B56+LATech!B56+Nicholls!B56+NwSU!B56+SLU!B56+ULL!B56+ULM!B56</f>
        <v>411173</v>
      </c>
      <c r="C56" s="58">
        <f t="shared" si="0"/>
        <v>1</v>
      </c>
      <c r="D56" s="53">
        <f>'UL BOS'!D56+GSU!D56+McNeese!D56+LATech!D56+Nicholls!D56+NwSU!D56+SLU!D56+ULL!D56+ULM!D56</f>
        <v>0</v>
      </c>
      <c r="E56" s="60">
        <f t="shared" si="16"/>
        <v>0</v>
      </c>
      <c r="F56" s="44">
        <f t="shared" si="19"/>
        <v>411173</v>
      </c>
      <c r="G56" s="61">
        <f>IF(ISBLANK(F56),"  ",IF(F71&gt;0,F56/F71,IF(F56&gt;0,1,0)))</f>
        <v>3.5539373436569902E-4</v>
      </c>
      <c r="H56" s="9">
        <f>'UL BOS'!H56+GSU!H56+McNeese!H56+LATech!H56+Nicholls!H56+NwSU!H56+SLU!H56+ULL!H56+ULM!H56</f>
        <v>397000</v>
      </c>
      <c r="I56" s="58">
        <f t="shared" si="17"/>
        <v>1</v>
      </c>
      <c r="J56" s="53">
        <f>'UL BOS'!J56+GSU!J56+McNeese!J56+LATech!J56+Nicholls!J56+NwSU!J56+SLU!J56+ULL!J56+ULM!J56</f>
        <v>0</v>
      </c>
      <c r="K56" s="60">
        <f t="shared" si="18"/>
        <v>0</v>
      </c>
      <c r="L56" s="44">
        <f t="shared" si="20"/>
        <v>397000</v>
      </c>
      <c r="M56" s="61">
        <f>IF(ISBLANK(L56),"  ",IF(L71&gt;0,L56/L71,IF(L56&gt;0,1,0)))</f>
        <v>3.3299502241305198E-4</v>
      </c>
      <c r="N56" s="35"/>
    </row>
    <row r="57" spans="1:14" s="11" customFormat="1" ht="44.25">
      <c r="A57" s="109" t="s">
        <v>57</v>
      </c>
      <c r="B57" s="9">
        <f>'UL BOS'!B57+GSU!B57+McNeese!B57+LATech!B57+Nicholls!B57+NwSU!B57+SLU!B57+ULL!B57+ULM!B57</f>
        <v>0</v>
      </c>
      <c r="C57" s="58">
        <f t="shared" si="0"/>
        <v>0</v>
      </c>
      <c r="D57" s="53">
        <f>'UL BOS'!D57+GSU!D57+McNeese!D57+LATech!D57+Nicholls!D57+NwSU!D57+SLU!D57+ULL!D57+ULM!D57</f>
        <v>56568931.510000005</v>
      </c>
      <c r="E57" s="60">
        <f t="shared" si="16"/>
        <v>1</v>
      </c>
      <c r="F57" s="44">
        <f t="shared" si="19"/>
        <v>56568931.510000005</v>
      </c>
      <c r="G57" s="61">
        <f>IF(ISBLANK(F57),"  ",IF(F71&gt;0,F57/F71,IF(F57&gt;0,1,0)))</f>
        <v>4.8894854035689023E-2</v>
      </c>
      <c r="H57" s="9">
        <f>'UL BOS'!H57+GSU!H57+McNeese!H57+LATech!H57+Nicholls!H57+NwSU!H57+SLU!H57+ULL!H57+ULM!H57</f>
        <v>0</v>
      </c>
      <c r="I57" s="58">
        <f t="shared" si="17"/>
        <v>0</v>
      </c>
      <c r="J57" s="53">
        <f>'UL BOS'!J57+GSU!J57+McNeese!J57+LATech!J57+Nicholls!J57+NwSU!J57+SLU!J57+ULL!J57+ULM!J57</f>
        <v>58691226</v>
      </c>
      <c r="K57" s="60">
        <f t="shared" si="18"/>
        <v>1</v>
      </c>
      <c r="L57" s="44">
        <f t="shared" si="20"/>
        <v>58691226</v>
      </c>
      <c r="M57" s="61">
        <f>IF(ISBLANK(L57),"  ",IF(L71&gt;0,L57/L71,IF(L57&gt;0,1,0)))</f>
        <v>4.9228932285439543E-2</v>
      </c>
      <c r="N57" s="35"/>
    </row>
    <row r="58" spans="1:14" s="11" customFormat="1" ht="44.25">
      <c r="A58" s="110" t="s">
        <v>58</v>
      </c>
      <c r="B58" s="9">
        <f>'UL BOS'!B58+GSU!B58+McNeese!B58+LATech!B58+Nicholls!B58+NwSU!B58+SLU!B58+ULL!B58+ULM!B58</f>
        <v>0</v>
      </c>
      <c r="C58" s="58">
        <f t="shared" si="0"/>
        <v>0</v>
      </c>
      <c r="D58" s="53">
        <f>'UL BOS'!D58+GSU!D58+McNeese!D58+LATech!D58+Nicholls!D58+NwSU!D58+SLU!D58+ULL!D58+ULM!D58</f>
        <v>122470281.14</v>
      </c>
      <c r="E58" s="60">
        <f t="shared" si="16"/>
        <v>1</v>
      </c>
      <c r="F58" s="44">
        <f t="shared" si="19"/>
        <v>122470281.14</v>
      </c>
      <c r="G58" s="61">
        <f>IF(ISBLANK(F58),"  ",IF(F71&gt;0,F58/F71,IF(F58&gt;0,1,0)))</f>
        <v>0.10585610087034322</v>
      </c>
      <c r="H58" s="9">
        <f>'UL BOS'!H58+GSU!H58+McNeese!H58+LATech!H58+Nicholls!H58+NwSU!H58+SLU!H58+ULL!H58+ULM!H58</f>
        <v>0</v>
      </c>
      <c r="I58" s="58">
        <f t="shared" si="17"/>
        <v>0</v>
      </c>
      <c r="J58" s="53">
        <f>'UL BOS'!J58+GSU!J58+McNeese!J58+LATech!J58+Nicholls!J58+NwSU!J58+SLU!J58+ULL!J58+ULM!J58</f>
        <v>125272449</v>
      </c>
      <c r="K58" s="60">
        <f t="shared" si="18"/>
        <v>1</v>
      </c>
      <c r="L58" s="44">
        <f t="shared" si="20"/>
        <v>125272449</v>
      </c>
      <c r="M58" s="61">
        <f>IF(ISBLANK(L58),"  ",IF(L71&gt;0,L58/L71,IF(L58&gt;0,1,0)))</f>
        <v>0.10507582358310558</v>
      </c>
      <c r="N58" s="35"/>
    </row>
    <row r="59" spans="1:14" s="11" customFormat="1" ht="44.25">
      <c r="A59" s="110" t="s">
        <v>59</v>
      </c>
      <c r="B59" s="9">
        <f>'UL BOS'!B59+GSU!B59+McNeese!B59+LATech!B59+Nicholls!B59+NwSU!B59+SLU!B59+ULL!B59+ULM!B59</f>
        <v>0</v>
      </c>
      <c r="C59" s="58">
        <f t="shared" si="0"/>
        <v>0</v>
      </c>
      <c r="D59" s="53">
        <f>'UL BOS'!D59+GSU!D59+McNeese!D59+LATech!D59+Nicholls!D59+NwSU!D59+SLU!D59+ULL!D59+ULM!D59</f>
        <v>653238</v>
      </c>
      <c r="E59" s="60">
        <f t="shared" si="16"/>
        <v>1</v>
      </c>
      <c r="F59" s="44">
        <f t="shared" si="19"/>
        <v>653238</v>
      </c>
      <c r="G59" s="61">
        <f>IF(ISBLANK(F59),"  ",IF(F71&gt;0,F59/F71,IF(F59&gt;0,1,0)))</f>
        <v>5.6462046936345647E-4</v>
      </c>
      <c r="H59" s="9">
        <f>'UL BOS'!H59+GSU!H59+McNeese!H59+LATech!H59+Nicholls!H59+NwSU!H59+SLU!H59+ULL!H59+ULM!H59</f>
        <v>0</v>
      </c>
      <c r="I59" s="58">
        <f t="shared" si="17"/>
        <v>0</v>
      </c>
      <c r="J59" s="53">
        <f>'UL BOS'!J59+GSU!J59+McNeese!J59+LATech!J59+Nicholls!J59+NwSU!J59+SLU!J59+ULL!J59+ULM!J59</f>
        <v>576888</v>
      </c>
      <c r="K59" s="60">
        <f t="shared" si="18"/>
        <v>1</v>
      </c>
      <c r="L59" s="44">
        <f t="shared" si="20"/>
        <v>576888</v>
      </c>
      <c r="M59" s="61">
        <f>IF(ISBLANK(L59),"  ",IF(L71&gt;0,L59/L71,IF(L59&gt;0,1,0)))</f>
        <v>4.8388119015068195E-4</v>
      </c>
      <c r="N59" s="35"/>
    </row>
    <row r="60" spans="1:14" s="11" customFormat="1" ht="44.25">
      <c r="A60" s="86" t="s">
        <v>60</v>
      </c>
      <c r="B60" s="9">
        <f>'UL BOS'!B60+GSU!B60+McNeese!B60+LATech!B60+Nicholls!B60+NwSU!B60+SLU!B60+ULL!B60+ULM!B60</f>
        <v>0</v>
      </c>
      <c r="C60" s="58">
        <f t="shared" si="0"/>
        <v>0</v>
      </c>
      <c r="D60" s="53">
        <f>'UL BOS'!D60+GSU!D60+McNeese!D60+LATech!D60+Nicholls!D60+NwSU!D60+SLU!D60+ULL!D60+ULM!D60</f>
        <v>34242947.18</v>
      </c>
      <c r="E60" s="60">
        <f t="shared" si="16"/>
        <v>1</v>
      </c>
      <c r="F60" s="44">
        <f t="shared" si="19"/>
        <v>34242947.18</v>
      </c>
      <c r="G60" s="61">
        <f>IF(ISBLANK(F60),"  ",IF(F71&gt;0,F60/F71,IF(F60&gt;0,1,0)))</f>
        <v>2.9597587570165312E-2</v>
      </c>
      <c r="H60" s="9">
        <f>'UL BOS'!H60+GSU!H60+McNeese!H60+LATech!H60+Nicholls!H60+NwSU!H60+SLU!H60+ULL!H60+ULM!H60</f>
        <v>0</v>
      </c>
      <c r="I60" s="58">
        <f t="shared" si="17"/>
        <v>0</v>
      </c>
      <c r="J60" s="53">
        <f>'UL BOS'!J60+GSU!J60+McNeese!J60+LATech!J60+Nicholls!J60+NwSU!J60+SLU!J60+ULL!J60+ULM!J60</f>
        <v>28450938</v>
      </c>
      <c r="K60" s="60">
        <f t="shared" si="18"/>
        <v>1</v>
      </c>
      <c r="L60" s="44">
        <f t="shared" si="20"/>
        <v>28450938</v>
      </c>
      <c r="M60" s="61">
        <f>IF(ISBLANK(L60),"  ",IF(L71&gt;0,L60/L71,IF(L60&gt;0,1,0)))</f>
        <v>2.3864032083078975E-2</v>
      </c>
      <c r="N60" s="35"/>
    </row>
    <row r="61" spans="1:14" s="11" customFormat="1" ht="44.25">
      <c r="A61" s="85" t="s">
        <v>61</v>
      </c>
      <c r="B61" s="9">
        <f>'UL BOS'!B61+GSU!B61+McNeese!B61+LATech!B61+Nicholls!B61+NwSU!B61+SLU!B61+ULL!B61+ULM!B61</f>
        <v>20390658.280000001</v>
      </c>
      <c r="C61" s="58">
        <f t="shared" si="0"/>
        <v>0.43140712670971881</v>
      </c>
      <c r="D61" s="53">
        <f>'UL BOS'!D61+GSU!D61+McNeese!D61+LATech!D61+Nicholls!D61+NwSU!D61+SLU!D61+ULL!D61+ULM!D61</f>
        <v>26874806.329999998</v>
      </c>
      <c r="E61" s="60">
        <f t="shared" si="16"/>
        <v>0.56859287329028119</v>
      </c>
      <c r="F61" s="44">
        <f t="shared" si="19"/>
        <v>47265464.609999999</v>
      </c>
      <c r="G61" s="61">
        <f>IF(ISBLANK(F61),"  ",IF(F71&gt;0,F61/F71,IF(F61&gt;0,1,0)))</f>
        <v>4.0853484966857471E-2</v>
      </c>
      <c r="H61" s="9">
        <f>'UL BOS'!H61+GSU!H61+McNeese!H61+LATech!H61+Nicholls!H61+NwSU!H61+SLU!H61+ULL!H61+ULM!H61</f>
        <v>24387848</v>
      </c>
      <c r="I61" s="58">
        <f t="shared" si="17"/>
        <v>0.48624824838484143</v>
      </c>
      <c r="J61" s="53">
        <f>'UL BOS'!J61+GSU!J61+McNeese!J61+LATech!J61+Nicholls!J61+NwSU!J61+SLU!J61+ULL!J61+ULM!J61</f>
        <v>25767290</v>
      </c>
      <c r="K61" s="60">
        <f t="shared" si="18"/>
        <v>0.51375175161515851</v>
      </c>
      <c r="L61" s="44">
        <f t="shared" si="20"/>
        <v>50155138</v>
      </c>
      <c r="M61" s="61">
        <f>IF(ISBLANK(L61),"  ",IF(L71&gt;0,L61/L71,IF(L61&gt;0,1,0)))</f>
        <v>4.206904610186326E-2</v>
      </c>
      <c r="N61" s="35"/>
    </row>
    <row r="62" spans="1:14" s="82" customFormat="1" ht="45">
      <c r="A62" s="111" t="s">
        <v>62</v>
      </c>
      <c r="B62" s="87">
        <f>B61+B60+B59+B58+B57+B56+B55+B54+B53+B52+B51</f>
        <v>286728830.57999998</v>
      </c>
      <c r="C62" s="77">
        <f t="shared" si="0"/>
        <v>0.46254959135053003</v>
      </c>
      <c r="D62" s="88">
        <f>D61+D60+D59+D58+D57+D56+D55+D54+D53+D52+D51</f>
        <v>333158930.51999998</v>
      </c>
      <c r="E62" s="79">
        <f t="shared" si="16"/>
        <v>0.53745040864946991</v>
      </c>
      <c r="F62" s="87">
        <f>F61+F60+F59+F58+F57+F56+F55+F54+F53+F52+F51</f>
        <v>619887761.10000002</v>
      </c>
      <c r="G62" s="80">
        <f>IF(ISBLANK(F62),"  ",IF(F71&gt;0,F62/F71,IF(F62&gt;0,1,0)))</f>
        <v>0.53579448627444237</v>
      </c>
      <c r="H62" s="87">
        <f>H61+H60+H59+H58+H57+H56+H55+H54+H53+H52+H51</f>
        <v>320407300</v>
      </c>
      <c r="I62" s="77">
        <f t="shared" si="17"/>
        <v>0.4901629100089876</v>
      </c>
      <c r="J62" s="88">
        <f>J61+J60+J59+J58+J57+J56+J55+J54+J53+J52+J51</f>
        <v>333267822</v>
      </c>
      <c r="K62" s="79">
        <f t="shared" si="18"/>
        <v>0.5098370899910124</v>
      </c>
      <c r="L62" s="87">
        <f>L61+L60+L59+L58+L57+L56+L55+L54+L53+L52+L51</f>
        <v>653675122</v>
      </c>
      <c r="M62" s="80">
        <f>IF(ISBLANK(L62),"  ",IF(L71&gt;0,L62/L71,IF(L62&gt;0,1,0)))</f>
        <v>0.54828856902076695</v>
      </c>
      <c r="N62" s="81"/>
    </row>
    <row r="63" spans="1:14" s="11" customFormat="1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 s="11" customFormat="1" ht="44.25">
      <c r="A64" s="112" t="s">
        <v>64</v>
      </c>
      <c r="B64" s="9">
        <f>'UL BOS'!B64+GSU!B64+McNeese!B64+LATech!B64+Nicholls!B64+NwSU!B64+SLU!B64+ULL!B64+ULM!B64</f>
        <v>0</v>
      </c>
      <c r="C64" s="52">
        <f t="shared" si="0"/>
        <v>0</v>
      </c>
      <c r="D64" s="53">
        <f>'UL BOS'!D64+GSU!D64+McNeese!D64+LATech!D64+Nicholls!D64+NwSU!D64+SLU!D64+ULL!D64+ULM!D64</f>
        <v>9045115.1899999995</v>
      </c>
      <c r="E64" s="54">
        <f>IF(ISBLANK(D64),"  ",IF(F64&gt;0,D64/F64,IF(D64&gt;0,1,0)))</f>
        <v>1</v>
      </c>
      <c r="F64" s="68">
        <f>D64+B64</f>
        <v>9045115.1899999995</v>
      </c>
      <c r="G64" s="56">
        <f>IF(ISBLANK(F64),"  ",IF(F71&gt;0,F64/F71,IF(F64&gt;0,1,0)))</f>
        <v>7.818065060551176E-3</v>
      </c>
      <c r="H64" s="9">
        <f>'UL BOS'!H64+GSU!H64+McNeese!H64+LATech!H64+Nicholls!H64+NwSU!H64+SLU!H64+ULL!H64+ULM!H64</f>
        <v>0</v>
      </c>
      <c r="I64" s="52">
        <f t="shared" ref="I64:I65" si="21">IF(ISBLANK(H64),"  ",IF(L64&gt;0,H64/L64,IF(H64&gt;0,1,0)))</f>
        <v>0</v>
      </c>
      <c r="J64" s="53">
        <f>'UL BOS'!J64+GSU!J64+McNeese!J64+LATech!J64+Nicholls!J64+NwSU!J64+SLU!J64+ULL!J64+ULM!J64</f>
        <v>7968014</v>
      </c>
      <c r="K64" s="54">
        <f>IF(ISBLANK(J64),"  ",IF(L64&gt;0,J64/L64,IF(J64&gt;0,1,0)))</f>
        <v>1</v>
      </c>
      <c r="L64" s="68">
        <f>J64+H64</f>
        <v>7968014</v>
      </c>
      <c r="M64" s="56">
        <f>IF(ISBLANK(L64),"  ",IF(L71&gt;0,L64/L71,IF(L64&gt;0,1,0)))</f>
        <v>6.6833979861902065E-3</v>
      </c>
    </row>
    <row r="65" spans="1:13" s="11" customFormat="1" ht="44.25">
      <c r="A65" s="41" t="s">
        <v>65</v>
      </c>
      <c r="B65" s="9">
        <f>'UL BOS'!B65+GSU!B65+McNeese!B65+LATech!B65+Nicholls!B65+NwSU!B65+SLU!B65+ULL!B65+ULM!B65</f>
        <v>0</v>
      </c>
      <c r="C65" s="58">
        <f t="shared" si="0"/>
        <v>0</v>
      </c>
      <c r="D65" s="53">
        <f>'UL BOS'!D65+GSU!D65+McNeese!D65+LATech!D65+Nicholls!D65+NwSU!D65+SLU!D65+ULL!D65+ULM!D65</f>
        <v>0</v>
      </c>
      <c r="E65" s="60">
        <f>IF(ISBLANK(D65),"  ",IF(F65&gt;0,D65/F65,IF(D65&gt;0,1,0)))</f>
        <v>0</v>
      </c>
      <c r="F65" s="44">
        <f>D65+B65</f>
        <v>0</v>
      </c>
      <c r="G65" s="61">
        <f>IF(ISBLANK(F65),"  ",IF(F71&gt;0,F65/F71,IF(F65&gt;0,1,0)))</f>
        <v>0</v>
      </c>
      <c r="H65" s="9">
        <f>'UL BOS'!H65+GSU!H65+McNeese!H65+LATech!H65+Nicholls!H65+NwSU!H65+SLU!H65+ULL!H65+ULM!H65</f>
        <v>0</v>
      </c>
      <c r="I65" s="58">
        <f t="shared" si="21"/>
        <v>0</v>
      </c>
      <c r="J65" s="53">
        <f>'UL BOS'!J65+GSU!J65+McNeese!J65+LATech!J65+Nicholls!J65+NwSU!J65+SLU!J65+ULL!J65+ULM!J65</f>
        <v>0</v>
      </c>
      <c r="K65" s="60">
        <f>IF(ISBLANK(J65),"  ",IF(L65&gt;0,J65/L65,IF(J65&gt;0,1,0)))</f>
        <v>0</v>
      </c>
      <c r="L65" s="44">
        <f>J65+H65</f>
        <v>0</v>
      </c>
      <c r="M65" s="61">
        <f>IF(ISBLANK(L65),"  ",IF(L71&gt;0,L65/L71,IF(L65&gt;0,1,0)))</f>
        <v>0</v>
      </c>
    </row>
    <row r="66" spans="1:13" s="11" customFormat="1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 s="11" customFormat="1" ht="44.25">
      <c r="A67" s="86" t="s">
        <v>67</v>
      </c>
      <c r="B67" s="9">
        <f>'UL BOS'!B67+GSU!B67+McNeese!B67+LATech!B67+Nicholls!B67+NwSU!B67+SLU!B67+ULL!B67+ULM!B67</f>
        <v>0</v>
      </c>
      <c r="C67" s="52">
        <f t="shared" si="0"/>
        <v>0</v>
      </c>
      <c r="D67" s="53">
        <f>'UL BOS'!D67+GSU!D67+McNeese!D67+LATech!D67+Nicholls!D67+NwSU!D67+SLU!D67+ULL!D67+ULM!D67</f>
        <v>88975878</v>
      </c>
      <c r="E67" s="54">
        <f>IF(ISBLANK(D67),"  ",IF(F67&gt;0,D67/F67,IF(D67&gt;0,1,0)))</f>
        <v>1</v>
      </c>
      <c r="F67" s="68">
        <f>D67+B67</f>
        <v>88975878</v>
      </c>
      <c r="G67" s="56">
        <f>IF(ISBLANK(F67),"  ",IF(F71&gt;0,F67/F71,IF(F67&gt;0,1,0)))</f>
        <v>7.6905510699600513E-2</v>
      </c>
      <c r="H67" s="9">
        <f>'UL BOS'!H67+GSU!H67+McNeese!H67+LATech!H67+Nicholls!H67+NwSU!H67+SLU!H67+ULL!H67+ULM!H67</f>
        <v>0</v>
      </c>
      <c r="I67" s="52">
        <f t="shared" ref="I67:I71" si="22">IF(ISBLANK(H67),"  ",IF(L67&gt;0,H67/L67,IF(H67&gt;0,1,0)))</f>
        <v>0</v>
      </c>
      <c r="J67" s="53">
        <f>'UL BOS'!J67+GSU!J67+McNeese!J67+LATech!J67+Nicholls!J67+NwSU!J67+SLU!J67+ULL!J67+ULM!J67</f>
        <v>81819005</v>
      </c>
      <c r="K67" s="54">
        <f>IF(ISBLANK(J67),"  ",IF(L67&gt;0,J67/L67,IF(J67&gt;0,1,0)))</f>
        <v>1</v>
      </c>
      <c r="L67" s="68">
        <f>J67+H67</f>
        <v>81819005</v>
      </c>
      <c r="M67" s="56">
        <f>IF(ISBLANK(L67),"  ",IF(L71&gt;0,L67/L71,IF(L67&gt;0,1,0)))</f>
        <v>6.8628013611558222E-2</v>
      </c>
    </row>
    <row r="68" spans="1:13" s="11" customFormat="1" ht="44.25">
      <c r="A68" s="41" t="s">
        <v>68</v>
      </c>
      <c r="B68" s="9">
        <f>'UL BOS'!B68+GSU!B68+McNeese!B68+LATech!B68+Nicholls!B68+NwSU!B68+SLU!B68+ULL!B68+ULM!B68</f>
        <v>0</v>
      </c>
      <c r="C68" s="58">
        <f t="shared" si="0"/>
        <v>0</v>
      </c>
      <c r="D68" s="53">
        <f>'UL BOS'!D68+GSU!D68+McNeese!D68+LATech!D68+Nicholls!D68+NwSU!D68+SLU!D68+ULL!D68+ULM!D68</f>
        <v>52342523</v>
      </c>
      <c r="E68" s="60">
        <f>IF(ISBLANK(D68),"  ",IF(F68&gt;0,D68/F68,IF(D68&gt;0,1,0)))</f>
        <v>1</v>
      </c>
      <c r="F68" s="44">
        <f>D68+B68</f>
        <v>52342523</v>
      </c>
      <c r="G68" s="61">
        <f>IF(ISBLANK(F68),"  ",IF(F71&gt;0,F68/F71,IF(F68&gt;0,1,0)))</f>
        <v>4.5241795339413068E-2</v>
      </c>
      <c r="H68" s="9">
        <f>'UL BOS'!H68+GSU!H68+McNeese!H68+LATech!H68+Nicholls!H68+NwSU!H68+SLU!H68+ULL!H68+ULM!H68</f>
        <v>0</v>
      </c>
      <c r="I68" s="58">
        <f t="shared" si="22"/>
        <v>0</v>
      </c>
      <c r="J68" s="53">
        <f>'UL BOS'!J68+GSU!J68+McNeese!J68+LATech!J68+Nicholls!J68+NwSU!J68+SLU!J68+ULL!J68+ULM!J68</f>
        <v>49454147</v>
      </c>
      <c r="K68" s="60">
        <f>IF(ISBLANK(J68),"  ",IF(L68&gt;0,J68/L68,IF(J68&gt;0,1,0)))</f>
        <v>1</v>
      </c>
      <c r="L68" s="44">
        <f>J68+H68</f>
        <v>49454147</v>
      </c>
      <c r="M68" s="61">
        <f>IF(ISBLANK(L68),"  ",IF(L71&gt;0,L68/L71,IF(L68&gt;0,1,0)))</f>
        <v>4.1481069996683544E-2</v>
      </c>
    </row>
    <row r="69" spans="1:13" s="82" customFormat="1" ht="45">
      <c r="A69" s="83" t="s">
        <v>69</v>
      </c>
      <c r="B69" s="114">
        <f>B68+B67+B65+B64</f>
        <v>0</v>
      </c>
      <c r="C69" s="77">
        <f t="shared" si="0"/>
        <v>0</v>
      </c>
      <c r="D69" s="115">
        <f>D68+D67+D65+D64</f>
        <v>150363516.19</v>
      </c>
      <c r="E69" s="79">
        <f>IF(ISBLANK(D69),"  ",IF(F69&gt;0,D69/F69,IF(D69&gt;0,1,0)))</f>
        <v>1</v>
      </c>
      <c r="F69" s="185">
        <f>F68+F67+F66+F65+F64</f>
        <v>150363516.19</v>
      </c>
      <c r="G69" s="80">
        <f>IF(ISBLANK(F69),"  ",IF(F71&gt;0,F69/F71,IF(F69&gt;0,1,0)))</f>
        <v>0.12996537109956477</v>
      </c>
      <c r="H69" s="114">
        <f>H68+H67+H65+H64</f>
        <v>0</v>
      </c>
      <c r="I69" s="77">
        <f t="shared" si="22"/>
        <v>0</v>
      </c>
      <c r="J69" s="115">
        <f>J68+J67+J65+J64</f>
        <v>139241166</v>
      </c>
      <c r="K69" s="79">
        <f>IF(ISBLANK(J69),"  ",IF(L69&gt;0,J69/L69,IF(J69&gt;0,1,0)))</f>
        <v>1</v>
      </c>
      <c r="L69" s="185">
        <f>L68+L67+L66+L65+L64</f>
        <v>139241166</v>
      </c>
      <c r="M69" s="80">
        <f>IF(ISBLANK(L69),"  ",IF(L71&gt;0,L69/L71,IF(L69&gt;0,1,0)))</f>
        <v>0.11679248159443197</v>
      </c>
    </row>
    <row r="70" spans="1:13" s="82" customFormat="1" ht="45">
      <c r="A70" s="83" t="s">
        <v>70</v>
      </c>
      <c r="B70" s="176">
        <f>'UL BOS'!B70+GSU!B70+McNeese!B70+LATech!B70+Nicholls!B70+NwSU!B70+SLU!B70+ULL!B70+ULM!B70</f>
        <v>0</v>
      </c>
      <c r="C70" s="77">
        <f t="shared" si="0"/>
        <v>0</v>
      </c>
      <c r="D70" s="210">
        <f>'UL BOS'!D70+GSU!D70+McNeese!D70+LATech!D70+Nicholls!D70+NwSU!D70+SLU!D70+ULL!D70+ULM!D70</f>
        <v>0</v>
      </c>
      <c r="E70" s="79">
        <f>IF(ISBLANK(D70),"  ",IF(F70&gt;0,D70/F70,IF(D70&gt;0,1,0)))</f>
        <v>0</v>
      </c>
      <c r="F70" s="186">
        <f>D70+B70</f>
        <v>0</v>
      </c>
      <c r="G70" s="80">
        <f>IF(ISBLANK(F70),"  ",IF(F72&gt;0,F70/F72,IF(F70&gt;0,1,0)))</f>
        <v>0</v>
      </c>
      <c r="H70" s="176">
        <f>'UL BOS'!H70+GSU!H70+McNeese!H70+LATech!H70+Nicholls!H70+NwSU!H70+SLU!H70+ULL!H70+ULM!H70</f>
        <v>0</v>
      </c>
      <c r="I70" s="77">
        <f t="shared" si="22"/>
        <v>0</v>
      </c>
      <c r="J70" s="210">
        <f>'UL BOS'!J70+GSU!J70+McNeese!J70+LATech!J70+Nicholls!J70+NwSU!J70+SLU!J70+ULL!J70+ULM!J70</f>
        <v>0</v>
      </c>
      <c r="K70" s="79">
        <f>IF(ISBLANK(J70),"  ",IF(L70&gt;0,J70/L70,IF(J70&gt;0,1,0)))</f>
        <v>0</v>
      </c>
      <c r="L70" s="186">
        <f>J70+H70</f>
        <v>0</v>
      </c>
      <c r="M70" s="80">
        <f>IF(ISBLANK(L70),"  ",IF(L72&gt;0,L70/L72,IF(L70&gt;0,1,0)))</f>
        <v>0</v>
      </c>
    </row>
    <row r="71" spans="1:13" s="82" customFormat="1" ht="45.75" thickBot="1">
      <c r="A71" s="121" t="s">
        <v>71</v>
      </c>
      <c r="B71" s="122">
        <f>B69+B62+B43+B36+B44+B70</f>
        <v>660933483.57999992</v>
      </c>
      <c r="C71" s="123">
        <f t="shared" si="0"/>
        <v>0.5712719923166808</v>
      </c>
      <c r="D71" s="122">
        <f>D69+D62+D43+D36+D44+D70</f>
        <v>496469797.70999998</v>
      </c>
      <c r="E71" s="124">
        <f>IF(ISBLANK(D71),"  ",IF(F71&gt;0,D71/F71,IF(D71&gt;0,1,0)))</f>
        <v>0.42911926465974187</v>
      </c>
      <c r="F71" s="122">
        <f>F69+F62+F43+F36+F44+F70</f>
        <v>1156950616.29</v>
      </c>
      <c r="G71" s="125">
        <f>IF(ISBLANK(F71),"  ",IF(F71&gt;0,F71/F71,IF(F71&gt;0,1,0)))</f>
        <v>1</v>
      </c>
      <c r="H71" s="122">
        <f>H69+H62+H43+H36+H44+H70</f>
        <v>709172775</v>
      </c>
      <c r="I71" s="123">
        <f t="shared" si="22"/>
        <v>0.59483880127418454</v>
      </c>
      <c r="J71" s="122">
        <f>J69+J62+J43+J36+J44+J70</f>
        <v>483487238</v>
      </c>
      <c r="K71" s="124">
        <f>IF(ISBLANK(J71),"  ",IF(L71&gt;0,J71/L71,IF(J71&gt;0,1,0)))</f>
        <v>0.40553864900310982</v>
      </c>
      <c r="L71" s="122">
        <f>L69+L62+L43+L36+L44+L70</f>
        <v>1192210013</v>
      </c>
      <c r="M71" s="125">
        <f>IF(ISBLANK(L71),"  ",IF(L71&gt;0,L71/L71,IF(L71&gt;0,1,0)))</f>
        <v>1</v>
      </c>
    </row>
    <row r="72" spans="1:13" ht="21" thickTop="1">
      <c r="A72" s="187"/>
      <c r="B72" s="188"/>
      <c r="C72" s="189"/>
      <c r="D72" s="188"/>
      <c r="E72" s="189"/>
      <c r="F72" s="188"/>
      <c r="G72" s="189"/>
      <c r="H72" s="188"/>
      <c r="I72" s="189"/>
      <c r="J72" s="188"/>
      <c r="K72" s="189"/>
      <c r="L72" s="188"/>
      <c r="M72" s="189"/>
    </row>
    <row r="73" spans="1:13" s="11" customFormat="1" ht="44.25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 s="11" customFormat="1" ht="44.25">
      <c r="A74" s="4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91" spans="5:5">
      <c r="E91" s="184" t="s">
        <v>12</v>
      </c>
    </row>
  </sheetData>
  <pageMargins left="0.7" right="0.7" top="0.75" bottom="0.75" header="0.3" footer="0.3"/>
  <pageSetup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zoomScale="20" zoomScaleNormal="20" workbookViewId="0">
      <selection activeCell="N71" sqref="A1:N71"/>
    </sheetView>
  </sheetViews>
  <sheetFormatPr defaultColWidth="12.42578125" defaultRowHeight="44.25"/>
  <cols>
    <col min="1" max="1" width="186.7109375" style="11" customWidth="1"/>
    <col min="2" max="2" width="56.42578125" style="128" customWidth="1"/>
    <col min="3" max="3" width="45.5703125" style="11" customWidth="1"/>
    <col min="4" max="4" width="45.5703125" style="128" customWidth="1"/>
    <col min="5" max="5" width="45.5703125" style="11" customWidth="1"/>
    <col min="6" max="6" width="45.5703125" style="128" customWidth="1"/>
    <col min="7" max="7" width="45.5703125" style="11" customWidth="1"/>
    <col min="8" max="8" width="54.7109375" style="128" customWidth="1"/>
    <col min="9" max="9" width="45.5703125" style="11" customWidth="1"/>
    <col min="10" max="10" width="45.5703125" style="128" customWidth="1"/>
    <col min="11" max="11" width="45.5703125" style="11" customWidth="1"/>
    <col min="12" max="12" width="45.5703125" style="128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92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5</v>
      </c>
      <c r="C6" s="26"/>
      <c r="D6" s="27"/>
      <c r="E6" s="26"/>
      <c r="F6" s="27"/>
      <c r="G6" s="28"/>
      <c r="H6" s="25" t="s">
        <v>6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31" t="s">
        <v>4</v>
      </c>
      <c r="C9" s="32" t="s">
        <v>7</v>
      </c>
      <c r="D9" s="33" t="s">
        <v>4</v>
      </c>
      <c r="E9" s="32" t="s">
        <v>7</v>
      </c>
      <c r="F9" s="33" t="s">
        <v>4</v>
      </c>
      <c r="G9" s="34" t="s">
        <v>7</v>
      </c>
      <c r="H9" s="31" t="s">
        <v>4</v>
      </c>
      <c r="I9" s="32" t="s">
        <v>7</v>
      </c>
      <c r="J9" s="33" t="s">
        <v>4</v>
      </c>
      <c r="K9" s="32" t="s">
        <v>7</v>
      </c>
      <c r="L9" s="33" t="s">
        <v>4</v>
      </c>
      <c r="M9" s="34" t="s">
        <v>7</v>
      </c>
      <c r="N9" s="35"/>
    </row>
    <row r="10" spans="1:17" ht="45">
      <c r="A10" s="36" t="s">
        <v>8</v>
      </c>
      <c r="B10" s="37" t="s">
        <v>9</v>
      </c>
      <c r="C10" s="38" t="s">
        <v>10</v>
      </c>
      <c r="D10" s="39" t="s">
        <v>11</v>
      </c>
      <c r="E10" s="38" t="s">
        <v>10</v>
      </c>
      <c r="F10" s="39" t="s">
        <v>10</v>
      </c>
      <c r="G10" s="40" t="s">
        <v>10</v>
      </c>
      <c r="H10" s="37" t="s">
        <v>9</v>
      </c>
      <c r="I10" s="38" t="s">
        <v>10</v>
      </c>
      <c r="J10" s="39" t="s">
        <v>11</v>
      </c>
      <c r="K10" s="38" t="s">
        <v>10</v>
      </c>
      <c r="L10" s="39" t="s">
        <v>10</v>
      </c>
      <c r="M10" s="40" t="s">
        <v>10</v>
      </c>
      <c r="N10" s="35"/>
    </row>
    <row r="11" spans="1:17">
      <c r="A11" s="41" t="s">
        <v>12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12</v>
      </c>
      <c r="N11" s="35"/>
    </row>
    <row r="12" spans="1:17" ht="45">
      <c r="A12" s="24" t="s">
        <v>13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14</v>
      </c>
      <c r="B13" s="9">
        <v>2076645</v>
      </c>
      <c r="C13" s="52">
        <v>1</v>
      </c>
      <c r="D13" s="53">
        <v>0</v>
      </c>
      <c r="E13" s="54">
        <v>0</v>
      </c>
      <c r="F13" s="55">
        <v>2076645</v>
      </c>
      <c r="G13" s="56">
        <v>0.84284862537801752</v>
      </c>
      <c r="H13" s="9">
        <v>1350906</v>
      </c>
      <c r="I13" s="52">
        <v>1</v>
      </c>
      <c r="J13" s="53">
        <v>0</v>
      </c>
      <c r="K13" s="54">
        <v>0</v>
      </c>
      <c r="L13" s="55">
        <v>1350906</v>
      </c>
      <c r="M13" s="56">
        <v>0.29606880495378834</v>
      </c>
      <c r="N13" s="57"/>
    </row>
    <row r="14" spans="1:17">
      <c r="A14" s="21" t="s">
        <v>15</v>
      </c>
      <c r="B14" s="5">
        <v>191524</v>
      </c>
      <c r="C14" s="58">
        <v>1</v>
      </c>
      <c r="D14" s="59">
        <v>0</v>
      </c>
      <c r="E14" s="60">
        <v>0</v>
      </c>
      <c r="F14" s="48">
        <v>191524</v>
      </c>
      <c r="G14" s="61">
        <v>7.7733912212679307E-2</v>
      </c>
      <c r="H14" s="5">
        <v>0</v>
      </c>
      <c r="I14" s="58">
        <v>0</v>
      </c>
      <c r="J14" s="59">
        <v>0</v>
      </c>
      <c r="K14" s="60">
        <v>0</v>
      </c>
      <c r="L14" s="48">
        <v>0</v>
      </c>
      <c r="M14" s="61">
        <v>0</v>
      </c>
      <c r="N14" s="35"/>
    </row>
    <row r="15" spans="1:17">
      <c r="A15" s="41" t="s">
        <v>16</v>
      </c>
      <c r="B15" s="62"/>
      <c r="C15" s="63" t="s">
        <v>4</v>
      </c>
      <c r="D15" s="64"/>
      <c r="E15" s="65" t="s">
        <v>4</v>
      </c>
      <c r="F15" s="44"/>
      <c r="G15" s="66" t="s">
        <v>4</v>
      </c>
      <c r="H15" s="62"/>
      <c r="I15" s="63" t="s">
        <v>4</v>
      </c>
      <c r="J15" s="64"/>
      <c r="K15" s="65" t="s">
        <v>4</v>
      </c>
      <c r="L15" s="44"/>
      <c r="M15" s="66" t="s">
        <v>4</v>
      </c>
      <c r="N15" s="35"/>
    </row>
    <row r="16" spans="1:17">
      <c r="A16" s="67" t="s">
        <v>17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>
      <c r="A17" s="69" t="s">
        <v>18</v>
      </c>
      <c r="B17" s="42">
        <v>0</v>
      </c>
      <c r="C17" s="58">
        <v>0</v>
      </c>
      <c r="D17" s="64">
        <v>0</v>
      </c>
      <c r="E17" s="60">
        <v>0</v>
      </c>
      <c r="F17" s="44">
        <v>0</v>
      </c>
      <c r="G17" s="61">
        <v>0</v>
      </c>
      <c r="H17" s="42">
        <v>0</v>
      </c>
      <c r="I17" s="58">
        <v>0</v>
      </c>
      <c r="J17" s="64">
        <v>0</v>
      </c>
      <c r="K17" s="60">
        <v>0</v>
      </c>
      <c r="L17" s="44">
        <v>0</v>
      </c>
      <c r="M17" s="61">
        <v>0</v>
      </c>
      <c r="N17" s="35"/>
    </row>
    <row r="18" spans="1:14">
      <c r="A18" s="69" t="s">
        <v>19</v>
      </c>
      <c r="B18" s="42">
        <v>0</v>
      </c>
      <c r="C18" s="58">
        <v>0</v>
      </c>
      <c r="D18" s="64">
        <v>0</v>
      </c>
      <c r="E18" s="60">
        <v>0</v>
      </c>
      <c r="F18" s="44">
        <v>0</v>
      </c>
      <c r="G18" s="61">
        <v>0</v>
      </c>
      <c r="H18" s="42">
        <v>0</v>
      </c>
      <c r="I18" s="58">
        <v>0</v>
      </c>
      <c r="J18" s="64">
        <v>0</v>
      </c>
      <c r="K18" s="60">
        <v>0</v>
      </c>
      <c r="L18" s="44">
        <v>0</v>
      </c>
      <c r="M18" s="61">
        <v>0</v>
      </c>
      <c r="N18" s="35"/>
    </row>
    <row r="19" spans="1:14">
      <c r="A19" s="69" t="s">
        <v>20</v>
      </c>
      <c r="B19" s="42">
        <v>0</v>
      </c>
      <c r="C19" s="58">
        <v>0</v>
      </c>
      <c r="D19" s="64">
        <v>0</v>
      </c>
      <c r="E19" s="60">
        <v>0</v>
      </c>
      <c r="F19" s="44">
        <v>0</v>
      </c>
      <c r="G19" s="61">
        <v>0</v>
      </c>
      <c r="H19" s="42">
        <v>0</v>
      </c>
      <c r="I19" s="58">
        <v>0</v>
      </c>
      <c r="J19" s="64">
        <v>0</v>
      </c>
      <c r="K19" s="60">
        <v>0</v>
      </c>
      <c r="L19" s="44">
        <v>0</v>
      </c>
      <c r="M19" s="61">
        <v>0</v>
      </c>
      <c r="N19" s="35"/>
    </row>
    <row r="20" spans="1:14">
      <c r="A20" s="69" t="s">
        <v>21</v>
      </c>
      <c r="B20" s="42">
        <v>0</v>
      </c>
      <c r="C20" s="58">
        <v>0</v>
      </c>
      <c r="D20" s="64">
        <v>0</v>
      </c>
      <c r="E20" s="60">
        <v>0</v>
      </c>
      <c r="F20" s="44"/>
      <c r="G20" s="61" t="s">
        <v>12</v>
      </c>
      <c r="H20" s="42">
        <v>0</v>
      </c>
      <c r="I20" s="58">
        <v>0</v>
      </c>
      <c r="J20" s="64">
        <v>0</v>
      </c>
      <c r="K20" s="60">
        <v>0</v>
      </c>
      <c r="L20" s="44"/>
      <c r="M20" s="61" t="s">
        <v>12</v>
      </c>
      <c r="N20" s="35"/>
    </row>
    <row r="21" spans="1:14">
      <c r="A21" s="69" t="s">
        <v>22</v>
      </c>
      <c r="B21" s="42">
        <v>0</v>
      </c>
      <c r="C21" s="58">
        <v>0</v>
      </c>
      <c r="D21" s="64">
        <v>0</v>
      </c>
      <c r="E21" s="60">
        <v>0</v>
      </c>
      <c r="F21" s="44">
        <v>0</v>
      </c>
      <c r="G21" s="61">
        <v>0</v>
      </c>
      <c r="H21" s="42">
        <v>0</v>
      </c>
      <c r="I21" s="58">
        <v>0</v>
      </c>
      <c r="J21" s="64">
        <v>0</v>
      </c>
      <c r="K21" s="60">
        <v>0</v>
      </c>
      <c r="L21" s="44">
        <v>0</v>
      </c>
      <c r="M21" s="61">
        <v>0</v>
      </c>
      <c r="N21" s="35"/>
    </row>
    <row r="22" spans="1:14">
      <c r="A22" s="69" t="s">
        <v>23</v>
      </c>
      <c r="B22" s="42">
        <v>0</v>
      </c>
      <c r="C22" s="58">
        <v>0</v>
      </c>
      <c r="D22" s="64">
        <v>0</v>
      </c>
      <c r="E22" s="60">
        <v>0</v>
      </c>
      <c r="F22" s="44">
        <v>0</v>
      </c>
      <c r="G22" s="61">
        <v>0</v>
      </c>
      <c r="H22" s="42">
        <v>0</v>
      </c>
      <c r="I22" s="58">
        <v>0</v>
      </c>
      <c r="J22" s="64">
        <v>0</v>
      </c>
      <c r="K22" s="60">
        <v>0</v>
      </c>
      <c r="L22" s="44">
        <v>0</v>
      </c>
      <c r="M22" s="61">
        <v>0</v>
      </c>
      <c r="N22" s="35"/>
    </row>
    <row r="23" spans="1:14">
      <c r="A23" s="69" t="s">
        <v>24</v>
      </c>
      <c r="B23" s="42">
        <v>0</v>
      </c>
      <c r="C23" s="58">
        <v>0</v>
      </c>
      <c r="D23" s="64">
        <v>0</v>
      </c>
      <c r="E23" s="60">
        <v>0</v>
      </c>
      <c r="F23" s="44">
        <v>0</v>
      </c>
      <c r="G23" s="61">
        <v>0</v>
      </c>
      <c r="H23" s="42">
        <v>0</v>
      </c>
      <c r="I23" s="58">
        <v>0</v>
      </c>
      <c r="J23" s="64">
        <v>0</v>
      </c>
      <c r="K23" s="60">
        <v>0</v>
      </c>
      <c r="L23" s="44">
        <v>0</v>
      </c>
      <c r="M23" s="61">
        <v>0</v>
      </c>
      <c r="N23" s="35"/>
    </row>
    <row r="24" spans="1:14">
      <c r="A24" s="69" t="s">
        <v>25</v>
      </c>
      <c r="B24" s="42">
        <v>0</v>
      </c>
      <c r="C24" s="58">
        <v>0</v>
      </c>
      <c r="D24" s="64">
        <v>0</v>
      </c>
      <c r="E24" s="60">
        <v>0</v>
      </c>
      <c r="F24" s="44">
        <v>0</v>
      </c>
      <c r="G24" s="61">
        <v>0</v>
      </c>
      <c r="H24" s="42">
        <v>0</v>
      </c>
      <c r="I24" s="58">
        <v>0</v>
      </c>
      <c r="J24" s="64">
        <v>0</v>
      </c>
      <c r="K24" s="60">
        <v>0</v>
      </c>
      <c r="L24" s="44">
        <v>0</v>
      </c>
      <c r="M24" s="61">
        <v>0</v>
      </c>
      <c r="N24" s="35"/>
    </row>
    <row r="25" spans="1:14">
      <c r="A25" s="69" t="s">
        <v>26</v>
      </c>
      <c r="B25" s="42">
        <v>0</v>
      </c>
      <c r="C25" s="58">
        <v>0</v>
      </c>
      <c r="D25" s="64">
        <v>0</v>
      </c>
      <c r="E25" s="60">
        <v>0</v>
      </c>
      <c r="F25" s="44">
        <v>0</v>
      </c>
      <c r="G25" s="61">
        <v>0</v>
      </c>
      <c r="H25" s="42">
        <v>0</v>
      </c>
      <c r="I25" s="58">
        <v>0</v>
      </c>
      <c r="J25" s="64">
        <v>0</v>
      </c>
      <c r="K25" s="60">
        <v>0</v>
      </c>
      <c r="L25" s="44">
        <v>0</v>
      </c>
      <c r="M25" s="61">
        <v>0</v>
      </c>
      <c r="N25" s="35"/>
    </row>
    <row r="26" spans="1:14">
      <c r="A26" s="69" t="s">
        <v>27</v>
      </c>
      <c r="B26" s="42">
        <v>0</v>
      </c>
      <c r="C26" s="58">
        <v>0</v>
      </c>
      <c r="D26" s="64">
        <v>0</v>
      </c>
      <c r="E26" s="60">
        <v>0</v>
      </c>
      <c r="F26" s="44">
        <v>0</v>
      </c>
      <c r="G26" s="61">
        <v>0</v>
      </c>
      <c r="H26" s="42">
        <v>0</v>
      </c>
      <c r="I26" s="58">
        <v>0</v>
      </c>
      <c r="J26" s="64">
        <v>0</v>
      </c>
      <c r="K26" s="60">
        <v>0</v>
      </c>
      <c r="L26" s="44">
        <v>0</v>
      </c>
      <c r="M26" s="61">
        <v>0</v>
      </c>
      <c r="N26" s="35"/>
    </row>
    <row r="27" spans="1:14">
      <c r="A27" s="69" t="s">
        <v>28</v>
      </c>
      <c r="B27" s="42">
        <v>0</v>
      </c>
      <c r="C27" s="58">
        <v>0</v>
      </c>
      <c r="D27" s="64">
        <v>0</v>
      </c>
      <c r="E27" s="60">
        <v>0</v>
      </c>
      <c r="F27" s="44">
        <v>0</v>
      </c>
      <c r="G27" s="61">
        <v>0</v>
      </c>
      <c r="H27" s="42">
        <v>0</v>
      </c>
      <c r="I27" s="58">
        <v>0</v>
      </c>
      <c r="J27" s="64">
        <v>0</v>
      </c>
      <c r="K27" s="60">
        <v>0</v>
      </c>
      <c r="L27" s="44">
        <v>0</v>
      </c>
      <c r="M27" s="61">
        <v>0</v>
      </c>
      <c r="N27" s="35"/>
    </row>
    <row r="28" spans="1:14">
      <c r="A28" s="70" t="s">
        <v>29</v>
      </c>
      <c r="B28" s="42">
        <v>0</v>
      </c>
      <c r="C28" s="58">
        <v>0</v>
      </c>
      <c r="D28" s="64">
        <v>0</v>
      </c>
      <c r="E28" s="60">
        <v>0</v>
      </c>
      <c r="F28" s="44">
        <v>0</v>
      </c>
      <c r="G28" s="61">
        <v>0</v>
      </c>
      <c r="H28" s="42">
        <v>0</v>
      </c>
      <c r="I28" s="58">
        <v>0</v>
      </c>
      <c r="J28" s="64">
        <v>0</v>
      </c>
      <c r="K28" s="60">
        <v>0</v>
      </c>
      <c r="L28" s="44">
        <v>0</v>
      </c>
      <c r="M28" s="61">
        <v>0</v>
      </c>
      <c r="N28" s="35"/>
    </row>
    <row r="29" spans="1:14">
      <c r="A29" s="70" t="s">
        <v>30</v>
      </c>
      <c r="B29" s="42">
        <v>0</v>
      </c>
      <c r="C29" s="58">
        <v>0</v>
      </c>
      <c r="D29" s="64">
        <v>0</v>
      </c>
      <c r="E29" s="60">
        <v>0</v>
      </c>
      <c r="F29" s="44">
        <v>0</v>
      </c>
      <c r="G29" s="61">
        <v>0</v>
      </c>
      <c r="H29" s="42">
        <v>0</v>
      </c>
      <c r="I29" s="58">
        <v>0</v>
      </c>
      <c r="J29" s="64">
        <v>0</v>
      </c>
      <c r="K29" s="60">
        <v>0</v>
      </c>
      <c r="L29" s="44">
        <v>0</v>
      </c>
      <c r="M29" s="61">
        <v>0</v>
      </c>
      <c r="N29" s="35"/>
    </row>
    <row r="30" spans="1:14">
      <c r="A30" s="70" t="s">
        <v>31</v>
      </c>
      <c r="B30" s="42">
        <v>0</v>
      </c>
      <c r="C30" s="58">
        <v>0</v>
      </c>
      <c r="D30" s="64">
        <v>0</v>
      </c>
      <c r="E30" s="60">
        <v>0</v>
      </c>
      <c r="F30" s="44">
        <v>0</v>
      </c>
      <c r="G30" s="61">
        <v>0</v>
      </c>
      <c r="H30" s="42">
        <v>0</v>
      </c>
      <c r="I30" s="58">
        <v>0</v>
      </c>
      <c r="J30" s="64">
        <v>0</v>
      </c>
      <c r="K30" s="60">
        <v>0</v>
      </c>
      <c r="L30" s="44">
        <v>0</v>
      </c>
      <c r="M30" s="61">
        <v>0</v>
      </c>
      <c r="N30" s="35"/>
    </row>
    <row r="31" spans="1:14" ht="45">
      <c r="A31" s="71" t="s">
        <v>32</v>
      </c>
      <c r="B31" s="72"/>
      <c r="C31" s="63" t="s">
        <v>4</v>
      </c>
      <c r="D31" s="64"/>
      <c r="E31" s="65" t="s">
        <v>4</v>
      </c>
      <c r="F31" s="44"/>
      <c r="G31" s="66" t="s">
        <v>4</v>
      </c>
      <c r="H31" s="72" t="s">
        <v>4</v>
      </c>
      <c r="I31" s="63" t="s">
        <v>4</v>
      </c>
      <c r="J31" s="64"/>
      <c r="K31" s="65" t="s">
        <v>4</v>
      </c>
      <c r="L31" s="44"/>
      <c r="M31" s="66" t="s">
        <v>4</v>
      </c>
      <c r="N31" s="35"/>
    </row>
    <row r="32" spans="1:14">
      <c r="A32" s="67" t="s">
        <v>33</v>
      </c>
      <c r="B32" s="42">
        <v>0</v>
      </c>
      <c r="C32" s="58">
        <v>0</v>
      </c>
      <c r="D32" s="64">
        <v>0</v>
      </c>
      <c r="E32" s="60">
        <v>0</v>
      </c>
      <c r="F32" s="44">
        <v>0</v>
      </c>
      <c r="G32" s="61">
        <v>0</v>
      </c>
      <c r="H32" s="42">
        <v>0</v>
      </c>
      <c r="I32" s="58">
        <v>0</v>
      </c>
      <c r="J32" s="64">
        <v>0</v>
      </c>
      <c r="K32" s="60">
        <v>0</v>
      </c>
      <c r="L32" s="44">
        <v>0</v>
      </c>
      <c r="M32" s="61">
        <v>0</v>
      </c>
      <c r="N32" s="35"/>
    </row>
    <row r="33" spans="1:14" ht="45">
      <c r="A33" s="71" t="s">
        <v>34</v>
      </c>
      <c r="B33" s="72"/>
      <c r="C33" s="63" t="s">
        <v>4</v>
      </c>
      <c r="D33" s="64"/>
      <c r="E33" s="65" t="s">
        <v>4</v>
      </c>
      <c r="F33" s="44"/>
      <c r="G33" s="66" t="s">
        <v>4</v>
      </c>
      <c r="H33" s="72"/>
      <c r="I33" s="63" t="s">
        <v>4</v>
      </c>
      <c r="J33" s="64"/>
      <c r="K33" s="65" t="s">
        <v>4</v>
      </c>
      <c r="L33" s="44"/>
      <c r="M33" s="66" t="s">
        <v>4</v>
      </c>
      <c r="N33" s="35"/>
    </row>
    <row r="34" spans="1:14">
      <c r="A34" s="69" t="s">
        <v>33</v>
      </c>
      <c r="B34" s="73">
        <v>0</v>
      </c>
      <c r="C34" s="58">
        <v>0</v>
      </c>
      <c r="D34" s="74">
        <v>0</v>
      </c>
      <c r="E34" s="60">
        <v>0</v>
      </c>
      <c r="F34" s="75">
        <v>0</v>
      </c>
      <c r="G34" s="61">
        <v>0</v>
      </c>
      <c r="H34" s="73">
        <v>0</v>
      </c>
      <c r="I34" s="58">
        <v>0</v>
      </c>
      <c r="J34" s="74">
        <v>0</v>
      </c>
      <c r="K34" s="60">
        <v>0</v>
      </c>
      <c r="L34" s="75">
        <v>0</v>
      </c>
      <c r="M34" s="61">
        <v>0</v>
      </c>
      <c r="N34" s="35"/>
    </row>
    <row r="35" spans="1:14">
      <c r="A35" s="69" t="s">
        <v>35</v>
      </c>
      <c r="B35" s="73">
        <v>0</v>
      </c>
      <c r="C35" s="58">
        <v>0</v>
      </c>
      <c r="D35" s="74">
        <v>0</v>
      </c>
      <c r="E35" s="60">
        <v>0</v>
      </c>
      <c r="F35" s="44">
        <v>0</v>
      </c>
      <c r="G35" s="61">
        <v>0</v>
      </c>
      <c r="H35" s="73">
        <v>0</v>
      </c>
      <c r="I35" s="58">
        <v>0</v>
      </c>
      <c r="J35" s="74">
        <v>0</v>
      </c>
      <c r="K35" s="60">
        <v>0</v>
      </c>
      <c r="L35" s="44">
        <v>0</v>
      </c>
      <c r="M35" s="61">
        <v>0</v>
      </c>
      <c r="N35" s="35"/>
    </row>
    <row r="36" spans="1:14" s="82" customFormat="1" ht="45">
      <c r="A36" s="71" t="s">
        <v>36</v>
      </c>
      <c r="B36" s="76">
        <v>2268169</v>
      </c>
      <c r="C36" s="77">
        <v>1</v>
      </c>
      <c r="D36" s="78">
        <v>0</v>
      </c>
      <c r="E36" s="79">
        <v>0</v>
      </c>
      <c r="F36" s="76">
        <v>2268169</v>
      </c>
      <c r="G36" s="80">
        <v>0.92058253759069675</v>
      </c>
      <c r="H36" s="76">
        <v>1350906</v>
      </c>
      <c r="I36" s="77">
        <v>1</v>
      </c>
      <c r="J36" s="78">
        <v>0</v>
      </c>
      <c r="K36" s="79">
        <v>0</v>
      </c>
      <c r="L36" s="76">
        <v>1350906</v>
      </c>
      <c r="M36" s="80">
        <v>0.29606880495378834</v>
      </c>
      <c r="N36" s="81"/>
    </row>
    <row r="37" spans="1:14" ht="45">
      <c r="A37" s="83" t="s">
        <v>37</v>
      </c>
      <c r="B37" s="62"/>
      <c r="C37" s="63" t="s">
        <v>4</v>
      </c>
      <c r="D37" s="64"/>
      <c r="E37" s="65" t="s">
        <v>4</v>
      </c>
      <c r="F37" s="44"/>
      <c r="G37" s="66" t="s">
        <v>4</v>
      </c>
      <c r="H37" s="62"/>
      <c r="I37" s="63" t="s">
        <v>4</v>
      </c>
      <c r="J37" s="64"/>
      <c r="K37" s="65" t="s">
        <v>4</v>
      </c>
      <c r="L37" s="44"/>
      <c r="M37" s="66" t="s">
        <v>4</v>
      </c>
      <c r="N37" s="35"/>
    </row>
    <row r="38" spans="1:14">
      <c r="A38" s="21" t="s">
        <v>38</v>
      </c>
      <c r="B38" s="46">
        <v>0</v>
      </c>
      <c r="C38" s="52">
        <v>0</v>
      </c>
      <c r="D38" s="84">
        <v>0</v>
      </c>
      <c r="E38" s="54">
        <v>0</v>
      </c>
      <c r="F38" s="48">
        <v>0</v>
      </c>
      <c r="G38" s="56" t="e">
        <v>#DIV/0!</v>
      </c>
      <c r="H38" s="46">
        <v>0</v>
      </c>
      <c r="I38" s="52">
        <v>0</v>
      </c>
      <c r="J38" s="84">
        <v>0</v>
      </c>
      <c r="K38" s="54">
        <v>0</v>
      </c>
      <c r="L38" s="48">
        <v>0</v>
      </c>
      <c r="M38" s="56" t="e">
        <v>#DIV/0!</v>
      </c>
      <c r="N38" s="35"/>
    </row>
    <row r="39" spans="1:14">
      <c r="A39" s="85" t="s">
        <v>39</v>
      </c>
      <c r="B39" s="42">
        <v>0</v>
      </c>
      <c r="C39" s="58">
        <v>0</v>
      </c>
      <c r="D39" s="64">
        <v>0</v>
      </c>
      <c r="E39" s="60">
        <v>0</v>
      </c>
      <c r="F39" s="44">
        <v>0</v>
      </c>
      <c r="G39" s="61">
        <v>0</v>
      </c>
      <c r="H39" s="42">
        <v>0</v>
      </c>
      <c r="I39" s="58">
        <v>0</v>
      </c>
      <c r="J39" s="64">
        <v>0</v>
      </c>
      <c r="K39" s="60">
        <v>0</v>
      </c>
      <c r="L39" s="44">
        <v>0</v>
      </c>
      <c r="M39" s="61">
        <v>0</v>
      </c>
      <c r="N39" s="35"/>
    </row>
    <row r="40" spans="1:14">
      <c r="A40" s="86" t="s">
        <v>40</v>
      </c>
      <c r="B40" s="42">
        <v>0</v>
      </c>
      <c r="C40" s="58">
        <v>0</v>
      </c>
      <c r="D40" s="64">
        <v>0</v>
      </c>
      <c r="E40" s="60">
        <v>0</v>
      </c>
      <c r="F40" s="75">
        <v>0</v>
      </c>
      <c r="G40" s="61">
        <v>0</v>
      </c>
      <c r="H40" s="42">
        <v>0</v>
      </c>
      <c r="I40" s="58">
        <v>0</v>
      </c>
      <c r="J40" s="64">
        <v>0</v>
      </c>
      <c r="K40" s="60">
        <v>0</v>
      </c>
      <c r="L40" s="75">
        <v>0</v>
      </c>
      <c r="M40" s="61">
        <v>0</v>
      </c>
      <c r="N40" s="35"/>
    </row>
    <row r="41" spans="1:14">
      <c r="A41" s="41" t="s">
        <v>41</v>
      </c>
      <c r="B41" s="42">
        <v>0</v>
      </c>
      <c r="C41" s="58">
        <v>0</v>
      </c>
      <c r="D41" s="64">
        <v>0</v>
      </c>
      <c r="E41" s="60">
        <v>0</v>
      </c>
      <c r="F41" s="75">
        <v>0</v>
      </c>
      <c r="G41" s="61">
        <v>0</v>
      </c>
      <c r="H41" s="42">
        <v>0</v>
      </c>
      <c r="I41" s="58">
        <v>0</v>
      </c>
      <c r="J41" s="64">
        <v>0</v>
      </c>
      <c r="K41" s="60">
        <v>0</v>
      </c>
      <c r="L41" s="75">
        <v>0</v>
      </c>
      <c r="M41" s="61">
        <v>0</v>
      </c>
      <c r="N41" s="35"/>
    </row>
    <row r="42" spans="1:14">
      <c r="A42" s="85" t="s">
        <v>42</v>
      </c>
      <c r="B42" s="42">
        <v>0</v>
      </c>
      <c r="C42" s="58">
        <v>0</v>
      </c>
      <c r="D42" s="64">
        <v>0</v>
      </c>
      <c r="E42" s="60">
        <v>0</v>
      </c>
      <c r="F42" s="75">
        <v>0</v>
      </c>
      <c r="G42" s="61">
        <v>0</v>
      </c>
      <c r="H42" s="42">
        <v>2061905</v>
      </c>
      <c r="I42" s="58">
        <v>1</v>
      </c>
      <c r="J42" s="64">
        <v>0</v>
      </c>
      <c r="K42" s="60">
        <v>0</v>
      </c>
      <c r="L42" s="75">
        <v>2061905</v>
      </c>
      <c r="M42" s="61">
        <v>0.45189358051429263</v>
      </c>
      <c r="N42" s="35"/>
    </row>
    <row r="43" spans="1:14" s="82" customFormat="1" ht="45">
      <c r="A43" s="83" t="s">
        <v>43</v>
      </c>
      <c r="B43" s="87">
        <v>0</v>
      </c>
      <c r="C43" s="77">
        <v>0</v>
      </c>
      <c r="D43" s="88">
        <v>0</v>
      </c>
      <c r="E43" s="79">
        <v>0</v>
      </c>
      <c r="F43" s="89">
        <v>0</v>
      </c>
      <c r="G43" s="80">
        <v>0</v>
      </c>
      <c r="H43" s="87">
        <v>2061905</v>
      </c>
      <c r="I43" s="77">
        <v>1</v>
      </c>
      <c r="J43" s="88">
        <v>0</v>
      </c>
      <c r="K43" s="79">
        <v>0</v>
      </c>
      <c r="L43" s="89">
        <v>2061905</v>
      </c>
      <c r="M43" s="80">
        <v>0.45189358051429263</v>
      </c>
      <c r="N43" s="81"/>
    </row>
    <row r="44" spans="1:14" s="82" customFormat="1" ht="45">
      <c r="A44" s="90" t="s">
        <v>44</v>
      </c>
      <c r="B44" s="91">
        <v>0</v>
      </c>
      <c r="C44" s="77">
        <v>0</v>
      </c>
      <c r="D44" s="91">
        <v>0</v>
      </c>
      <c r="E44" s="79">
        <v>0</v>
      </c>
      <c r="F44" s="92">
        <v>0</v>
      </c>
      <c r="G44" s="80">
        <v>0</v>
      </c>
      <c r="H44" s="91">
        <v>0</v>
      </c>
      <c r="I44" s="77">
        <v>0</v>
      </c>
      <c r="J44" s="91">
        <v>0</v>
      </c>
      <c r="K44" s="79">
        <v>0</v>
      </c>
      <c r="L44" s="92">
        <v>0</v>
      </c>
      <c r="M44" s="80">
        <v>0</v>
      </c>
      <c r="N44" s="81"/>
    </row>
    <row r="45" spans="1:14" ht="45">
      <c r="A45" s="24" t="s">
        <v>45</v>
      </c>
      <c r="B45" s="93"/>
      <c r="C45" s="94" t="s">
        <v>4</v>
      </c>
      <c r="D45" s="59"/>
      <c r="E45" s="95" t="s">
        <v>4</v>
      </c>
      <c r="F45" s="48"/>
      <c r="G45" s="96" t="s">
        <v>4</v>
      </c>
      <c r="H45" s="93"/>
      <c r="I45" s="94" t="s">
        <v>4</v>
      </c>
      <c r="J45" s="59"/>
      <c r="K45" s="95" t="s">
        <v>4</v>
      </c>
      <c r="L45" s="48"/>
      <c r="M45" s="96" t="s">
        <v>4</v>
      </c>
      <c r="N45" s="35"/>
    </row>
    <row r="46" spans="1:14">
      <c r="A46" s="21" t="s">
        <v>46</v>
      </c>
      <c r="B46" s="93">
        <v>0</v>
      </c>
      <c r="C46" s="52">
        <v>0</v>
      </c>
      <c r="D46" s="59">
        <v>0</v>
      </c>
      <c r="E46" s="54">
        <v>0</v>
      </c>
      <c r="F46" s="97">
        <v>0</v>
      </c>
      <c r="G46" s="56">
        <v>0</v>
      </c>
      <c r="H46" s="93">
        <v>0</v>
      </c>
      <c r="I46" s="52">
        <v>0</v>
      </c>
      <c r="J46" s="59">
        <v>0</v>
      </c>
      <c r="K46" s="54">
        <v>0</v>
      </c>
      <c r="L46" s="97">
        <v>0</v>
      </c>
      <c r="M46" s="56">
        <v>0</v>
      </c>
      <c r="N46" s="35"/>
    </row>
    <row r="47" spans="1:14">
      <c r="A47" s="41" t="s">
        <v>47</v>
      </c>
      <c r="B47" s="62">
        <v>0</v>
      </c>
      <c r="C47" s="58">
        <v>0</v>
      </c>
      <c r="D47" s="64">
        <v>0</v>
      </c>
      <c r="E47" s="60">
        <v>0</v>
      </c>
      <c r="F47" s="98">
        <v>0</v>
      </c>
      <c r="G47" s="61">
        <v>0</v>
      </c>
      <c r="H47" s="62">
        <v>0</v>
      </c>
      <c r="I47" s="58">
        <v>0</v>
      </c>
      <c r="J47" s="64">
        <v>0</v>
      </c>
      <c r="K47" s="60">
        <v>0</v>
      </c>
      <c r="L47" s="98">
        <v>0</v>
      </c>
      <c r="M47" s="61">
        <v>0</v>
      </c>
      <c r="N47" s="35"/>
    </row>
    <row r="48" spans="1:14">
      <c r="A48" s="99" t="s">
        <v>48</v>
      </c>
      <c r="B48" s="100">
        <v>0</v>
      </c>
      <c r="C48" s="58">
        <v>0</v>
      </c>
      <c r="D48" s="101">
        <v>0</v>
      </c>
      <c r="E48" s="60">
        <v>0</v>
      </c>
      <c r="F48" s="102">
        <v>0</v>
      </c>
      <c r="G48" s="61">
        <v>0</v>
      </c>
      <c r="H48" s="100">
        <v>0</v>
      </c>
      <c r="I48" s="58">
        <v>0</v>
      </c>
      <c r="J48" s="101">
        <v>0</v>
      </c>
      <c r="K48" s="60">
        <v>0</v>
      </c>
      <c r="L48" s="102">
        <v>0</v>
      </c>
      <c r="M48" s="61">
        <v>0</v>
      </c>
      <c r="N48" s="35"/>
    </row>
    <row r="49" spans="1:14">
      <c r="A49" s="99" t="s">
        <v>49</v>
      </c>
      <c r="B49" s="100">
        <v>0</v>
      </c>
      <c r="C49" s="58">
        <v>0</v>
      </c>
      <c r="D49" s="101">
        <v>0</v>
      </c>
      <c r="E49" s="60">
        <v>0</v>
      </c>
      <c r="F49" s="102">
        <v>0</v>
      </c>
      <c r="G49" s="61">
        <v>0</v>
      </c>
      <c r="H49" s="100">
        <v>0</v>
      </c>
      <c r="I49" s="58">
        <v>0</v>
      </c>
      <c r="J49" s="101">
        <v>0</v>
      </c>
      <c r="K49" s="60">
        <v>0</v>
      </c>
      <c r="L49" s="102">
        <v>0</v>
      </c>
      <c r="M49" s="61">
        <v>0</v>
      </c>
      <c r="N49" s="35"/>
    </row>
    <row r="50" spans="1:14">
      <c r="A50" s="41" t="s">
        <v>50</v>
      </c>
      <c r="B50" s="62">
        <v>0</v>
      </c>
      <c r="C50" s="58">
        <v>0</v>
      </c>
      <c r="D50" s="64">
        <v>0</v>
      </c>
      <c r="E50" s="60">
        <v>0</v>
      </c>
      <c r="F50" s="98">
        <v>0</v>
      </c>
      <c r="G50" s="61">
        <v>0</v>
      </c>
      <c r="H50" s="62">
        <v>0</v>
      </c>
      <c r="I50" s="58">
        <v>0</v>
      </c>
      <c r="J50" s="64">
        <v>0</v>
      </c>
      <c r="K50" s="60">
        <v>0</v>
      </c>
      <c r="L50" s="98">
        <v>0</v>
      </c>
      <c r="M50" s="61">
        <v>0</v>
      </c>
      <c r="N50" s="35"/>
    </row>
    <row r="51" spans="1:14" s="82" customFormat="1" ht="45">
      <c r="A51" s="90" t="s">
        <v>51</v>
      </c>
      <c r="B51" s="103">
        <v>0</v>
      </c>
      <c r="C51" s="77">
        <v>0</v>
      </c>
      <c r="D51" s="88">
        <v>0</v>
      </c>
      <c r="E51" s="79">
        <v>0</v>
      </c>
      <c r="F51" s="104">
        <v>0</v>
      </c>
      <c r="G51" s="80">
        <v>0</v>
      </c>
      <c r="H51" s="103">
        <v>0</v>
      </c>
      <c r="I51" s="77">
        <v>0</v>
      </c>
      <c r="J51" s="88">
        <v>0</v>
      </c>
      <c r="K51" s="79">
        <v>0</v>
      </c>
      <c r="L51" s="104">
        <v>0</v>
      </c>
      <c r="M51" s="80">
        <v>0</v>
      </c>
      <c r="N51" s="81"/>
    </row>
    <row r="52" spans="1:14">
      <c r="A52" s="51" t="s">
        <v>52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1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1">
        <v>0</v>
      </c>
      <c r="N52" s="35"/>
    </row>
    <row r="53" spans="1:14">
      <c r="A53" s="108" t="s">
        <v>53</v>
      </c>
      <c r="B53" s="42">
        <v>0</v>
      </c>
      <c r="C53" s="58">
        <v>0</v>
      </c>
      <c r="D53" s="64">
        <v>0</v>
      </c>
      <c r="E53" s="60">
        <v>0</v>
      </c>
      <c r="F53" s="44">
        <v>0</v>
      </c>
      <c r="G53" s="61">
        <v>0</v>
      </c>
      <c r="H53" s="42">
        <v>0</v>
      </c>
      <c r="I53" s="58">
        <v>0</v>
      </c>
      <c r="J53" s="64">
        <v>0</v>
      </c>
      <c r="K53" s="60">
        <v>0</v>
      </c>
      <c r="L53" s="44">
        <v>0</v>
      </c>
      <c r="M53" s="61">
        <v>0</v>
      </c>
      <c r="N53" s="35"/>
    </row>
    <row r="54" spans="1:14">
      <c r="A54" s="86" t="s">
        <v>54</v>
      </c>
      <c r="B54" s="42">
        <v>0</v>
      </c>
      <c r="C54" s="58">
        <v>0</v>
      </c>
      <c r="D54" s="64">
        <v>0</v>
      </c>
      <c r="E54" s="60">
        <v>0</v>
      </c>
      <c r="F54" s="44">
        <v>0</v>
      </c>
      <c r="G54" s="61">
        <v>0</v>
      </c>
      <c r="H54" s="42">
        <v>0</v>
      </c>
      <c r="I54" s="58">
        <v>0</v>
      </c>
      <c r="J54" s="64">
        <v>0</v>
      </c>
      <c r="K54" s="60">
        <v>0</v>
      </c>
      <c r="L54" s="44">
        <v>0</v>
      </c>
      <c r="M54" s="61">
        <v>0</v>
      </c>
      <c r="N54" s="35"/>
    </row>
    <row r="55" spans="1:14">
      <c r="A55" s="85" t="s">
        <v>55</v>
      </c>
      <c r="B55" s="73">
        <v>0</v>
      </c>
      <c r="C55" s="58">
        <v>0</v>
      </c>
      <c r="D55" s="74">
        <v>0</v>
      </c>
      <c r="E55" s="60">
        <v>0</v>
      </c>
      <c r="F55" s="75">
        <v>0</v>
      </c>
      <c r="G55" s="61">
        <v>0</v>
      </c>
      <c r="H55" s="73">
        <v>0</v>
      </c>
      <c r="I55" s="58">
        <v>0</v>
      </c>
      <c r="J55" s="74">
        <v>0</v>
      </c>
      <c r="K55" s="60">
        <v>0</v>
      </c>
      <c r="L55" s="75">
        <v>0</v>
      </c>
      <c r="M55" s="61">
        <v>0</v>
      </c>
      <c r="N55" s="35"/>
    </row>
    <row r="56" spans="1:14">
      <c r="A56" s="109" t="s">
        <v>56</v>
      </c>
      <c r="B56" s="42">
        <v>0</v>
      </c>
      <c r="C56" s="58">
        <v>0</v>
      </c>
      <c r="D56" s="64">
        <v>0</v>
      </c>
      <c r="E56" s="60">
        <v>0</v>
      </c>
      <c r="F56" s="44">
        <v>0</v>
      </c>
      <c r="G56" s="61">
        <v>0</v>
      </c>
      <c r="H56" s="42">
        <v>0</v>
      </c>
      <c r="I56" s="58">
        <v>0</v>
      </c>
      <c r="J56" s="64">
        <v>0</v>
      </c>
      <c r="K56" s="60">
        <v>0</v>
      </c>
      <c r="L56" s="44">
        <v>0</v>
      </c>
      <c r="M56" s="61">
        <v>0</v>
      </c>
      <c r="N56" s="35"/>
    </row>
    <row r="57" spans="1:14">
      <c r="A57" s="109" t="s">
        <v>57</v>
      </c>
      <c r="B57" s="42">
        <v>0</v>
      </c>
      <c r="C57" s="58">
        <v>0</v>
      </c>
      <c r="D57" s="64">
        <v>0</v>
      </c>
      <c r="E57" s="60">
        <v>0</v>
      </c>
      <c r="F57" s="44">
        <v>0</v>
      </c>
      <c r="G57" s="61">
        <v>0</v>
      </c>
      <c r="H57" s="42">
        <v>0</v>
      </c>
      <c r="I57" s="58">
        <v>0</v>
      </c>
      <c r="J57" s="64">
        <v>0</v>
      </c>
      <c r="K57" s="60">
        <v>0</v>
      </c>
      <c r="L57" s="44">
        <v>0</v>
      </c>
      <c r="M57" s="61">
        <v>0</v>
      </c>
      <c r="N57" s="35"/>
    </row>
    <row r="58" spans="1:14">
      <c r="A58" s="110" t="s">
        <v>58</v>
      </c>
      <c r="B58" s="42">
        <v>0</v>
      </c>
      <c r="C58" s="58">
        <v>0</v>
      </c>
      <c r="D58" s="64">
        <v>0</v>
      </c>
      <c r="E58" s="60">
        <v>0</v>
      </c>
      <c r="F58" s="44">
        <v>0</v>
      </c>
      <c r="G58" s="61">
        <v>0</v>
      </c>
      <c r="H58" s="42">
        <v>0</v>
      </c>
      <c r="I58" s="58">
        <v>0</v>
      </c>
      <c r="J58" s="64">
        <v>0</v>
      </c>
      <c r="K58" s="60">
        <v>0</v>
      </c>
      <c r="L58" s="44">
        <v>0</v>
      </c>
      <c r="M58" s="61">
        <v>0</v>
      </c>
      <c r="N58" s="35"/>
    </row>
    <row r="59" spans="1:14">
      <c r="A59" s="110" t="s">
        <v>59</v>
      </c>
      <c r="B59" s="42">
        <v>0</v>
      </c>
      <c r="C59" s="58">
        <v>0</v>
      </c>
      <c r="D59" s="64">
        <v>0</v>
      </c>
      <c r="E59" s="60">
        <v>0</v>
      </c>
      <c r="F59" s="44">
        <v>0</v>
      </c>
      <c r="G59" s="61">
        <v>0</v>
      </c>
      <c r="H59" s="42">
        <v>0</v>
      </c>
      <c r="I59" s="58">
        <v>0</v>
      </c>
      <c r="J59" s="64">
        <v>0</v>
      </c>
      <c r="K59" s="60">
        <v>0</v>
      </c>
      <c r="L59" s="44">
        <v>0</v>
      </c>
      <c r="M59" s="61">
        <v>0</v>
      </c>
      <c r="N59" s="35"/>
    </row>
    <row r="60" spans="1:14">
      <c r="A60" s="86" t="s">
        <v>60</v>
      </c>
      <c r="B60" s="42">
        <v>0</v>
      </c>
      <c r="C60" s="58">
        <v>0</v>
      </c>
      <c r="D60" s="64">
        <v>0</v>
      </c>
      <c r="E60" s="60">
        <v>0</v>
      </c>
      <c r="F60" s="44">
        <v>0</v>
      </c>
      <c r="G60" s="61">
        <v>0</v>
      </c>
      <c r="H60" s="42">
        <v>0</v>
      </c>
      <c r="I60" s="58">
        <v>0</v>
      </c>
      <c r="J60" s="64">
        <v>0</v>
      </c>
      <c r="K60" s="60">
        <v>0</v>
      </c>
      <c r="L60" s="44">
        <v>0</v>
      </c>
      <c r="M60" s="61">
        <v>0</v>
      </c>
      <c r="N60" s="35"/>
    </row>
    <row r="61" spans="1:14">
      <c r="A61" s="85" t="s">
        <v>61</v>
      </c>
      <c r="B61" s="42">
        <v>195672</v>
      </c>
      <c r="C61" s="58">
        <v>1</v>
      </c>
      <c r="D61" s="64">
        <v>0</v>
      </c>
      <c r="E61" s="60">
        <v>0</v>
      </c>
      <c r="F61" s="44">
        <v>195672</v>
      </c>
      <c r="G61" s="61">
        <v>7.9417462409303197E-2</v>
      </c>
      <c r="H61" s="42">
        <v>1150000</v>
      </c>
      <c r="I61" s="58">
        <v>1</v>
      </c>
      <c r="J61" s="64">
        <v>0</v>
      </c>
      <c r="K61" s="60">
        <v>0</v>
      </c>
      <c r="L61" s="44">
        <v>1150000</v>
      </c>
      <c r="M61" s="61">
        <v>0.25203761453191903</v>
      </c>
      <c r="N61" s="35"/>
    </row>
    <row r="62" spans="1:14" s="82" customFormat="1" ht="45">
      <c r="A62" s="111" t="s">
        <v>62</v>
      </c>
      <c r="B62" s="87">
        <v>195672</v>
      </c>
      <c r="C62" s="77">
        <v>1</v>
      </c>
      <c r="D62" s="88">
        <v>0</v>
      </c>
      <c r="E62" s="79">
        <v>0</v>
      </c>
      <c r="F62" s="87">
        <v>195672</v>
      </c>
      <c r="G62" s="80">
        <v>7.9417462409303197E-2</v>
      </c>
      <c r="H62" s="87">
        <v>1150000</v>
      </c>
      <c r="I62" s="77">
        <v>1</v>
      </c>
      <c r="J62" s="88">
        <v>0</v>
      </c>
      <c r="K62" s="79">
        <v>0</v>
      </c>
      <c r="L62" s="87">
        <v>1150000</v>
      </c>
      <c r="M62" s="80">
        <v>0.25203761453191903</v>
      </c>
      <c r="N62" s="81"/>
    </row>
    <row r="63" spans="1:14" ht="45">
      <c r="A63" s="24" t="s">
        <v>63</v>
      </c>
      <c r="B63" s="62"/>
      <c r="C63" s="63" t="s">
        <v>4</v>
      </c>
      <c r="D63" s="64"/>
      <c r="E63" s="65" t="s">
        <v>4</v>
      </c>
      <c r="F63" s="44"/>
      <c r="G63" s="66" t="s">
        <v>4</v>
      </c>
      <c r="H63" s="62"/>
      <c r="I63" s="63" t="s">
        <v>4</v>
      </c>
      <c r="J63" s="64"/>
      <c r="K63" s="65" t="s">
        <v>4</v>
      </c>
      <c r="L63" s="44"/>
      <c r="M63" s="66" t="s">
        <v>4</v>
      </c>
    </row>
    <row r="64" spans="1:14">
      <c r="A64" s="112" t="s">
        <v>64</v>
      </c>
      <c r="B64" s="5">
        <v>0</v>
      </c>
      <c r="C64" s="52">
        <v>0</v>
      </c>
      <c r="D64" s="59">
        <v>0</v>
      </c>
      <c r="E64" s="54">
        <v>0</v>
      </c>
      <c r="F64" s="68">
        <v>0</v>
      </c>
      <c r="G64" s="56">
        <v>0</v>
      </c>
      <c r="H64" s="5">
        <v>0</v>
      </c>
      <c r="I64" s="52">
        <v>0</v>
      </c>
      <c r="J64" s="59">
        <v>0</v>
      </c>
      <c r="K64" s="54">
        <v>0</v>
      </c>
      <c r="L64" s="68">
        <v>0</v>
      </c>
      <c r="M64" s="56">
        <v>0</v>
      </c>
    </row>
    <row r="65" spans="1:13">
      <c r="A65" s="41" t="s">
        <v>65</v>
      </c>
      <c r="B65" s="42">
        <v>0</v>
      </c>
      <c r="C65" s="58">
        <v>0</v>
      </c>
      <c r="D65" s="64">
        <v>0</v>
      </c>
      <c r="E65" s="60">
        <v>0</v>
      </c>
      <c r="F65" s="44">
        <v>0</v>
      </c>
      <c r="G65" s="61">
        <v>0</v>
      </c>
      <c r="H65" s="42">
        <v>0</v>
      </c>
      <c r="I65" s="58">
        <v>0</v>
      </c>
      <c r="J65" s="64">
        <v>0</v>
      </c>
      <c r="K65" s="60">
        <v>0</v>
      </c>
      <c r="L65" s="44">
        <v>0</v>
      </c>
      <c r="M65" s="61">
        <v>0</v>
      </c>
    </row>
    <row r="66" spans="1:13" ht="45">
      <c r="A66" s="113" t="s">
        <v>66</v>
      </c>
      <c r="B66" s="62"/>
      <c r="C66" s="63" t="s">
        <v>4</v>
      </c>
      <c r="D66" s="64"/>
      <c r="E66" s="65" t="s">
        <v>4</v>
      </c>
      <c r="F66" s="44"/>
      <c r="G66" s="66" t="s">
        <v>4</v>
      </c>
      <c r="H66" s="62"/>
      <c r="I66" s="63" t="s">
        <v>4</v>
      </c>
      <c r="J66" s="64"/>
      <c r="K66" s="65" t="s">
        <v>4</v>
      </c>
      <c r="L66" s="44"/>
      <c r="M66" s="66" t="s">
        <v>4</v>
      </c>
    </row>
    <row r="67" spans="1:13">
      <c r="A67" s="86" t="s">
        <v>67</v>
      </c>
      <c r="B67" s="5">
        <v>0</v>
      </c>
      <c r="C67" s="52">
        <v>0</v>
      </c>
      <c r="D67" s="59">
        <v>0</v>
      </c>
      <c r="E67" s="54">
        <v>0</v>
      </c>
      <c r="F67" s="68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8">
        <v>0</v>
      </c>
      <c r="M67" s="56">
        <v>0</v>
      </c>
    </row>
    <row r="68" spans="1:13">
      <c r="A68" s="41" t="s">
        <v>68</v>
      </c>
      <c r="B68" s="42">
        <v>0</v>
      </c>
      <c r="C68" s="58">
        <v>0</v>
      </c>
      <c r="D68" s="64">
        <v>0</v>
      </c>
      <c r="E68" s="60">
        <v>0</v>
      </c>
      <c r="F68" s="44">
        <v>0</v>
      </c>
      <c r="G68" s="61">
        <v>0</v>
      </c>
      <c r="H68" s="42">
        <v>0</v>
      </c>
      <c r="I68" s="58">
        <v>0</v>
      </c>
      <c r="J68" s="64">
        <v>0</v>
      </c>
      <c r="K68" s="60">
        <v>0</v>
      </c>
      <c r="L68" s="44">
        <v>0</v>
      </c>
      <c r="M68" s="61">
        <v>0</v>
      </c>
    </row>
    <row r="69" spans="1:13" s="82" customFormat="1" ht="45">
      <c r="A69" s="83" t="s">
        <v>69</v>
      </c>
      <c r="B69" s="114">
        <v>0</v>
      </c>
      <c r="C69" s="77">
        <v>0</v>
      </c>
      <c r="D69" s="115">
        <v>0</v>
      </c>
      <c r="E69" s="79">
        <v>0</v>
      </c>
      <c r="F69" s="104">
        <v>0</v>
      </c>
      <c r="G69" s="116">
        <v>0</v>
      </c>
      <c r="H69" s="103">
        <v>0</v>
      </c>
      <c r="I69" s="117">
        <v>0</v>
      </c>
      <c r="J69" s="88">
        <v>0</v>
      </c>
      <c r="K69" s="118">
        <v>0</v>
      </c>
      <c r="L69" s="104">
        <v>0</v>
      </c>
      <c r="M69" s="80">
        <v>0</v>
      </c>
    </row>
    <row r="70" spans="1:13" s="82" customFormat="1" ht="45">
      <c r="A70" s="83" t="s">
        <v>70</v>
      </c>
      <c r="B70" s="114">
        <v>0</v>
      </c>
      <c r="C70" s="79">
        <v>0</v>
      </c>
      <c r="D70" s="91">
        <v>0</v>
      </c>
      <c r="E70" s="79">
        <v>0</v>
      </c>
      <c r="F70" s="119">
        <v>0</v>
      </c>
      <c r="G70" s="80">
        <v>0</v>
      </c>
      <c r="H70" s="114">
        <v>0</v>
      </c>
      <c r="I70" s="79">
        <v>0</v>
      </c>
      <c r="J70" s="91">
        <v>0</v>
      </c>
      <c r="K70" s="79">
        <v>0</v>
      </c>
      <c r="L70" s="120">
        <v>0</v>
      </c>
      <c r="M70" s="80">
        <v>0</v>
      </c>
    </row>
    <row r="71" spans="1:13" s="82" customFormat="1" ht="45.75" thickBot="1">
      <c r="A71" s="121" t="s">
        <v>71</v>
      </c>
      <c r="B71" s="122">
        <v>2463841</v>
      </c>
      <c r="C71" s="123">
        <v>1</v>
      </c>
      <c r="D71" s="122">
        <v>0</v>
      </c>
      <c r="E71" s="124">
        <v>0</v>
      </c>
      <c r="F71" s="122">
        <v>2463841</v>
      </c>
      <c r="G71" s="125">
        <v>1</v>
      </c>
      <c r="H71" s="122">
        <v>4562811</v>
      </c>
      <c r="I71" s="123">
        <v>1</v>
      </c>
      <c r="J71" s="122">
        <v>0</v>
      </c>
      <c r="K71" s="124">
        <v>0</v>
      </c>
      <c r="L71" s="122">
        <v>4562811</v>
      </c>
      <c r="M71" s="125">
        <v>1</v>
      </c>
    </row>
    <row r="72" spans="1:13" ht="45" thickTop="1">
      <c r="A72" s="126"/>
      <c r="B72" s="2"/>
      <c r="C72" s="4"/>
      <c r="D72" s="2"/>
      <c r="E72" s="4"/>
      <c r="F72" s="2"/>
      <c r="G72" s="4"/>
      <c r="H72" s="2"/>
      <c r="I72" s="4"/>
      <c r="J72" s="2"/>
      <c r="K72" s="4"/>
      <c r="L72" s="2"/>
      <c r="M72" s="4"/>
    </row>
    <row r="73" spans="1:13">
      <c r="A73" s="4" t="s">
        <v>4</v>
      </c>
      <c r="B73" s="2"/>
      <c r="C73" s="4"/>
      <c r="D73" s="2"/>
      <c r="E73" s="4"/>
      <c r="F73" s="2"/>
      <c r="G73" s="4"/>
      <c r="H73" s="2"/>
      <c r="I73" s="4"/>
      <c r="J73" s="2"/>
      <c r="K73" s="4"/>
      <c r="L73" s="2"/>
      <c r="M73" s="4"/>
    </row>
    <row r="74" spans="1:13">
      <c r="A74" s="127" t="s">
        <v>72</v>
      </c>
      <c r="B74" s="2"/>
      <c r="C74" s="4"/>
      <c r="D74" s="2"/>
      <c r="E74" s="4"/>
      <c r="F74" s="2"/>
      <c r="G74" s="4"/>
      <c r="H74" s="2"/>
      <c r="I74" s="4"/>
      <c r="J74" s="2"/>
      <c r="K74" s="4"/>
      <c r="L74" s="2"/>
      <c r="M74" s="4"/>
    </row>
    <row r="76" spans="1:13">
      <c r="A76" s="129" t="s">
        <v>73</v>
      </c>
    </row>
  </sheetData>
  <pageMargins left="0.7" right="0.7" top="0.75" bottom="0.75" header="0.3" footer="0.3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51</vt:i4>
      </vt:variant>
    </vt:vector>
  </HeadingPairs>
  <TitlesOfParts>
    <vt:vector size="103" baseType="lpstr">
      <vt:lpstr>PSE</vt:lpstr>
      <vt:lpstr>2 Year</vt:lpstr>
      <vt:lpstr>4 Year</vt:lpstr>
      <vt:lpstr>2&amp;4 Year</vt:lpstr>
      <vt:lpstr>BOR</vt:lpstr>
      <vt:lpstr>LUMCON</vt:lpstr>
      <vt:lpstr>LOSFA</vt:lpstr>
      <vt:lpstr>UL System</vt:lpstr>
      <vt:lpstr>UL BOS</vt:lpstr>
      <vt:lpstr>GSU</vt:lpstr>
      <vt:lpstr>McNeese</vt:lpstr>
      <vt:lpstr>LATech</vt:lpstr>
      <vt:lpstr>Nicholls</vt:lpstr>
      <vt:lpstr>NwSU</vt:lpstr>
      <vt:lpstr>SLU</vt:lpstr>
      <vt:lpstr>ULL</vt:lpstr>
      <vt:lpstr>ULM</vt:lpstr>
      <vt:lpstr>LSU System</vt:lpstr>
      <vt:lpstr>LSUBOS</vt:lpstr>
      <vt:lpstr>LSU</vt:lpstr>
      <vt:lpstr>LSUA</vt:lpstr>
      <vt:lpstr>LSUE</vt:lpstr>
      <vt:lpstr>LSUS</vt:lpstr>
      <vt:lpstr>LSUHSCNO</vt:lpstr>
      <vt:lpstr>LSUHSCS</vt:lpstr>
      <vt:lpstr>LSULaw</vt:lpstr>
      <vt:lpstr>LSUAg</vt:lpstr>
      <vt:lpstr>PBRC</vt:lpstr>
      <vt:lpstr>HPLong</vt:lpstr>
      <vt:lpstr>EAConway</vt:lpstr>
      <vt:lpstr>UNO</vt:lpstr>
      <vt:lpstr>SU System</vt:lpstr>
      <vt:lpstr>SUBOS</vt:lpstr>
      <vt:lpstr>SUAg</vt:lpstr>
      <vt:lpstr>SUBR</vt:lpstr>
      <vt:lpstr>SULaw</vt:lpstr>
      <vt:lpstr>SUNO</vt:lpstr>
      <vt:lpstr>SUSLA</vt:lpstr>
      <vt:lpstr>LCTCS</vt:lpstr>
      <vt:lpstr>LCTCSBOS</vt:lpstr>
      <vt:lpstr>LTC-Online</vt:lpstr>
      <vt:lpstr>BRCC</vt:lpstr>
      <vt:lpstr>BPCC</vt:lpstr>
      <vt:lpstr>Delgado</vt:lpstr>
      <vt:lpstr>Fletcher</vt:lpstr>
      <vt:lpstr>LDCC</vt:lpstr>
      <vt:lpstr>LTC</vt:lpstr>
      <vt:lpstr>Nunez</vt:lpstr>
      <vt:lpstr>RPCC</vt:lpstr>
      <vt:lpstr>SLCC</vt:lpstr>
      <vt:lpstr>Sowela</vt:lpstr>
      <vt:lpstr>Sheet25</vt:lpstr>
      <vt:lpstr>'2 Year'!Print_Area</vt:lpstr>
      <vt:lpstr>'2&amp;4 Year'!Print_Area</vt:lpstr>
      <vt:lpstr>'4 Year'!Print_Area</vt:lpstr>
      <vt:lpstr>BOR!Print_Area</vt:lpstr>
      <vt:lpstr>BPCC!Print_Area</vt:lpstr>
      <vt:lpstr>BRCC!Print_Area</vt:lpstr>
      <vt:lpstr>Delgado!Print_Area</vt:lpstr>
      <vt:lpstr>EAConway!Print_Area</vt:lpstr>
      <vt:lpstr>Fletcher!Print_Area</vt:lpstr>
      <vt:lpstr>GSU!Print_Area</vt:lpstr>
      <vt:lpstr>HPLong!Print_Area</vt:lpstr>
      <vt:lpstr>LATech!Print_Area</vt:lpstr>
      <vt:lpstr>LCTCS!Print_Area</vt:lpstr>
      <vt:lpstr>LCTCSBOS!Print_Area</vt:lpstr>
      <vt:lpstr>LDCC!Print_Area</vt:lpstr>
      <vt:lpstr>LOSFA!Print_Area</vt:lpstr>
      <vt:lpstr>LSU!Print_Area</vt:lpstr>
      <vt:lpstr>'LSU System'!Print_Area</vt:lpstr>
      <vt:lpstr>LSUA!Print_Area</vt:lpstr>
      <vt:lpstr>LSUAg!Print_Area</vt:lpstr>
      <vt:lpstr>LSUBOS!Print_Area</vt:lpstr>
      <vt:lpstr>LSUE!Print_Area</vt:lpstr>
      <vt:lpstr>LSUHSCNO!Print_Area</vt:lpstr>
      <vt:lpstr>LSUHSCS!Print_Area</vt:lpstr>
      <vt:lpstr>LSULaw!Print_Area</vt:lpstr>
      <vt:lpstr>LSUS!Print_Area</vt:lpstr>
      <vt:lpstr>LTC!Print_Area</vt:lpstr>
      <vt:lpstr>'LTC-Online'!Print_Area</vt:lpstr>
      <vt:lpstr>LUMCON!Print_Area</vt:lpstr>
      <vt:lpstr>McNeese!Print_Area</vt:lpstr>
      <vt:lpstr>Nicholls!Print_Area</vt:lpstr>
      <vt:lpstr>Nunez!Print_Area</vt:lpstr>
      <vt:lpstr>NwSU!Print_Area</vt:lpstr>
      <vt:lpstr>PBRC!Print_Area</vt:lpstr>
      <vt:lpstr>PSE!Print_Area</vt:lpstr>
      <vt:lpstr>RPCC!Print_Area</vt:lpstr>
      <vt:lpstr>SLCC!Print_Area</vt:lpstr>
      <vt:lpstr>SLU!Print_Area</vt:lpstr>
      <vt:lpstr>Sowela!Print_Area</vt:lpstr>
      <vt:lpstr>'SU System'!Print_Area</vt:lpstr>
      <vt:lpstr>SUAg!Print_Area</vt:lpstr>
      <vt:lpstr>SUBOS!Print_Area</vt:lpstr>
      <vt:lpstr>SUBR!Print_Area</vt:lpstr>
      <vt:lpstr>SULaw!Print_Area</vt:lpstr>
      <vt:lpstr>SUNO!Print_Area</vt:lpstr>
      <vt:lpstr>SUSLA!Print_Area</vt:lpstr>
      <vt:lpstr>'UL BOS'!Print_Area</vt:lpstr>
      <vt:lpstr>'UL System'!Print_Area</vt:lpstr>
      <vt:lpstr>ULL!Print_Area</vt:lpstr>
      <vt:lpstr>ULM!Print_Area</vt:lpstr>
      <vt:lpstr>UNO!Print_Area</vt:lpstr>
    </vt:vector>
  </TitlesOfParts>
  <Company>Louisiana Board of Regents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2011-04-19T14:49:13Z</cp:lastPrinted>
  <dcterms:created xsi:type="dcterms:W3CDTF">2010-08-12T18:28:21Z</dcterms:created>
  <dcterms:modified xsi:type="dcterms:W3CDTF">2011-04-19T15:28:10Z</dcterms:modified>
</cp:coreProperties>
</file>