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75" windowWidth="24240" windowHeight="11550"/>
  </bookViews>
  <sheets>
    <sheet name="HESummary" sheetId="55" r:id="rId1"/>
    <sheet name="2Year" sheetId="54" r:id="rId2"/>
    <sheet name="4Year" sheetId="53" r:id="rId3"/>
    <sheet name="2&amp;4Year" sheetId="52" r:id="rId4"/>
    <sheet name="Boards" sheetId="60" r:id="rId5"/>
    <sheet name="Specialized" sheetId="59" r:id="rId6"/>
    <sheet name="BORSummary" sheetId="61" r:id="rId7"/>
    <sheet name="BOR" sheetId="36" r:id="rId8"/>
    <sheet name="LUMCON" sheetId="35" r:id="rId9"/>
    <sheet name="LOSFA" sheetId="34" r:id="rId10"/>
    <sheet name="UL Summary" sheetId="33" r:id="rId11"/>
    <sheet name="ULSBoard" sheetId="32" r:id="rId12"/>
    <sheet name="Grambling" sheetId="31" r:id="rId13"/>
    <sheet name="LATech" sheetId="30" r:id="rId14"/>
    <sheet name="McNeese" sheetId="29" r:id="rId15"/>
    <sheet name="Nicholls" sheetId="28" r:id="rId16"/>
    <sheet name="NwSU" sheetId="27" r:id="rId17"/>
    <sheet name="SLU" sheetId="26" r:id="rId18"/>
    <sheet name="ULL" sheetId="25" r:id="rId19"/>
    <sheet name="ULM" sheetId="24" r:id="rId20"/>
    <sheet name="UNO" sheetId="23" r:id="rId21"/>
    <sheet name="LSU Summary" sheetId="21" r:id="rId22"/>
    <sheet name="LSU" sheetId="20" r:id="rId23"/>
    <sheet name="LSUA" sheetId="19" r:id="rId24"/>
    <sheet name="LSUS" sheetId="18" r:id="rId25"/>
    <sheet name="LSUE" sheetId="17" r:id="rId26"/>
    <sheet name="HSCS" sheetId="15" r:id="rId27"/>
    <sheet name="HSCNO" sheetId="14" r:id="rId28"/>
    <sheet name="Ag" sheetId="13" r:id="rId29"/>
    <sheet name="PBRC" sheetId="12" r:id="rId30"/>
    <sheet name="SUSummary" sheetId="7" r:id="rId31"/>
    <sheet name="SUBoard" sheetId="1" r:id="rId32"/>
    <sheet name="SUBR" sheetId="2" r:id="rId33"/>
    <sheet name="SUNO" sheetId="3" r:id="rId34"/>
    <sheet name="SUSLA" sheetId="4" r:id="rId35"/>
    <sheet name="SULaw" sheetId="5" r:id="rId36"/>
    <sheet name="SUAg" sheetId="6" r:id="rId37"/>
    <sheet name="LCTCSummary" sheetId="37" r:id="rId38"/>
    <sheet name="LCTCBoard" sheetId="38" r:id="rId39"/>
    <sheet name="Online" sheetId="39" r:id="rId40"/>
    <sheet name="BRCC" sheetId="40" r:id="rId41"/>
    <sheet name="BPCC" sheetId="41" r:id="rId42"/>
    <sheet name="Delgado" sheetId="42" r:id="rId43"/>
    <sheet name="CentLATCC" sheetId="43" r:id="rId44"/>
    <sheet name="Fletcher" sheetId="44" r:id="rId45"/>
    <sheet name="LDCC" sheetId="45" r:id="rId46"/>
    <sheet name="Northshore" sheetId="46" r:id="rId47"/>
    <sheet name="Nunez" sheetId="47" r:id="rId48"/>
    <sheet name="RPCC" sheetId="48" r:id="rId49"/>
    <sheet name="SLCC" sheetId="49" r:id="rId50"/>
    <sheet name="Sowela" sheetId="50" r:id="rId51"/>
    <sheet name="LTC" sheetId="51" r:id="rId52"/>
  </sheets>
  <definedNames>
    <definedName name="_xlnm.Print_Area" localSheetId="3">'2&amp;4Year'!$A$1:$E$46</definedName>
    <definedName name="_xlnm.Print_Area" localSheetId="1">'2Year'!$A$1:$E$46</definedName>
    <definedName name="_xlnm.Print_Area" localSheetId="2">'4Year'!$A$1:$E$46</definedName>
    <definedName name="_xlnm.Print_Area" localSheetId="28">Ag!$A$1:$E$46</definedName>
    <definedName name="_xlnm.Print_Area" localSheetId="4">Boards!$A$1:$E$46</definedName>
    <definedName name="_xlnm.Print_Area" localSheetId="7">BOR!$A$1:$E$46</definedName>
    <definedName name="_xlnm.Print_Area" localSheetId="6">BORSummary!$A$1:$E$46</definedName>
    <definedName name="_xlnm.Print_Area" localSheetId="41">BPCC!$A$1:$E$46</definedName>
    <definedName name="_xlnm.Print_Area" localSheetId="40">BRCC!$A$1:$E$46</definedName>
    <definedName name="_xlnm.Print_Area" localSheetId="43">CentLATCC!$A$1:$E$48</definedName>
    <definedName name="_xlnm.Print_Area" localSheetId="42">Delgado!$A$1:$E$46</definedName>
    <definedName name="_xlnm.Print_Area" localSheetId="44">Fletcher!$A$1:$E$46</definedName>
    <definedName name="_xlnm.Print_Area" localSheetId="12">Grambling!$A$1:$E$46</definedName>
    <definedName name="_xlnm.Print_Area" localSheetId="0">HESummary!$A$1:$E$46</definedName>
    <definedName name="_xlnm.Print_Area" localSheetId="27">HSCNO!$A$1:$E$46</definedName>
    <definedName name="_xlnm.Print_Area" localSheetId="26">HSCS!$A$1:$E$46</definedName>
    <definedName name="_xlnm.Print_Area" localSheetId="13">LATech!$A$1:$E$46</definedName>
    <definedName name="_xlnm.Print_Area" localSheetId="38">LCTCBoard!$A$1:$E$46</definedName>
    <definedName name="_xlnm.Print_Area" localSheetId="37">LCTCSummary!$A$1:$E$46</definedName>
    <definedName name="_xlnm.Print_Area" localSheetId="45">LDCC!$A$1:$E$46</definedName>
    <definedName name="_xlnm.Print_Area" localSheetId="9">LOSFA!$A$1:$E$48</definedName>
    <definedName name="_xlnm.Print_Area" localSheetId="22">LSU!$A$1:$E$46</definedName>
    <definedName name="_xlnm.Print_Area" localSheetId="21">'LSU Summary'!$A$1:$E$46</definedName>
    <definedName name="_xlnm.Print_Area" localSheetId="23">LSUA!$A$1:$E$47</definedName>
    <definedName name="_xlnm.Print_Area" localSheetId="25">LSUE!$A$1:$E$46</definedName>
    <definedName name="_xlnm.Print_Area" localSheetId="24">LSUS!$A$1:$E$46</definedName>
    <definedName name="_xlnm.Print_Area" localSheetId="51">LTC!$A$1:$E$46</definedName>
    <definedName name="_xlnm.Print_Area" localSheetId="8">LUMCON!$A$1:$E$46</definedName>
    <definedName name="_xlnm.Print_Area" localSheetId="14">McNeese!$A$1:$E$46</definedName>
    <definedName name="_xlnm.Print_Area" localSheetId="15">Nicholls!$A$1:$E$46</definedName>
    <definedName name="_xlnm.Print_Area" localSheetId="46">Northshore!$A$1:$E$46</definedName>
    <definedName name="_xlnm.Print_Area" localSheetId="47">Nunez!$A$1:$E$46</definedName>
    <definedName name="_xlnm.Print_Area" localSheetId="16">NwSU!$A$1:$E$46</definedName>
    <definedName name="_xlnm.Print_Area" localSheetId="39">Online!$A$1:$E$46</definedName>
    <definedName name="_xlnm.Print_Area" localSheetId="29">PBRC!$A$1:$E$46</definedName>
    <definedName name="_xlnm.Print_Area" localSheetId="48">RPCC!$A$1:$E$46</definedName>
    <definedName name="_xlnm.Print_Area" localSheetId="49">SLCC!$A$1:$E$46</definedName>
    <definedName name="_xlnm.Print_Area" localSheetId="17">SLU!$A$1:$E$46</definedName>
    <definedName name="_xlnm.Print_Area" localSheetId="50">Sowela!$A$1:$E$46</definedName>
    <definedName name="_xlnm.Print_Area" localSheetId="5">Specialized!$A$1:$E$46</definedName>
    <definedName name="_xlnm.Print_Area" localSheetId="36">SUAg!$A$1:$E$46</definedName>
    <definedName name="_xlnm.Print_Area" localSheetId="31">SUBoard!$A$1:$E$44</definedName>
    <definedName name="_xlnm.Print_Area" localSheetId="32">SUBR!$A$1:$E$46</definedName>
    <definedName name="_xlnm.Print_Area" localSheetId="35">SULaw!$A$1:$E$46</definedName>
    <definedName name="_xlnm.Print_Area" localSheetId="33">SUNO!$A$1:$E$46</definedName>
    <definedName name="_xlnm.Print_Area" localSheetId="34">SUSLA!$A$1:$E$46</definedName>
    <definedName name="_xlnm.Print_Area" localSheetId="30">SUSummary!$A$1:$E$46</definedName>
    <definedName name="_xlnm.Print_Area" localSheetId="10">'UL Summary'!$A$1:$E$46</definedName>
    <definedName name="_xlnm.Print_Area" localSheetId="18">ULL!$A$1:$E$46</definedName>
    <definedName name="_xlnm.Print_Area" localSheetId="19">ULM!$A$1:$E$46</definedName>
    <definedName name="_xlnm.Print_Area" localSheetId="11">ULSBoard!$A$1:$E$46</definedName>
    <definedName name="_xlnm.Print_Area" localSheetId="20">UNO!$A$1:$E$46</definedName>
  </definedNames>
  <calcPr calcId="145621" concurrentCalc="0"/>
</workbook>
</file>

<file path=xl/calcChain.xml><?xml version="1.0" encoding="utf-8"?>
<calcChain xmlns="http://schemas.openxmlformats.org/spreadsheetml/2006/main">
  <c r="D13" i="21" l="1"/>
  <c r="C13" i="21"/>
  <c r="B13" i="21"/>
  <c r="D45" i="21"/>
  <c r="C45" i="21"/>
  <c r="B45" i="21"/>
  <c r="D43" i="21"/>
  <c r="C43" i="21"/>
  <c r="B43" i="21"/>
  <c r="D42" i="21"/>
  <c r="C42" i="21"/>
  <c r="B42" i="21"/>
  <c r="D40" i="21"/>
  <c r="C40" i="21"/>
  <c r="B40" i="21"/>
  <c r="D39" i="21"/>
  <c r="C39" i="21"/>
  <c r="B39" i="21"/>
  <c r="D36" i="21"/>
  <c r="C36" i="21"/>
  <c r="B36" i="21"/>
  <c r="D35" i="21"/>
  <c r="C35" i="21"/>
  <c r="B35" i="21"/>
  <c r="D34" i="21"/>
  <c r="C34" i="21"/>
  <c r="B34" i="21"/>
  <c r="D33" i="21"/>
  <c r="C33" i="21"/>
  <c r="B33" i="21"/>
  <c r="D32" i="21"/>
  <c r="C32" i="21"/>
  <c r="B32" i="21"/>
  <c r="D31" i="21"/>
  <c r="C31" i="21"/>
  <c r="B31" i="21"/>
  <c r="D29" i="21"/>
  <c r="C29" i="21"/>
  <c r="B29" i="21"/>
  <c r="D28" i="21"/>
  <c r="C28" i="21"/>
  <c r="B28" i="21"/>
  <c r="D27" i="21"/>
  <c r="C27" i="21"/>
  <c r="B27" i="21"/>
  <c r="D26" i="21"/>
  <c r="C26" i="21"/>
  <c r="B26" i="21"/>
  <c r="D25" i="21"/>
  <c r="C25" i="21"/>
  <c r="B25" i="21"/>
  <c r="D24" i="21"/>
  <c r="C24" i="21"/>
  <c r="B24" i="21"/>
  <c r="D23" i="21"/>
  <c r="C23" i="21"/>
  <c r="B23" i="21"/>
  <c r="D22" i="21"/>
  <c r="C22" i="21"/>
  <c r="B22" i="21"/>
  <c r="D21" i="21"/>
  <c r="C21" i="21"/>
  <c r="B21" i="21"/>
  <c r="D20" i="21"/>
  <c r="C20" i="21"/>
  <c r="B20" i="21"/>
  <c r="D19" i="21"/>
  <c r="C19" i="21"/>
  <c r="B19" i="21"/>
  <c r="D18" i="21"/>
  <c r="C18" i="21"/>
  <c r="B18" i="21"/>
  <c r="D17" i="21"/>
  <c r="C17" i="21"/>
  <c r="B17" i="21"/>
  <c r="D16" i="21"/>
  <c r="C16" i="21"/>
  <c r="B16" i="21"/>
  <c r="D11" i="21"/>
  <c r="C11" i="21"/>
  <c r="B11" i="21"/>
  <c r="D10" i="21"/>
  <c r="C10" i="21"/>
  <c r="B10" i="21"/>
  <c r="D9" i="21"/>
  <c r="C9" i="21"/>
  <c r="B9" i="21"/>
  <c r="D8" i="21"/>
  <c r="C8" i="21"/>
  <c r="B8" i="21"/>
  <c r="D7" i="21"/>
  <c r="C7" i="21"/>
  <c r="B7" i="21"/>
  <c r="E46" i="1"/>
  <c r="E45" i="1"/>
  <c r="E44" i="1"/>
  <c r="E43" i="1"/>
  <c r="E42" i="1"/>
  <c r="E40" i="1"/>
  <c r="E39" i="1"/>
  <c r="E36" i="1"/>
  <c r="E35" i="1"/>
  <c r="E34" i="1"/>
  <c r="E33" i="1"/>
  <c r="E32" i="1"/>
  <c r="E31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7" i="1"/>
  <c r="E13" i="1"/>
  <c r="E12" i="1"/>
  <c r="E11" i="1"/>
  <c r="E10" i="1"/>
  <c r="E9" i="1"/>
  <c r="E8" i="1"/>
  <c r="E7" i="1"/>
  <c r="D45" i="61"/>
  <c r="C45" i="61"/>
  <c r="B45" i="61"/>
  <c r="D43" i="61"/>
  <c r="C43" i="61"/>
  <c r="B43" i="61"/>
  <c r="D42" i="61"/>
  <c r="C42" i="61"/>
  <c r="B42" i="61"/>
  <c r="D40" i="61"/>
  <c r="C40" i="61"/>
  <c r="B40" i="61"/>
  <c r="D39" i="61"/>
  <c r="C39" i="61"/>
  <c r="B39" i="61"/>
  <c r="D36" i="61"/>
  <c r="C36" i="61"/>
  <c r="B36" i="61"/>
  <c r="D35" i="61"/>
  <c r="C35" i="61"/>
  <c r="B35" i="61"/>
  <c r="D34" i="61"/>
  <c r="C34" i="61"/>
  <c r="B34" i="61"/>
  <c r="D33" i="61"/>
  <c r="C33" i="61"/>
  <c r="B33" i="61"/>
  <c r="D32" i="61"/>
  <c r="C32" i="61"/>
  <c r="B32" i="61"/>
  <c r="D31" i="61"/>
  <c r="C31" i="61"/>
  <c r="B31" i="61"/>
  <c r="D29" i="61"/>
  <c r="C29" i="61"/>
  <c r="B29" i="61"/>
  <c r="D28" i="61"/>
  <c r="C28" i="61"/>
  <c r="B28" i="61"/>
  <c r="D27" i="61"/>
  <c r="C27" i="61"/>
  <c r="B27" i="61"/>
  <c r="D26" i="61"/>
  <c r="C26" i="61"/>
  <c r="B26" i="61"/>
  <c r="D25" i="61"/>
  <c r="C25" i="61"/>
  <c r="B25" i="61"/>
  <c r="D24" i="61"/>
  <c r="C24" i="61"/>
  <c r="B24" i="61"/>
  <c r="D23" i="61"/>
  <c r="C23" i="61"/>
  <c r="B23" i="61"/>
  <c r="D22" i="61"/>
  <c r="C22" i="61"/>
  <c r="B22" i="61"/>
  <c r="D21" i="61"/>
  <c r="C21" i="61"/>
  <c r="B21" i="61"/>
  <c r="D20" i="61"/>
  <c r="C20" i="61"/>
  <c r="B20" i="61"/>
  <c r="D19" i="61"/>
  <c r="C19" i="61"/>
  <c r="B19" i="61"/>
  <c r="D18" i="61"/>
  <c r="C18" i="61"/>
  <c r="B18" i="61"/>
  <c r="D17" i="61"/>
  <c r="C17" i="61"/>
  <c r="B17" i="61"/>
  <c r="D16" i="61"/>
  <c r="C16" i="61"/>
  <c r="B16" i="61"/>
  <c r="D13" i="61"/>
  <c r="C13" i="61"/>
  <c r="B13" i="61"/>
  <c r="D11" i="61"/>
  <c r="C11" i="61"/>
  <c r="B11" i="61"/>
  <c r="D10" i="61"/>
  <c r="C10" i="61"/>
  <c r="B10" i="61"/>
  <c r="D9" i="61"/>
  <c r="C9" i="61"/>
  <c r="B9" i="61"/>
  <c r="D8" i="61"/>
  <c r="C8" i="61"/>
  <c r="B8" i="61"/>
  <c r="D7" i="61"/>
  <c r="C7" i="61"/>
  <c r="B7" i="61"/>
  <c r="D44" i="61"/>
  <c r="D30" i="61"/>
  <c r="D37" i="61"/>
  <c r="D12" i="61"/>
  <c r="D46" i="61"/>
  <c r="C44" i="61"/>
  <c r="C30" i="61"/>
  <c r="C37" i="61"/>
  <c r="C12" i="61"/>
  <c r="C46" i="61"/>
  <c r="E46" i="61"/>
  <c r="B44" i="61"/>
  <c r="B30" i="61"/>
  <c r="B37" i="61"/>
  <c r="B46" i="61"/>
  <c r="E45" i="61"/>
  <c r="E44" i="61"/>
  <c r="E43" i="61"/>
  <c r="E42" i="61"/>
  <c r="E40" i="61"/>
  <c r="E39" i="61"/>
  <c r="E36" i="61"/>
  <c r="E35" i="61"/>
  <c r="E34" i="61"/>
  <c r="E33" i="61"/>
  <c r="E32" i="61"/>
  <c r="E31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7" i="61"/>
  <c r="E13" i="61"/>
  <c r="E12" i="61"/>
  <c r="E11" i="61"/>
  <c r="E10" i="61"/>
  <c r="E9" i="61"/>
  <c r="E8" i="61"/>
  <c r="E7" i="61"/>
  <c r="E37" i="28"/>
  <c r="E37" i="27"/>
  <c r="E37" i="26"/>
  <c r="E37" i="25"/>
  <c r="E37" i="24"/>
  <c r="E37" i="23"/>
  <c r="E37" i="20"/>
  <c r="E37" i="19"/>
  <c r="E37" i="18"/>
  <c r="E37" i="17"/>
  <c r="E37" i="15"/>
  <c r="E37" i="14"/>
  <c r="E37" i="13"/>
  <c r="E37" i="12"/>
  <c r="E37" i="2"/>
  <c r="E37" i="3"/>
  <c r="E37" i="4"/>
  <c r="E37" i="5"/>
  <c r="E37" i="6"/>
  <c r="E37" i="38"/>
  <c r="E37" i="39"/>
  <c r="E37" i="40"/>
  <c r="E37" i="41"/>
  <c r="E37" i="42"/>
  <c r="E37" i="43"/>
  <c r="E37" i="44"/>
  <c r="E37" i="45"/>
  <c r="E37" i="46"/>
  <c r="E37" i="47"/>
  <c r="E37" i="48"/>
  <c r="E37" i="49"/>
  <c r="E37" i="50"/>
  <c r="E37" i="51"/>
  <c r="E37" i="29"/>
  <c r="E37" i="30"/>
  <c r="E37" i="31"/>
  <c r="D36" i="7"/>
  <c r="D36" i="55"/>
  <c r="C36" i="7"/>
  <c r="C36" i="55"/>
  <c r="E36" i="55"/>
  <c r="D35" i="7"/>
  <c r="D35" i="55"/>
  <c r="C35" i="7"/>
  <c r="C35" i="55"/>
  <c r="E35" i="55"/>
  <c r="D34" i="7"/>
  <c r="D34" i="55"/>
  <c r="C34" i="7"/>
  <c r="C34" i="55"/>
  <c r="E34" i="55"/>
  <c r="D33" i="7"/>
  <c r="D33" i="55"/>
  <c r="C33" i="7"/>
  <c r="C33" i="55"/>
  <c r="E33" i="55"/>
  <c r="D32" i="7"/>
  <c r="D32" i="55"/>
  <c r="C32" i="7"/>
  <c r="C32" i="55"/>
  <c r="E32" i="55"/>
  <c r="D31" i="7"/>
  <c r="D31" i="55"/>
  <c r="C31" i="7"/>
  <c r="C31" i="55"/>
  <c r="E31" i="55"/>
  <c r="D16" i="7"/>
  <c r="D16" i="55"/>
  <c r="C16" i="7"/>
  <c r="C16" i="55"/>
  <c r="E16" i="55"/>
  <c r="D17" i="7"/>
  <c r="D17" i="55"/>
  <c r="C17" i="7"/>
  <c r="C17" i="55"/>
  <c r="E17" i="55"/>
  <c r="D18" i="7"/>
  <c r="D18" i="55"/>
  <c r="C18" i="7"/>
  <c r="C18" i="55"/>
  <c r="E18" i="55"/>
  <c r="D19" i="7"/>
  <c r="D19" i="55"/>
  <c r="C19" i="7"/>
  <c r="C19" i="55"/>
  <c r="E19" i="55"/>
  <c r="D20" i="7"/>
  <c r="D20" i="55"/>
  <c r="C20" i="7"/>
  <c r="C20" i="55"/>
  <c r="E20" i="55"/>
  <c r="D21" i="7"/>
  <c r="D21" i="55"/>
  <c r="C21" i="7"/>
  <c r="C21" i="55"/>
  <c r="E21" i="55"/>
  <c r="D22" i="7"/>
  <c r="D22" i="55"/>
  <c r="C22" i="7"/>
  <c r="C22" i="55"/>
  <c r="E22" i="55"/>
  <c r="D23" i="7"/>
  <c r="D23" i="55"/>
  <c r="C23" i="7"/>
  <c r="C23" i="55"/>
  <c r="E23" i="55"/>
  <c r="D24" i="7"/>
  <c r="D24" i="55"/>
  <c r="C24" i="7"/>
  <c r="C24" i="55"/>
  <c r="E24" i="55"/>
  <c r="D25" i="7"/>
  <c r="D25" i="55"/>
  <c r="C25" i="7"/>
  <c r="C25" i="55"/>
  <c r="E25" i="55"/>
  <c r="D26" i="7"/>
  <c r="D26" i="55"/>
  <c r="C26" i="7"/>
  <c r="C26" i="55"/>
  <c r="E26" i="55"/>
  <c r="D27" i="7"/>
  <c r="D27" i="55"/>
  <c r="C27" i="7"/>
  <c r="C27" i="55"/>
  <c r="E27" i="55"/>
  <c r="D28" i="7"/>
  <c r="D28" i="55"/>
  <c r="C28" i="7"/>
  <c r="C28" i="55"/>
  <c r="E28" i="55"/>
  <c r="D29" i="7"/>
  <c r="D29" i="55"/>
  <c r="C29" i="7"/>
  <c r="C29" i="55"/>
  <c r="E29" i="55"/>
  <c r="E30" i="55"/>
  <c r="E37" i="55"/>
  <c r="E30" i="45"/>
  <c r="D44" i="21"/>
  <c r="D30" i="21"/>
  <c r="D37" i="21"/>
  <c r="D12" i="21"/>
  <c r="C12" i="21"/>
  <c r="C30" i="21"/>
  <c r="C37" i="21"/>
  <c r="C44" i="21"/>
  <c r="C46" i="21"/>
  <c r="D46" i="21"/>
  <c r="E46" i="51"/>
  <c r="E45" i="51"/>
  <c r="E44" i="51"/>
  <c r="E43" i="51"/>
  <c r="E42" i="51"/>
  <c r="E40" i="51"/>
  <c r="E39" i="51"/>
  <c r="E36" i="51"/>
  <c r="E35" i="51"/>
  <c r="E34" i="51"/>
  <c r="E33" i="51"/>
  <c r="E32" i="51"/>
  <c r="E31" i="51"/>
  <c r="E29" i="51"/>
  <c r="E28" i="51"/>
  <c r="E27" i="51"/>
  <c r="E26" i="51"/>
  <c r="E25" i="51"/>
  <c r="E24" i="51"/>
  <c r="E23" i="51"/>
  <c r="E22" i="51"/>
  <c r="E21" i="51"/>
  <c r="E20" i="51"/>
  <c r="E19" i="51"/>
  <c r="E18" i="51"/>
  <c r="E17" i="51"/>
  <c r="E16" i="51"/>
  <c r="E30" i="51"/>
  <c r="E13" i="51"/>
  <c r="E12" i="51"/>
  <c r="E11" i="51"/>
  <c r="E10" i="51"/>
  <c r="E9" i="51"/>
  <c r="E8" i="51"/>
  <c r="E7" i="51"/>
  <c r="E46" i="35"/>
  <c r="E45" i="35"/>
  <c r="E44" i="35"/>
  <c r="E43" i="35"/>
  <c r="E42" i="35"/>
  <c r="E40" i="35"/>
  <c r="E39" i="35"/>
  <c r="E36" i="35"/>
  <c r="E35" i="35"/>
  <c r="E34" i="35"/>
  <c r="E33" i="35"/>
  <c r="E32" i="35"/>
  <c r="E31" i="35"/>
  <c r="E37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30" i="35"/>
  <c r="E13" i="35"/>
  <c r="E12" i="35"/>
  <c r="E11" i="35"/>
  <c r="E10" i="35"/>
  <c r="E9" i="35"/>
  <c r="E8" i="35"/>
  <c r="E7" i="35"/>
  <c r="E46" i="34"/>
  <c r="E45" i="34"/>
  <c r="E44" i="34"/>
  <c r="E43" i="34"/>
  <c r="E42" i="34"/>
  <c r="E40" i="34"/>
  <c r="E39" i="34"/>
  <c r="E36" i="34"/>
  <c r="E35" i="34"/>
  <c r="E34" i="34"/>
  <c r="E33" i="34"/>
  <c r="E32" i="34"/>
  <c r="E31" i="34"/>
  <c r="E29" i="34"/>
  <c r="E28" i="34"/>
  <c r="E27" i="34"/>
  <c r="E26" i="34"/>
  <c r="E25" i="34"/>
  <c r="E24" i="34"/>
  <c r="E23" i="34"/>
  <c r="E22" i="34"/>
  <c r="E21" i="34"/>
  <c r="E20" i="34"/>
  <c r="E19" i="34"/>
  <c r="E18" i="34"/>
  <c r="E17" i="34"/>
  <c r="E16" i="34"/>
  <c r="E30" i="34"/>
  <c r="E13" i="34"/>
  <c r="E12" i="34"/>
  <c r="E11" i="34"/>
  <c r="E10" i="34"/>
  <c r="E9" i="34"/>
  <c r="E8" i="34"/>
  <c r="E7" i="34"/>
  <c r="E46" i="32"/>
  <c r="E45" i="32"/>
  <c r="E44" i="32"/>
  <c r="E43" i="32"/>
  <c r="E42" i="32"/>
  <c r="E40" i="32"/>
  <c r="E39" i="32"/>
  <c r="E36" i="32"/>
  <c r="E35" i="32"/>
  <c r="E34" i="32"/>
  <c r="E33" i="32"/>
  <c r="E32" i="32"/>
  <c r="E31" i="32"/>
  <c r="E37" i="32"/>
  <c r="E29" i="32"/>
  <c r="E28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30" i="32"/>
  <c r="E13" i="32"/>
  <c r="E12" i="32"/>
  <c r="E11" i="32"/>
  <c r="E10" i="32"/>
  <c r="E9" i="32"/>
  <c r="E8" i="32"/>
  <c r="E7" i="32"/>
  <c r="E46" i="31"/>
  <c r="E45" i="31"/>
  <c r="E44" i="31"/>
  <c r="E43" i="31"/>
  <c r="E42" i="31"/>
  <c r="E40" i="31"/>
  <c r="E39" i="31"/>
  <c r="E36" i="31"/>
  <c r="E35" i="31"/>
  <c r="E34" i="31"/>
  <c r="E33" i="31"/>
  <c r="E32" i="31"/>
  <c r="E31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30" i="31"/>
  <c r="E13" i="31"/>
  <c r="E12" i="31"/>
  <c r="E11" i="31"/>
  <c r="E10" i="31"/>
  <c r="E9" i="31"/>
  <c r="E8" i="31"/>
  <c r="E7" i="31"/>
  <c r="E46" i="30"/>
  <c r="E45" i="30"/>
  <c r="E44" i="30"/>
  <c r="E43" i="30"/>
  <c r="E42" i="30"/>
  <c r="E40" i="30"/>
  <c r="E39" i="30"/>
  <c r="E36" i="30"/>
  <c r="E35" i="30"/>
  <c r="E34" i="30"/>
  <c r="E33" i="30"/>
  <c r="E32" i="30"/>
  <c r="E31" i="30"/>
  <c r="E29" i="30"/>
  <c r="E28" i="30"/>
  <c r="E27" i="30"/>
  <c r="E26" i="30"/>
  <c r="E25" i="30"/>
  <c r="E24" i="30"/>
  <c r="E23" i="30"/>
  <c r="E22" i="30"/>
  <c r="E21" i="30"/>
  <c r="E20" i="30"/>
  <c r="E19" i="30"/>
  <c r="E18" i="30"/>
  <c r="E17" i="30"/>
  <c r="E16" i="30"/>
  <c r="E30" i="30"/>
  <c r="E13" i="30"/>
  <c r="E12" i="30"/>
  <c r="E11" i="30"/>
  <c r="E10" i="30"/>
  <c r="E9" i="30"/>
  <c r="E8" i="30"/>
  <c r="E7" i="30"/>
  <c r="E46" i="29"/>
  <c r="E45" i="29"/>
  <c r="E44" i="29"/>
  <c r="E43" i="29"/>
  <c r="E42" i="29"/>
  <c r="E40" i="29"/>
  <c r="E39" i="29"/>
  <c r="E36" i="29"/>
  <c r="E35" i="29"/>
  <c r="E34" i="29"/>
  <c r="E33" i="29"/>
  <c r="E32" i="29"/>
  <c r="E31" i="29"/>
  <c r="E29" i="29"/>
  <c r="E28" i="29"/>
  <c r="E27" i="29"/>
  <c r="E26" i="29"/>
  <c r="E25" i="29"/>
  <c r="E24" i="29"/>
  <c r="E23" i="29"/>
  <c r="E22" i="29"/>
  <c r="E21" i="29"/>
  <c r="E20" i="29"/>
  <c r="E19" i="29"/>
  <c r="E18" i="29"/>
  <c r="E17" i="29"/>
  <c r="E16" i="29"/>
  <c r="E13" i="29"/>
  <c r="E12" i="29"/>
  <c r="E11" i="29"/>
  <c r="E10" i="29"/>
  <c r="E9" i="29"/>
  <c r="E8" i="29"/>
  <c r="E7" i="29"/>
  <c r="E46" i="28"/>
  <c r="E45" i="28"/>
  <c r="E44" i="28"/>
  <c r="E43" i="28"/>
  <c r="E42" i="28"/>
  <c r="E40" i="28"/>
  <c r="E39" i="28"/>
  <c r="E36" i="28"/>
  <c r="E35" i="28"/>
  <c r="E34" i="28"/>
  <c r="E33" i="28"/>
  <c r="E32" i="28"/>
  <c r="E31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3" i="28"/>
  <c r="E12" i="28"/>
  <c r="E11" i="28"/>
  <c r="E10" i="28"/>
  <c r="E9" i="28"/>
  <c r="E8" i="28"/>
  <c r="E7" i="28"/>
  <c r="E46" i="27"/>
  <c r="E45" i="27"/>
  <c r="E44" i="27"/>
  <c r="E43" i="27"/>
  <c r="E42" i="27"/>
  <c r="E40" i="27"/>
  <c r="E39" i="27"/>
  <c r="E36" i="27"/>
  <c r="E35" i="27"/>
  <c r="E34" i="27"/>
  <c r="E33" i="27"/>
  <c r="E32" i="27"/>
  <c r="E31" i="27"/>
  <c r="E29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3" i="27"/>
  <c r="E12" i="27"/>
  <c r="E11" i="27"/>
  <c r="E10" i="27"/>
  <c r="E9" i="27"/>
  <c r="E8" i="27"/>
  <c r="E7" i="27"/>
  <c r="E46" i="26"/>
  <c r="E45" i="26"/>
  <c r="E44" i="26"/>
  <c r="E43" i="26"/>
  <c r="E42" i="26"/>
  <c r="E40" i="26"/>
  <c r="E39" i="26"/>
  <c r="E36" i="26"/>
  <c r="E35" i="26"/>
  <c r="E34" i="26"/>
  <c r="E33" i="26"/>
  <c r="E32" i="26"/>
  <c r="E31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30" i="26"/>
  <c r="E13" i="26"/>
  <c r="E12" i="26"/>
  <c r="E11" i="26"/>
  <c r="E10" i="26"/>
  <c r="E9" i="26"/>
  <c r="E8" i="26"/>
  <c r="E7" i="26"/>
  <c r="E46" i="25"/>
  <c r="E45" i="25"/>
  <c r="E44" i="25"/>
  <c r="E43" i="25"/>
  <c r="E42" i="25"/>
  <c r="E40" i="25"/>
  <c r="E39" i="25"/>
  <c r="E36" i="25"/>
  <c r="E35" i="25"/>
  <c r="E34" i="25"/>
  <c r="E33" i="25"/>
  <c r="E32" i="25"/>
  <c r="E31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3" i="25"/>
  <c r="E12" i="25"/>
  <c r="E11" i="25"/>
  <c r="E10" i="25"/>
  <c r="E9" i="25"/>
  <c r="E8" i="25"/>
  <c r="E7" i="25"/>
  <c r="E46" i="24"/>
  <c r="E45" i="24"/>
  <c r="E44" i="24"/>
  <c r="E43" i="24"/>
  <c r="E42" i="24"/>
  <c r="E40" i="24"/>
  <c r="E39" i="24"/>
  <c r="E36" i="24"/>
  <c r="E35" i="24"/>
  <c r="E34" i="24"/>
  <c r="E33" i="24"/>
  <c r="E32" i="24"/>
  <c r="E31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30" i="24"/>
  <c r="E13" i="24"/>
  <c r="E12" i="24"/>
  <c r="E11" i="24"/>
  <c r="E10" i="24"/>
  <c r="E9" i="24"/>
  <c r="E8" i="24"/>
  <c r="E7" i="24"/>
  <c r="E46" i="23"/>
  <c r="E45" i="23"/>
  <c r="E44" i="23"/>
  <c r="E43" i="23"/>
  <c r="E42" i="23"/>
  <c r="E40" i="23"/>
  <c r="E39" i="23"/>
  <c r="E36" i="23"/>
  <c r="E35" i="23"/>
  <c r="E34" i="23"/>
  <c r="E33" i="23"/>
  <c r="E32" i="23"/>
  <c r="E31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30" i="23"/>
  <c r="E13" i="23"/>
  <c r="E12" i="23"/>
  <c r="E11" i="23"/>
  <c r="E10" i="23"/>
  <c r="E9" i="23"/>
  <c r="E8" i="23"/>
  <c r="E7" i="23"/>
  <c r="E46" i="20"/>
  <c r="E45" i="20"/>
  <c r="E44" i="20"/>
  <c r="E43" i="20"/>
  <c r="E42" i="20"/>
  <c r="E40" i="20"/>
  <c r="E39" i="20"/>
  <c r="E36" i="20"/>
  <c r="E35" i="20"/>
  <c r="E34" i="20"/>
  <c r="E33" i="20"/>
  <c r="E32" i="20"/>
  <c r="E31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3" i="20"/>
  <c r="E12" i="20"/>
  <c r="E11" i="20"/>
  <c r="E10" i="20"/>
  <c r="E9" i="20"/>
  <c r="E8" i="20"/>
  <c r="E7" i="20"/>
  <c r="E46" i="19"/>
  <c r="E45" i="19"/>
  <c r="E44" i="19"/>
  <c r="E43" i="19"/>
  <c r="E42" i="19"/>
  <c r="E40" i="19"/>
  <c r="E39" i="19"/>
  <c r="E36" i="19"/>
  <c r="E35" i="19"/>
  <c r="E34" i="19"/>
  <c r="E33" i="19"/>
  <c r="E32" i="19"/>
  <c r="E31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3" i="19"/>
  <c r="E12" i="19"/>
  <c r="E11" i="19"/>
  <c r="E10" i="19"/>
  <c r="E9" i="19"/>
  <c r="E8" i="19"/>
  <c r="E7" i="19"/>
  <c r="E46" i="18"/>
  <c r="E45" i="18"/>
  <c r="E44" i="18"/>
  <c r="E43" i="18"/>
  <c r="E42" i="18"/>
  <c r="E40" i="18"/>
  <c r="E39" i="18"/>
  <c r="E36" i="18"/>
  <c r="E35" i="18"/>
  <c r="E34" i="18"/>
  <c r="E33" i="18"/>
  <c r="E32" i="18"/>
  <c r="E31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3" i="18"/>
  <c r="E12" i="18"/>
  <c r="E11" i="18"/>
  <c r="E10" i="18"/>
  <c r="E9" i="18"/>
  <c r="E8" i="18"/>
  <c r="E7" i="18"/>
  <c r="E46" i="17"/>
  <c r="E45" i="17"/>
  <c r="E44" i="17"/>
  <c r="E43" i="17"/>
  <c r="E42" i="17"/>
  <c r="E40" i="17"/>
  <c r="E39" i="17"/>
  <c r="E36" i="17"/>
  <c r="E35" i="17"/>
  <c r="E34" i="17"/>
  <c r="E33" i="17"/>
  <c r="E32" i="17"/>
  <c r="E31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3" i="17"/>
  <c r="E12" i="17"/>
  <c r="E11" i="17"/>
  <c r="E10" i="17"/>
  <c r="E9" i="17"/>
  <c r="E8" i="17"/>
  <c r="E7" i="17"/>
  <c r="E46" i="15"/>
  <c r="E45" i="15"/>
  <c r="E44" i="15"/>
  <c r="E43" i="15"/>
  <c r="E42" i="15"/>
  <c r="E40" i="15"/>
  <c r="E39" i="15"/>
  <c r="E36" i="15"/>
  <c r="E35" i="15"/>
  <c r="E34" i="15"/>
  <c r="E33" i="15"/>
  <c r="E32" i="15"/>
  <c r="E31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3" i="15"/>
  <c r="E12" i="15"/>
  <c r="E11" i="15"/>
  <c r="E10" i="15"/>
  <c r="E9" i="15"/>
  <c r="E8" i="15"/>
  <c r="E7" i="15"/>
  <c r="E46" i="14"/>
  <c r="E45" i="14"/>
  <c r="E44" i="14"/>
  <c r="E43" i="14"/>
  <c r="E42" i="14"/>
  <c r="E40" i="14"/>
  <c r="E39" i="14"/>
  <c r="E36" i="14"/>
  <c r="E35" i="14"/>
  <c r="E34" i="14"/>
  <c r="E33" i="14"/>
  <c r="E32" i="14"/>
  <c r="E31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3" i="14"/>
  <c r="E12" i="14"/>
  <c r="E11" i="14"/>
  <c r="E10" i="14"/>
  <c r="E9" i="14"/>
  <c r="E8" i="14"/>
  <c r="E7" i="14"/>
  <c r="E46" i="13"/>
  <c r="E45" i="13"/>
  <c r="E44" i="13"/>
  <c r="E43" i="13"/>
  <c r="E42" i="13"/>
  <c r="E40" i="13"/>
  <c r="E39" i="13"/>
  <c r="E36" i="13"/>
  <c r="E35" i="13"/>
  <c r="E34" i="13"/>
  <c r="E33" i="13"/>
  <c r="E32" i="13"/>
  <c r="E31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3" i="13"/>
  <c r="E12" i="13"/>
  <c r="E11" i="13"/>
  <c r="E10" i="13"/>
  <c r="E9" i="13"/>
  <c r="E8" i="13"/>
  <c r="E7" i="13"/>
  <c r="E46" i="12"/>
  <c r="E45" i="12"/>
  <c r="E44" i="12"/>
  <c r="E43" i="12"/>
  <c r="E42" i="12"/>
  <c r="E40" i="12"/>
  <c r="E39" i="12"/>
  <c r="E36" i="12"/>
  <c r="E35" i="12"/>
  <c r="E34" i="12"/>
  <c r="E33" i="12"/>
  <c r="E32" i="12"/>
  <c r="E31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3" i="12"/>
  <c r="E12" i="12"/>
  <c r="E11" i="12"/>
  <c r="E10" i="12"/>
  <c r="E9" i="12"/>
  <c r="E8" i="12"/>
  <c r="E7" i="12"/>
  <c r="E46" i="2"/>
  <c r="E45" i="2"/>
  <c r="E44" i="2"/>
  <c r="E43" i="2"/>
  <c r="E42" i="2"/>
  <c r="E40" i="2"/>
  <c r="E39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3" i="2"/>
  <c r="E12" i="2"/>
  <c r="E11" i="2"/>
  <c r="E10" i="2"/>
  <c r="E9" i="2"/>
  <c r="E8" i="2"/>
  <c r="E7" i="2"/>
  <c r="E46" i="3"/>
  <c r="E45" i="3"/>
  <c r="E44" i="3"/>
  <c r="E43" i="3"/>
  <c r="E42" i="3"/>
  <c r="E40" i="3"/>
  <c r="E39" i="3"/>
  <c r="E36" i="3"/>
  <c r="E35" i="3"/>
  <c r="E34" i="3"/>
  <c r="E33" i="3"/>
  <c r="E32" i="3"/>
  <c r="E31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30" i="3"/>
  <c r="E13" i="3"/>
  <c r="E12" i="3"/>
  <c r="E11" i="3"/>
  <c r="E10" i="3"/>
  <c r="E9" i="3"/>
  <c r="E8" i="3"/>
  <c r="E7" i="3"/>
  <c r="E46" i="4"/>
  <c r="E45" i="4"/>
  <c r="E44" i="4"/>
  <c r="E43" i="4"/>
  <c r="E42" i="4"/>
  <c r="E40" i="4"/>
  <c r="E39" i="4"/>
  <c r="E36" i="4"/>
  <c r="E35" i="4"/>
  <c r="E34" i="4"/>
  <c r="E33" i="4"/>
  <c r="E32" i="4"/>
  <c r="E31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30" i="4"/>
  <c r="E13" i="4"/>
  <c r="E12" i="4"/>
  <c r="E11" i="4"/>
  <c r="E10" i="4"/>
  <c r="E9" i="4"/>
  <c r="E8" i="4"/>
  <c r="E7" i="4"/>
  <c r="E46" i="5"/>
  <c r="E45" i="5"/>
  <c r="E44" i="5"/>
  <c r="E43" i="5"/>
  <c r="E42" i="5"/>
  <c r="E40" i="5"/>
  <c r="E39" i="5"/>
  <c r="E36" i="5"/>
  <c r="E35" i="5"/>
  <c r="E34" i="5"/>
  <c r="E33" i="5"/>
  <c r="E32" i="5"/>
  <c r="E31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3" i="5"/>
  <c r="E12" i="5"/>
  <c r="E11" i="5"/>
  <c r="E10" i="5"/>
  <c r="E9" i="5"/>
  <c r="E8" i="5"/>
  <c r="E7" i="5"/>
  <c r="E46" i="6"/>
  <c r="E45" i="6"/>
  <c r="E44" i="6"/>
  <c r="E43" i="6"/>
  <c r="E42" i="6"/>
  <c r="E40" i="6"/>
  <c r="E39" i="6"/>
  <c r="E36" i="6"/>
  <c r="E35" i="6"/>
  <c r="E34" i="6"/>
  <c r="E33" i="6"/>
  <c r="E32" i="6"/>
  <c r="E31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30" i="6"/>
  <c r="E13" i="6"/>
  <c r="E12" i="6"/>
  <c r="E11" i="6"/>
  <c r="E10" i="6"/>
  <c r="E9" i="6"/>
  <c r="E8" i="6"/>
  <c r="E7" i="6"/>
  <c r="E46" i="38"/>
  <c r="E45" i="38"/>
  <c r="E44" i="38"/>
  <c r="E43" i="38"/>
  <c r="E42" i="38"/>
  <c r="E40" i="38"/>
  <c r="E39" i="38"/>
  <c r="E36" i="38"/>
  <c r="E35" i="38"/>
  <c r="E34" i="38"/>
  <c r="E33" i="38"/>
  <c r="E32" i="38"/>
  <c r="E31" i="38"/>
  <c r="E29" i="38"/>
  <c r="E28" i="38"/>
  <c r="E27" i="38"/>
  <c r="E26" i="38"/>
  <c r="E25" i="38"/>
  <c r="E24" i="38"/>
  <c r="E23" i="38"/>
  <c r="E22" i="38"/>
  <c r="E21" i="38"/>
  <c r="E20" i="38"/>
  <c r="E19" i="38"/>
  <c r="E18" i="38"/>
  <c r="E17" i="38"/>
  <c r="E16" i="38"/>
  <c r="E30" i="38"/>
  <c r="E13" i="38"/>
  <c r="E12" i="38"/>
  <c r="E11" i="38"/>
  <c r="E10" i="38"/>
  <c r="E9" i="38"/>
  <c r="E8" i="38"/>
  <c r="E7" i="38"/>
  <c r="E46" i="39"/>
  <c r="E45" i="39"/>
  <c r="E44" i="39"/>
  <c r="E43" i="39"/>
  <c r="E42" i="39"/>
  <c r="E40" i="39"/>
  <c r="E39" i="39"/>
  <c r="E36" i="39"/>
  <c r="E35" i="39"/>
  <c r="E34" i="39"/>
  <c r="E33" i="39"/>
  <c r="E32" i="39"/>
  <c r="E31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30" i="39"/>
  <c r="E13" i="39"/>
  <c r="E12" i="39"/>
  <c r="E11" i="39"/>
  <c r="E10" i="39"/>
  <c r="E9" i="39"/>
  <c r="E8" i="39"/>
  <c r="E7" i="39"/>
  <c r="E46" i="40"/>
  <c r="E45" i="40"/>
  <c r="E44" i="40"/>
  <c r="E43" i="40"/>
  <c r="E42" i="40"/>
  <c r="E40" i="40"/>
  <c r="E39" i="40"/>
  <c r="E36" i="40"/>
  <c r="E35" i="40"/>
  <c r="E34" i="40"/>
  <c r="E33" i="40"/>
  <c r="E32" i="40"/>
  <c r="E31" i="40"/>
  <c r="E29" i="40"/>
  <c r="E28" i="40"/>
  <c r="E27" i="40"/>
  <c r="E26" i="40"/>
  <c r="E25" i="40"/>
  <c r="E24" i="40"/>
  <c r="E23" i="40"/>
  <c r="E22" i="40"/>
  <c r="E21" i="40"/>
  <c r="E20" i="40"/>
  <c r="E19" i="40"/>
  <c r="E18" i="40"/>
  <c r="E17" i="40"/>
  <c r="E16" i="40"/>
  <c r="E30" i="40"/>
  <c r="E13" i="40"/>
  <c r="E12" i="40"/>
  <c r="E11" i="40"/>
  <c r="E10" i="40"/>
  <c r="E9" i="40"/>
  <c r="E8" i="40"/>
  <c r="E7" i="40"/>
  <c r="E46" i="41"/>
  <c r="E45" i="41"/>
  <c r="E44" i="41"/>
  <c r="E43" i="41"/>
  <c r="E42" i="41"/>
  <c r="E40" i="41"/>
  <c r="E39" i="41"/>
  <c r="E36" i="41"/>
  <c r="E35" i="41"/>
  <c r="E34" i="41"/>
  <c r="E33" i="41"/>
  <c r="E32" i="41"/>
  <c r="E31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30" i="41"/>
  <c r="E13" i="41"/>
  <c r="E12" i="41"/>
  <c r="E11" i="41"/>
  <c r="E10" i="41"/>
  <c r="E9" i="41"/>
  <c r="E8" i="41"/>
  <c r="E7" i="41"/>
  <c r="E46" i="42"/>
  <c r="E45" i="42"/>
  <c r="E44" i="42"/>
  <c r="E43" i="42"/>
  <c r="E42" i="42"/>
  <c r="E40" i="42"/>
  <c r="E39" i="42"/>
  <c r="E36" i="42"/>
  <c r="E35" i="42"/>
  <c r="E34" i="42"/>
  <c r="E33" i="42"/>
  <c r="E32" i="42"/>
  <c r="E31" i="42"/>
  <c r="E29" i="42"/>
  <c r="E28" i="42"/>
  <c r="E27" i="42"/>
  <c r="E26" i="42"/>
  <c r="E25" i="42"/>
  <c r="E24" i="42"/>
  <c r="E23" i="42"/>
  <c r="E22" i="42"/>
  <c r="E21" i="42"/>
  <c r="E20" i="42"/>
  <c r="E19" i="42"/>
  <c r="E18" i="42"/>
  <c r="E17" i="42"/>
  <c r="E16" i="42"/>
  <c r="E30" i="42"/>
  <c r="E13" i="42"/>
  <c r="E12" i="42"/>
  <c r="E11" i="42"/>
  <c r="E10" i="42"/>
  <c r="E9" i="42"/>
  <c r="E8" i="42"/>
  <c r="E7" i="42"/>
  <c r="E46" i="43"/>
  <c r="E45" i="43"/>
  <c r="E44" i="43"/>
  <c r="E43" i="43"/>
  <c r="E42" i="43"/>
  <c r="E40" i="43"/>
  <c r="E39" i="43"/>
  <c r="E36" i="43"/>
  <c r="E35" i="43"/>
  <c r="E34" i="43"/>
  <c r="E33" i="43"/>
  <c r="E32" i="43"/>
  <c r="E31" i="43"/>
  <c r="E29" i="43"/>
  <c r="E28" i="43"/>
  <c r="E27" i="43"/>
  <c r="E26" i="43"/>
  <c r="E25" i="43"/>
  <c r="E24" i="43"/>
  <c r="E23" i="43"/>
  <c r="E22" i="43"/>
  <c r="E21" i="43"/>
  <c r="E20" i="43"/>
  <c r="E19" i="43"/>
  <c r="E18" i="43"/>
  <c r="E17" i="43"/>
  <c r="E16" i="43"/>
  <c r="E30" i="43"/>
  <c r="E13" i="43"/>
  <c r="E12" i="43"/>
  <c r="E11" i="43"/>
  <c r="E10" i="43"/>
  <c r="E9" i="43"/>
  <c r="E8" i="43"/>
  <c r="E7" i="43"/>
  <c r="E46" i="44"/>
  <c r="E45" i="44"/>
  <c r="E44" i="44"/>
  <c r="E43" i="44"/>
  <c r="E42" i="44"/>
  <c r="E40" i="44"/>
  <c r="E39" i="44"/>
  <c r="E36" i="44"/>
  <c r="E35" i="44"/>
  <c r="E34" i="44"/>
  <c r="E33" i="44"/>
  <c r="E32" i="44"/>
  <c r="E31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30" i="44"/>
  <c r="E13" i="44"/>
  <c r="E12" i="44"/>
  <c r="E11" i="44"/>
  <c r="E10" i="44"/>
  <c r="E9" i="44"/>
  <c r="E8" i="44"/>
  <c r="E7" i="44"/>
  <c r="E46" i="45"/>
  <c r="E45" i="45"/>
  <c r="E44" i="45"/>
  <c r="E43" i="45"/>
  <c r="E42" i="45"/>
  <c r="E40" i="45"/>
  <c r="E39" i="45"/>
  <c r="E36" i="45"/>
  <c r="E35" i="45"/>
  <c r="E34" i="45"/>
  <c r="E33" i="45"/>
  <c r="E32" i="45"/>
  <c r="E31" i="45"/>
  <c r="E29" i="45"/>
  <c r="E28" i="45"/>
  <c r="E27" i="45"/>
  <c r="E26" i="45"/>
  <c r="E25" i="45"/>
  <c r="E24" i="45"/>
  <c r="E23" i="45"/>
  <c r="E22" i="45"/>
  <c r="E21" i="45"/>
  <c r="E20" i="45"/>
  <c r="E19" i="45"/>
  <c r="E18" i="45"/>
  <c r="E17" i="45"/>
  <c r="E16" i="45"/>
  <c r="E13" i="45"/>
  <c r="E12" i="45"/>
  <c r="E11" i="45"/>
  <c r="E10" i="45"/>
  <c r="E9" i="45"/>
  <c r="E8" i="45"/>
  <c r="E7" i="45"/>
  <c r="E46" i="46"/>
  <c r="E45" i="46"/>
  <c r="E44" i="46"/>
  <c r="E43" i="46"/>
  <c r="E42" i="46"/>
  <c r="E40" i="46"/>
  <c r="E39" i="46"/>
  <c r="E36" i="46"/>
  <c r="E35" i="46"/>
  <c r="E34" i="46"/>
  <c r="E33" i="46"/>
  <c r="E32" i="46"/>
  <c r="E31" i="46"/>
  <c r="E29" i="46"/>
  <c r="E28" i="46"/>
  <c r="E27" i="46"/>
  <c r="E26" i="46"/>
  <c r="E25" i="46"/>
  <c r="E24" i="46"/>
  <c r="E23" i="46"/>
  <c r="E22" i="46"/>
  <c r="E21" i="46"/>
  <c r="E20" i="46"/>
  <c r="E19" i="46"/>
  <c r="E18" i="46"/>
  <c r="E17" i="46"/>
  <c r="E16" i="46"/>
  <c r="E30" i="46"/>
  <c r="E13" i="46"/>
  <c r="E12" i="46"/>
  <c r="E11" i="46"/>
  <c r="E10" i="46"/>
  <c r="E9" i="46"/>
  <c r="E8" i="46"/>
  <c r="E7" i="46"/>
  <c r="E46" i="47"/>
  <c r="E45" i="47"/>
  <c r="E44" i="47"/>
  <c r="E43" i="47"/>
  <c r="E42" i="47"/>
  <c r="E40" i="47"/>
  <c r="E39" i="47"/>
  <c r="E36" i="47"/>
  <c r="E35" i="47"/>
  <c r="E34" i="47"/>
  <c r="E33" i="47"/>
  <c r="E32" i="47"/>
  <c r="E31" i="47"/>
  <c r="E29" i="47"/>
  <c r="E28" i="47"/>
  <c r="E27" i="47"/>
  <c r="E26" i="47"/>
  <c r="E25" i="47"/>
  <c r="E24" i="47"/>
  <c r="E23" i="47"/>
  <c r="E22" i="47"/>
  <c r="E21" i="47"/>
  <c r="E20" i="47"/>
  <c r="E19" i="47"/>
  <c r="E18" i="47"/>
  <c r="E17" i="47"/>
  <c r="E16" i="47"/>
  <c r="E13" i="47"/>
  <c r="E12" i="47"/>
  <c r="E11" i="47"/>
  <c r="E10" i="47"/>
  <c r="E9" i="47"/>
  <c r="E8" i="47"/>
  <c r="E7" i="47"/>
  <c r="E46" i="48"/>
  <c r="E45" i="48"/>
  <c r="E44" i="48"/>
  <c r="E43" i="48"/>
  <c r="E42" i="48"/>
  <c r="E40" i="48"/>
  <c r="E39" i="48"/>
  <c r="E36" i="48"/>
  <c r="E35" i="48"/>
  <c r="E34" i="48"/>
  <c r="E33" i="48"/>
  <c r="E32" i="48"/>
  <c r="E31" i="48"/>
  <c r="E29" i="48"/>
  <c r="E28" i="48"/>
  <c r="E27" i="48"/>
  <c r="E26" i="48"/>
  <c r="E25" i="48"/>
  <c r="E24" i="48"/>
  <c r="E23" i="48"/>
  <c r="E22" i="48"/>
  <c r="E21" i="48"/>
  <c r="E20" i="48"/>
  <c r="E19" i="48"/>
  <c r="E18" i="48"/>
  <c r="E17" i="48"/>
  <c r="E16" i="48"/>
  <c r="E30" i="48"/>
  <c r="E13" i="48"/>
  <c r="E12" i="48"/>
  <c r="E11" i="48"/>
  <c r="E10" i="48"/>
  <c r="E9" i="48"/>
  <c r="E8" i="48"/>
  <c r="E7" i="48"/>
  <c r="E46" i="49"/>
  <c r="E45" i="49"/>
  <c r="E44" i="49"/>
  <c r="E43" i="49"/>
  <c r="E42" i="49"/>
  <c r="E40" i="49"/>
  <c r="E39" i="49"/>
  <c r="E36" i="49"/>
  <c r="E35" i="49"/>
  <c r="E34" i="49"/>
  <c r="E33" i="49"/>
  <c r="E32" i="49"/>
  <c r="E31" i="49"/>
  <c r="E29" i="49"/>
  <c r="E28" i="49"/>
  <c r="E27" i="49"/>
  <c r="E26" i="49"/>
  <c r="E25" i="49"/>
  <c r="E24" i="49"/>
  <c r="E23" i="49"/>
  <c r="E22" i="49"/>
  <c r="E21" i="49"/>
  <c r="E20" i="49"/>
  <c r="E19" i="49"/>
  <c r="E18" i="49"/>
  <c r="E17" i="49"/>
  <c r="E16" i="49"/>
  <c r="E30" i="49"/>
  <c r="E13" i="49"/>
  <c r="E12" i="49"/>
  <c r="E11" i="49"/>
  <c r="E10" i="49"/>
  <c r="E9" i="49"/>
  <c r="E8" i="49"/>
  <c r="E7" i="49"/>
  <c r="E46" i="50"/>
  <c r="E45" i="50"/>
  <c r="E44" i="50"/>
  <c r="E43" i="50"/>
  <c r="E42" i="50"/>
  <c r="E40" i="50"/>
  <c r="E39" i="50"/>
  <c r="E36" i="50"/>
  <c r="E35" i="50"/>
  <c r="E34" i="50"/>
  <c r="E33" i="50"/>
  <c r="E32" i="50"/>
  <c r="E31" i="50"/>
  <c r="E29" i="50"/>
  <c r="E28" i="50"/>
  <c r="E27" i="50"/>
  <c r="E26" i="50"/>
  <c r="E25" i="50"/>
  <c r="E24" i="50"/>
  <c r="E23" i="50"/>
  <c r="E22" i="50"/>
  <c r="E21" i="50"/>
  <c r="E20" i="50"/>
  <c r="E19" i="50"/>
  <c r="E18" i="50"/>
  <c r="E17" i="50"/>
  <c r="E16" i="50"/>
  <c r="E30" i="50"/>
  <c r="E13" i="50"/>
  <c r="E12" i="50"/>
  <c r="E11" i="50"/>
  <c r="E10" i="50"/>
  <c r="E9" i="50"/>
  <c r="E8" i="50"/>
  <c r="E7" i="50"/>
  <c r="E30" i="25"/>
  <c r="E37" i="34"/>
  <c r="E30" i="47"/>
  <c r="E30" i="18"/>
  <c r="E30" i="17"/>
  <c r="E30" i="19"/>
  <c r="E30" i="12"/>
  <c r="E30" i="15"/>
  <c r="E30" i="14"/>
  <c r="E30" i="13"/>
  <c r="E30" i="20"/>
  <c r="E30" i="27"/>
  <c r="E30" i="5"/>
  <c r="E30" i="2"/>
  <c r="E30" i="28"/>
  <c r="E30" i="29"/>
  <c r="B45" i="37"/>
  <c r="B43" i="37"/>
  <c r="B42" i="37"/>
  <c r="B40" i="37"/>
  <c r="B39" i="37"/>
  <c r="B44" i="37"/>
  <c r="B36" i="37"/>
  <c r="B35" i="37"/>
  <c r="B34" i="37"/>
  <c r="B33" i="37"/>
  <c r="B32" i="37"/>
  <c r="B31" i="37"/>
  <c r="B29" i="37"/>
  <c r="B28" i="37"/>
  <c r="B27" i="37"/>
  <c r="B26" i="37"/>
  <c r="B25" i="37"/>
  <c r="B24" i="37"/>
  <c r="B23" i="37"/>
  <c r="B22" i="37"/>
  <c r="B21" i="37"/>
  <c r="B20" i="37"/>
  <c r="B19" i="37"/>
  <c r="B18" i="37"/>
  <c r="B17" i="37"/>
  <c r="B16" i="37"/>
  <c r="B30" i="37"/>
  <c r="B37" i="37"/>
  <c r="B13" i="37"/>
  <c r="B11" i="37"/>
  <c r="B10" i="37"/>
  <c r="B9" i="37"/>
  <c r="B8" i="37"/>
  <c r="B7" i="37"/>
  <c r="B12" i="37"/>
  <c r="B45" i="7"/>
  <c r="B43" i="7"/>
  <c r="B42" i="7"/>
  <c r="B40" i="7"/>
  <c r="B39" i="7"/>
  <c r="B36" i="7"/>
  <c r="B35" i="7"/>
  <c r="B34" i="7"/>
  <c r="B33" i="7"/>
  <c r="B32" i="7"/>
  <c r="B31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3" i="7"/>
  <c r="B11" i="7"/>
  <c r="B10" i="7"/>
  <c r="B9" i="7"/>
  <c r="B8" i="7"/>
  <c r="B7" i="7"/>
  <c r="B44" i="21"/>
  <c r="B30" i="21"/>
  <c r="B37" i="21"/>
  <c r="B12" i="21"/>
  <c r="B45" i="33"/>
  <c r="B45" i="55"/>
  <c r="B43" i="33"/>
  <c r="B42" i="33"/>
  <c r="B42" i="55"/>
  <c r="B40" i="33"/>
  <c r="B39" i="33"/>
  <c r="B44" i="33"/>
  <c r="B36" i="33"/>
  <c r="B35" i="33"/>
  <c r="B35" i="55"/>
  <c r="B34" i="33"/>
  <c r="B33" i="33"/>
  <c r="B33" i="55"/>
  <c r="B32" i="33"/>
  <c r="B31" i="33"/>
  <c r="B31" i="55"/>
  <c r="B29" i="33"/>
  <c r="B28" i="33"/>
  <c r="B28" i="55"/>
  <c r="B27" i="33"/>
  <c r="B26" i="33"/>
  <c r="B26" i="55"/>
  <c r="B25" i="33"/>
  <c r="B24" i="33"/>
  <c r="B24" i="55"/>
  <c r="B23" i="33"/>
  <c r="B22" i="33"/>
  <c r="B22" i="55"/>
  <c r="B21" i="33"/>
  <c r="B20" i="33"/>
  <c r="B20" i="55"/>
  <c r="B19" i="33"/>
  <c r="B18" i="33"/>
  <c r="B18" i="55"/>
  <c r="B17" i="33"/>
  <c r="B16" i="33"/>
  <c r="B30" i="33"/>
  <c r="B37" i="33"/>
  <c r="B13" i="33"/>
  <c r="B11" i="33"/>
  <c r="B11" i="55"/>
  <c r="B10" i="33"/>
  <c r="B9" i="33"/>
  <c r="B9" i="55"/>
  <c r="B8" i="33"/>
  <c r="B7" i="33"/>
  <c r="B12" i="33"/>
  <c r="B45" i="54"/>
  <c r="B43" i="54"/>
  <c r="B42" i="54"/>
  <c r="B40" i="54"/>
  <c r="B39" i="54"/>
  <c r="B36" i="54"/>
  <c r="B35" i="54"/>
  <c r="B34" i="54"/>
  <c r="B33" i="54"/>
  <c r="B32" i="54"/>
  <c r="B31" i="54"/>
  <c r="B29" i="54"/>
  <c r="B28" i="54"/>
  <c r="B27" i="54"/>
  <c r="B26" i="54"/>
  <c r="B25" i="54"/>
  <c r="B24" i="54"/>
  <c r="B23" i="54"/>
  <c r="B22" i="54"/>
  <c r="B21" i="54"/>
  <c r="B20" i="54"/>
  <c r="B19" i="54"/>
  <c r="B18" i="54"/>
  <c r="B17" i="54"/>
  <c r="B16" i="54"/>
  <c r="B13" i="54"/>
  <c r="B11" i="54"/>
  <c r="B10" i="54"/>
  <c r="B9" i="54"/>
  <c r="B8" i="54"/>
  <c r="B7" i="54"/>
  <c r="B45" i="53"/>
  <c r="B43" i="53"/>
  <c r="B42" i="53"/>
  <c r="B40" i="53"/>
  <c r="B39" i="53"/>
  <c r="B44" i="53"/>
  <c r="B36" i="53"/>
  <c r="B35" i="53"/>
  <c r="B34" i="53"/>
  <c r="B33" i="53"/>
  <c r="B32" i="53"/>
  <c r="B31" i="53"/>
  <c r="B29" i="53"/>
  <c r="B28" i="53"/>
  <c r="B27" i="53"/>
  <c r="B26" i="53"/>
  <c r="B25" i="53"/>
  <c r="B24" i="53"/>
  <c r="B23" i="53"/>
  <c r="B22" i="53"/>
  <c r="B21" i="53"/>
  <c r="B20" i="53"/>
  <c r="B19" i="53"/>
  <c r="B18" i="53"/>
  <c r="B17" i="53"/>
  <c r="B16" i="53"/>
  <c r="B30" i="53"/>
  <c r="B37" i="53"/>
  <c r="B13" i="53"/>
  <c r="B11" i="53"/>
  <c r="B10" i="53"/>
  <c r="B9" i="53"/>
  <c r="B8" i="53"/>
  <c r="B7" i="53"/>
  <c r="B12" i="53"/>
  <c r="B43" i="55"/>
  <c r="B36" i="55"/>
  <c r="B32" i="55"/>
  <c r="B27" i="55"/>
  <c r="B23" i="55"/>
  <c r="B19" i="55"/>
  <c r="B13" i="55"/>
  <c r="B8" i="55"/>
  <c r="B10" i="55"/>
  <c r="B17" i="55"/>
  <c r="B21" i="55"/>
  <c r="B25" i="55"/>
  <c r="B29" i="55"/>
  <c r="B34" i="55"/>
  <c r="B40" i="55"/>
  <c r="B9" i="52"/>
  <c r="B11" i="52"/>
  <c r="B18" i="52"/>
  <c r="B20" i="52"/>
  <c r="B22" i="52"/>
  <c r="B24" i="52"/>
  <c r="B26" i="52"/>
  <c r="B28" i="52"/>
  <c r="B31" i="52"/>
  <c r="B33" i="52"/>
  <c r="B35" i="52"/>
  <c r="B42" i="52"/>
  <c r="B45" i="52"/>
  <c r="B12" i="7"/>
  <c r="B30" i="7"/>
  <c r="B37" i="7"/>
  <c r="B44" i="7"/>
  <c r="B8" i="52"/>
  <c r="B10" i="52"/>
  <c r="B13" i="52"/>
  <c r="B17" i="52"/>
  <c r="B19" i="52"/>
  <c r="B21" i="52"/>
  <c r="B23" i="52"/>
  <c r="B25" i="52"/>
  <c r="B27" i="52"/>
  <c r="B29" i="52"/>
  <c r="B32" i="52"/>
  <c r="B34" i="52"/>
  <c r="B36" i="52"/>
  <c r="B40" i="52"/>
  <c r="B43" i="52"/>
  <c r="B12" i="54"/>
  <c r="B30" i="54"/>
  <c r="B37" i="54"/>
  <c r="B44" i="54"/>
  <c r="B7" i="55"/>
  <c r="B12" i="55"/>
  <c r="B16" i="55"/>
  <c r="B30" i="55"/>
  <c r="B39" i="55"/>
  <c r="B44" i="55"/>
  <c r="B46" i="37"/>
  <c r="B46" i="7"/>
  <c r="B46" i="21"/>
  <c r="B46" i="33"/>
  <c r="B7" i="52"/>
  <c r="B12" i="52"/>
  <c r="B16" i="52"/>
  <c r="B30" i="52"/>
  <c r="B37" i="52"/>
  <c r="B39" i="52"/>
  <c r="B44" i="52"/>
  <c r="B46" i="54"/>
  <c r="B46" i="53"/>
  <c r="B37" i="55"/>
  <c r="B46" i="55"/>
  <c r="B46" i="52"/>
  <c r="D45" i="59"/>
  <c r="C45" i="59"/>
  <c r="B45" i="59"/>
  <c r="D43" i="59"/>
  <c r="E43" i="59"/>
  <c r="C43" i="59"/>
  <c r="B43" i="59"/>
  <c r="D42" i="59"/>
  <c r="C42" i="59"/>
  <c r="B42" i="59"/>
  <c r="D40" i="59"/>
  <c r="E40" i="59"/>
  <c r="C40" i="59"/>
  <c r="B40" i="59"/>
  <c r="D39" i="59"/>
  <c r="C39" i="59"/>
  <c r="E39" i="59"/>
  <c r="B39" i="59"/>
  <c r="B44" i="59"/>
  <c r="D36" i="59"/>
  <c r="E36" i="59"/>
  <c r="C36" i="59"/>
  <c r="B36" i="59"/>
  <c r="D35" i="59"/>
  <c r="C35" i="59"/>
  <c r="B35" i="59"/>
  <c r="D34" i="59"/>
  <c r="E34" i="59"/>
  <c r="C34" i="59"/>
  <c r="B34" i="59"/>
  <c r="D33" i="59"/>
  <c r="C33" i="59"/>
  <c r="B33" i="59"/>
  <c r="D32" i="59"/>
  <c r="E32" i="59"/>
  <c r="C32" i="59"/>
  <c r="B32" i="59"/>
  <c r="D31" i="59"/>
  <c r="C31" i="59"/>
  <c r="B31" i="59"/>
  <c r="D29" i="59"/>
  <c r="C29" i="59"/>
  <c r="B29" i="59"/>
  <c r="D28" i="59"/>
  <c r="C28" i="59"/>
  <c r="B28" i="59"/>
  <c r="D27" i="59"/>
  <c r="C27" i="59"/>
  <c r="B27" i="59"/>
  <c r="D26" i="59"/>
  <c r="C26" i="59"/>
  <c r="E26" i="59"/>
  <c r="B26" i="59"/>
  <c r="D25" i="59"/>
  <c r="C25" i="59"/>
  <c r="B25" i="59"/>
  <c r="D24" i="59"/>
  <c r="C24" i="59"/>
  <c r="E24" i="59"/>
  <c r="B24" i="59"/>
  <c r="D23" i="59"/>
  <c r="E23" i="59"/>
  <c r="C23" i="59"/>
  <c r="B23" i="59"/>
  <c r="D22" i="59"/>
  <c r="C22" i="59"/>
  <c r="E22" i="59"/>
  <c r="B22" i="59"/>
  <c r="D21" i="59"/>
  <c r="E21" i="59"/>
  <c r="C21" i="59"/>
  <c r="B21" i="59"/>
  <c r="D20" i="59"/>
  <c r="C20" i="59"/>
  <c r="E20" i="59"/>
  <c r="B20" i="59"/>
  <c r="D19" i="59"/>
  <c r="E19" i="59"/>
  <c r="C19" i="59"/>
  <c r="B19" i="59"/>
  <c r="D18" i="59"/>
  <c r="C18" i="59"/>
  <c r="E18" i="59"/>
  <c r="B18" i="59"/>
  <c r="D17" i="59"/>
  <c r="E17" i="59"/>
  <c r="C17" i="59"/>
  <c r="B17" i="59"/>
  <c r="D16" i="59"/>
  <c r="C16" i="59"/>
  <c r="C30" i="59"/>
  <c r="B16" i="59"/>
  <c r="D13" i="59"/>
  <c r="C13" i="59"/>
  <c r="B13" i="59"/>
  <c r="D11" i="59"/>
  <c r="C11" i="59"/>
  <c r="E11" i="59"/>
  <c r="B11" i="59"/>
  <c r="D10" i="59"/>
  <c r="C10" i="59"/>
  <c r="B10" i="59"/>
  <c r="D9" i="59"/>
  <c r="C9" i="59"/>
  <c r="E9" i="59"/>
  <c r="B9" i="59"/>
  <c r="D8" i="59"/>
  <c r="C8" i="59"/>
  <c r="B8" i="59"/>
  <c r="D7" i="59"/>
  <c r="C7" i="59"/>
  <c r="C12" i="59"/>
  <c r="B7" i="59"/>
  <c r="D45" i="60"/>
  <c r="C45" i="60"/>
  <c r="B45" i="60"/>
  <c r="D43" i="60"/>
  <c r="C43" i="60"/>
  <c r="E43" i="60"/>
  <c r="B43" i="60"/>
  <c r="D42" i="60"/>
  <c r="C42" i="60"/>
  <c r="B42" i="60"/>
  <c r="D40" i="60"/>
  <c r="C40" i="60"/>
  <c r="E40" i="60"/>
  <c r="B40" i="60"/>
  <c r="D39" i="60"/>
  <c r="C39" i="60"/>
  <c r="B39" i="60"/>
  <c r="D36" i="60"/>
  <c r="C36" i="60"/>
  <c r="B36" i="60"/>
  <c r="D35" i="60"/>
  <c r="C35" i="60"/>
  <c r="B35" i="60"/>
  <c r="D34" i="60"/>
  <c r="C34" i="60"/>
  <c r="B34" i="60"/>
  <c r="D33" i="60"/>
  <c r="C33" i="60"/>
  <c r="B33" i="60"/>
  <c r="D32" i="60"/>
  <c r="C32" i="60"/>
  <c r="B32" i="60"/>
  <c r="D31" i="60"/>
  <c r="C31" i="60"/>
  <c r="E31" i="60"/>
  <c r="B31" i="60"/>
  <c r="D29" i="60"/>
  <c r="C29" i="60"/>
  <c r="B29" i="60"/>
  <c r="D28" i="60"/>
  <c r="C28" i="60"/>
  <c r="E28" i="60"/>
  <c r="B28" i="60"/>
  <c r="D27" i="60"/>
  <c r="C27" i="60"/>
  <c r="B27" i="60"/>
  <c r="D26" i="60"/>
  <c r="C26" i="60"/>
  <c r="E26" i="60"/>
  <c r="B26" i="60"/>
  <c r="D25" i="60"/>
  <c r="C25" i="60"/>
  <c r="B25" i="60"/>
  <c r="D24" i="60"/>
  <c r="C24" i="60"/>
  <c r="E24" i="60"/>
  <c r="B24" i="60"/>
  <c r="D23" i="60"/>
  <c r="C23" i="60"/>
  <c r="B23" i="60"/>
  <c r="D22" i="60"/>
  <c r="C22" i="60"/>
  <c r="E22" i="60"/>
  <c r="B22" i="60"/>
  <c r="D21" i="60"/>
  <c r="C21" i="60"/>
  <c r="B21" i="60"/>
  <c r="D20" i="60"/>
  <c r="C20" i="60"/>
  <c r="E20" i="60"/>
  <c r="B20" i="60"/>
  <c r="D19" i="60"/>
  <c r="C19" i="60"/>
  <c r="B19" i="60"/>
  <c r="D18" i="60"/>
  <c r="C18" i="60"/>
  <c r="E18" i="60"/>
  <c r="B18" i="60"/>
  <c r="D17" i="60"/>
  <c r="C17" i="60"/>
  <c r="B17" i="60"/>
  <c r="D16" i="60"/>
  <c r="C16" i="60"/>
  <c r="E16" i="60"/>
  <c r="B16" i="60"/>
  <c r="D13" i="60"/>
  <c r="C13" i="60"/>
  <c r="E13" i="60"/>
  <c r="B13" i="60"/>
  <c r="D11" i="60"/>
  <c r="C11" i="60"/>
  <c r="E11" i="60"/>
  <c r="B11" i="60"/>
  <c r="D10" i="60"/>
  <c r="C10" i="60"/>
  <c r="B10" i="60"/>
  <c r="D9" i="60"/>
  <c r="C9" i="60"/>
  <c r="E9" i="60"/>
  <c r="B9" i="60"/>
  <c r="D8" i="60"/>
  <c r="C8" i="60"/>
  <c r="B8" i="60"/>
  <c r="D7" i="60"/>
  <c r="D12" i="60"/>
  <c r="C7" i="60"/>
  <c r="B7" i="60"/>
  <c r="E28" i="59"/>
  <c r="E10" i="59"/>
  <c r="E42" i="60"/>
  <c r="E36" i="60"/>
  <c r="E34" i="60"/>
  <c r="E32" i="60"/>
  <c r="E29" i="60"/>
  <c r="E27" i="60"/>
  <c r="E25" i="60"/>
  <c r="E23" i="60"/>
  <c r="E21" i="60"/>
  <c r="E19" i="60"/>
  <c r="E17" i="60"/>
  <c r="C30" i="60"/>
  <c r="C37" i="60"/>
  <c r="E10" i="60"/>
  <c r="E8" i="60"/>
  <c r="C44" i="59"/>
  <c r="D12" i="59"/>
  <c r="E8" i="59"/>
  <c r="E16" i="59"/>
  <c r="E31" i="59"/>
  <c r="E33" i="59"/>
  <c r="E35" i="59"/>
  <c r="E42" i="59"/>
  <c r="E30" i="60"/>
  <c r="E33" i="60"/>
  <c r="E35" i="60"/>
  <c r="E39" i="60"/>
  <c r="E25" i="59"/>
  <c r="E27" i="59"/>
  <c r="E29" i="59"/>
  <c r="B37" i="60"/>
  <c r="B44" i="60"/>
  <c r="B46" i="60"/>
  <c r="E13" i="59"/>
  <c r="C12" i="60"/>
  <c r="B30" i="59"/>
  <c r="B37" i="59"/>
  <c r="B46" i="59"/>
  <c r="C37" i="59"/>
  <c r="C46" i="59"/>
  <c r="E12" i="59"/>
  <c r="C44" i="60"/>
  <c r="C46" i="60"/>
  <c r="E7" i="59"/>
  <c r="D30" i="59"/>
  <c r="D37" i="59"/>
  <c r="D44" i="59"/>
  <c r="E44" i="59"/>
  <c r="E45" i="59"/>
  <c r="E12" i="60"/>
  <c r="E37" i="60"/>
  <c r="E7" i="60"/>
  <c r="D30" i="60"/>
  <c r="D37" i="60"/>
  <c r="D44" i="60"/>
  <c r="E45" i="60"/>
  <c r="E30" i="59"/>
  <c r="E37" i="59"/>
  <c r="E44" i="60"/>
  <c r="D46" i="59"/>
  <c r="E46" i="59"/>
  <c r="D46" i="60"/>
  <c r="E46" i="60"/>
  <c r="C18" i="37"/>
  <c r="C18" i="54"/>
  <c r="C18" i="33"/>
  <c r="C18" i="53"/>
  <c r="C16" i="37"/>
  <c r="C17" i="37"/>
  <c r="C19" i="37"/>
  <c r="C20" i="37"/>
  <c r="C21" i="37"/>
  <c r="C22" i="37"/>
  <c r="C23" i="37"/>
  <c r="C24" i="37"/>
  <c r="C25" i="37"/>
  <c r="C25" i="54"/>
  <c r="C26" i="37"/>
  <c r="C26" i="54"/>
  <c r="C27" i="37"/>
  <c r="C28" i="37"/>
  <c r="C28" i="54"/>
  <c r="C29" i="37"/>
  <c r="C16" i="54"/>
  <c r="C16" i="33"/>
  <c r="C16" i="53"/>
  <c r="C17" i="54"/>
  <c r="C17" i="33"/>
  <c r="C17" i="53"/>
  <c r="C19" i="54"/>
  <c r="C19" i="33"/>
  <c r="C19" i="53"/>
  <c r="C20" i="54"/>
  <c r="C20" i="33"/>
  <c r="C20" i="53"/>
  <c r="C21" i="54"/>
  <c r="C21" i="33"/>
  <c r="C21" i="53"/>
  <c r="C22" i="54"/>
  <c r="C22" i="33"/>
  <c r="C22" i="53"/>
  <c r="C23" i="54"/>
  <c r="C23" i="33"/>
  <c r="C23" i="53"/>
  <c r="C24" i="54"/>
  <c r="C24" i="33"/>
  <c r="C24" i="53"/>
  <c r="C25" i="33"/>
  <c r="C25" i="53"/>
  <c r="C26" i="33"/>
  <c r="C26" i="53"/>
  <c r="C27" i="54"/>
  <c r="C27" i="33"/>
  <c r="C27" i="53"/>
  <c r="C28" i="33"/>
  <c r="C28" i="53"/>
  <c r="C29" i="54"/>
  <c r="C29" i="33"/>
  <c r="C29" i="53"/>
  <c r="C31" i="37"/>
  <c r="C31" i="54"/>
  <c r="C32" i="37"/>
  <c r="C33" i="37"/>
  <c r="C33" i="54"/>
  <c r="C34" i="37"/>
  <c r="C34" i="54"/>
  <c r="C35" i="37"/>
  <c r="C35" i="54"/>
  <c r="C36" i="37"/>
  <c r="C36" i="54"/>
  <c r="C31" i="33"/>
  <c r="C31" i="53"/>
  <c r="C32" i="54"/>
  <c r="C32" i="33"/>
  <c r="C32" i="53"/>
  <c r="C33" i="33"/>
  <c r="C33" i="53"/>
  <c r="C34" i="33"/>
  <c r="C34" i="53"/>
  <c r="C35" i="33"/>
  <c r="C35" i="53"/>
  <c r="C36" i="33"/>
  <c r="C36" i="53"/>
  <c r="C45" i="37"/>
  <c r="C45" i="54"/>
  <c r="C39" i="37"/>
  <c r="C39" i="54"/>
  <c r="C40" i="37"/>
  <c r="C40" i="54"/>
  <c r="C42" i="37"/>
  <c r="C42" i="54"/>
  <c r="C43" i="37"/>
  <c r="C43" i="54"/>
  <c r="C13" i="37"/>
  <c r="C13" i="54"/>
  <c r="C7" i="37"/>
  <c r="C8" i="37"/>
  <c r="C8" i="54"/>
  <c r="C9" i="37"/>
  <c r="C9" i="54"/>
  <c r="C10" i="37"/>
  <c r="C10" i="54"/>
  <c r="C11" i="37"/>
  <c r="C45" i="33"/>
  <c r="C45" i="53"/>
  <c r="C39" i="33"/>
  <c r="C39" i="53"/>
  <c r="C40" i="33"/>
  <c r="C40" i="53"/>
  <c r="C42" i="33"/>
  <c r="C42" i="53"/>
  <c r="C43" i="33"/>
  <c r="C43" i="53"/>
  <c r="C13" i="33"/>
  <c r="C13" i="53"/>
  <c r="C7" i="33"/>
  <c r="C7" i="53"/>
  <c r="C8" i="33"/>
  <c r="C8" i="53"/>
  <c r="C9" i="33"/>
  <c r="C9" i="53"/>
  <c r="C10" i="33"/>
  <c r="C10" i="53"/>
  <c r="C11" i="54"/>
  <c r="C11" i="33"/>
  <c r="C11" i="53"/>
  <c r="C11" i="7"/>
  <c r="C7" i="7"/>
  <c r="C8" i="7"/>
  <c r="C9" i="7"/>
  <c r="C10" i="7"/>
  <c r="C43" i="7"/>
  <c r="C39" i="7"/>
  <c r="C40" i="7"/>
  <c r="C42" i="7"/>
  <c r="C45" i="7"/>
  <c r="C13" i="7"/>
  <c r="D29" i="33"/>
  <c r="D29" i="53"/>
  <c r="D28" i="33"/>
  <c r="D28" i="53"/>
  <c r="D27" i="33"/>
  <c r="D27" i="53"/>
  <c r="D26" i="33"/>
  <c r="D26" i="53"/>
  <c r="D25" i="33"/>
  <c r="D25" i="53"/>
  <c r="E25" i="53"/>
  <c r="D24" i="33"/>
  <c r="D24" i="53"/>
  <c r="E24" i="53"/>
  <c r="D23" i="33"/>
  <c r="D23" i="53"/>
  <c r="D22" i="33"/>
  <c r="D22" i="53"/>
  <c r="D21" i="33"/>
  <c r="D21" i="53"/>
  <c r="D20" i="33"/>
  <c r="D20" i="53"/>
  <c r="D34" i="33"/>
  <c r="D34" i="53"/>
  <c r="D43" i="33"/>
  <c r="D43" i="53"/>
  <c r="E43" i="53"/>
  <c r="D42" i="33"/>
  <c r="D42" i="53"/>
  <c r="D40" i="33"/>
  <c r="D40" i="53"/>
  <c r="D39" i="33"/>
  <c r="D39" i="53"/>
  <c r="D36" i="33"/>
  <c r="D36" i="53"/>
  <c r="D35" i="33"/>
  <c r="D35" i="53"/>
  <c r="D43" i="7"/>
  <c r="D43" i="37"/>
  <c r="E42" i="21"/>
  <c r="D42" i="7"/>
  <c r="D42" i="37"/>
  <c r="D40" i="7"/>
  <c r="D40" i="37"/>
  <c r="D39" i="7"/>
  <c r="D39" i="37"/>
  <c r="D36" i="37"/>
  <c r="D35" i="37"/>
  <c r="D34" i="37"/>
  <c r="D33" i="33"/>
  <c r="D33" i="37"/>
  <c r="D33" i="54"/>
  <c r="D32" i="33"/>
  <c r="D32" i="53"/>
  <c r="D32" i="37"/>
  <c r="D31" i="33"/>
  <c r="D31" i="37"/>
  <c r="D31" i="54"/>
  <c r="E29" i="7"/>
  <c r="D29" i="37"/>
  <c r="D29" i="54"/>
  <c r="E28" i="7"/>
  <c r="D28" i="37"/>
  <c r="D27" i="37"/>
  <c r="D27" i="54"/>
  <c r="E26" i="7"/>
  <c r="D26" i="37"/>
  <c r="D26" i="54"/>
  <c r="D25" i="37"/>
  <c r="D25" i="54"/>
  <c r="D25" i="52"/>
  <c r="E24" i="21"/>
  <c r="D24" i="37"/>
  <c r="D22" i="37"/>
  <c r="D23" i="37"/>
  <c r="E23" i="37"/>
  <c r="D45" i="37"/>
  <c r="D45" i="54"/>
  <c r="E45" i="54"/>
  <c r="D21" i="37"/>
  <c r="E46" i="36"/>
  <c r="E45" i="36"/>
  <c r="E44" i="36"/>
  <c r="E43" i="36"/>
  <c r="E42" i="36"/>
  <c r="E40" i="36"/>
  <c r="E39" i="36"/>
  <c r="E36" i="36"/>
  <c r="E35" i="36"/>
  <c r="E34" i="36"/>
  <c r="E33" i="36"/>
  <c r="E32" i="36"/>
  <c r="E31" i="36"/>
  <c r="E37" i="36"/>
  <c r="E16" i="36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30" i="36"/>
  <c r="E13" i="36"/>
  <c r="E12" i="36"/>
  <c r="E11" i="36"/>
  <c r="E10" i="36"/>
  <c r="E9" i="36"/>
  <c r="E8" i="36"/>
  <c r="E7" i="36"/>
  <c r="E21" i="21"/>
  <c r="D43" i="54"/>
  <c r="D42" i="54"/>
  <c r="D40" i="54"/>
  <c r="D39" i="54"/>
  <c r="D36" i="54"/>
  <c r="D35" i="54"/>
  <c r="D34" i="54"/>
  <c r="D32" i="54"/>
  <c r="D28" i="54"/>
  <c r="D24" i="54"/>
  <c r="E24" i="54"/>
  <c r="D22" i="54"/>
  <c r="D21" i="54"/>
  <c r="D20" i="37"/>
  <c r="D20" i="54"/>
  <c r="D19" i="37"/>
  <c r="D19" i="54"/>
  <c r="D18" i="37"/>
  <c r="D18" i="54"/>
  <c r="D17" i="37"/>
  <c r="D17" i="54"/>
  <c r="D16" i="37"/>
  <c r="D16" i="54"/>
  <c r="D13" i="37"/>
  <c r="D13" i="54"/>
  <c r="D11" i="37"/>
  <c r="D11" i="54"/>
  <c r="E11" i="54"/>
  <c r="D10" i="37"/>
  <c r="D10" i="54"/>
  <c r="D9" i="37"/>
  <c r="D9" i="54"/>
  <c r="D8" i="37"/>
  <c r="D8" i="54"/>
  <c r="D7" i="37"/>
  <c r="D7" i="54"/>
  <c r="E42" i="37"/>
  <c r="E31" i="37"/>
  <c r="E25" i="37"/>
  <c r="E40" i="37"/>
  <c r="E34" i="37"/>
  <c r="E28" i="37"/>
  <c r="D45" i="33"/>
  <c r="D45" i="53"/>
  <c r="D33" i="53"/>
  <c r="D19" i="33"/>
  <c r="D19" i="53"/>
  <c r="D18" i="33"/>
  <c r="D18" i="53"/>
  <c r="D17" i="33"/>
  <c r="D16" i="33"/>
  <c r="D13" i="33"/>
  <c r="D13" i="53"/>
  <c r="D11" i="33"/>
  <c r="D10" i="33"/>
  <c r="D9" i="33"/>
  <c r="D9" i="53"/>
  <c r="D8" i="33"/>
  <c r="D8" i="53"/>
  <c r="D7" i="33"/>
  <c r="E24" i="33"/>
  <c r="E21" i="37"/>
  <c r="E16" i="37"/>
  <c r="E45" i="37"/>
  <c r="E39" i="33"/>
  <c r="E42" i="53"/>
  <c r="E17" i="21"/>
  <c r="E13" i="21"/>
  <c r="E10" i="21"/>
  <c r="E8" i="21"/>
  <c r="E43" i="21"/>
  <c r="E36" i="21"/>
  <c r="E34" i="21"/>
  <c r="E32" i="21"/>
  <c r="E29" i="21"/>
  <c r="E27" i="21"/>
  <c r="E25" i="21"/>
  <c r="E23" i="21"/>
  <c r="E19" i="21"/>
  <c r="E39" i="21"/>
  <c r="E33" i="21"/>
  <c r="E28" i="21"/>
  <c r="E20" i="21"/>
  <c r="E16" i="21"/>
  <c r="E18" i="21"/>
  <c r="E22" i="21"/>
  <c r="E26" i="21"/>
  <c r="E35" i="21"/>
  <c r="D45" i="7"/>
  <c r="E20" i="7"/>
  <c r="E18" i="7"/>
  <c r="E17" i="7"/>
  <c r="D13" i="7"/>
  <c r="E13" i="7"/>
  <c r="D11" i="7"/>
  <c r="D10" i="7"/>
  <c r="E10" i="7"/>
  <c r="D9" i="7"/>
  <c r="D8" i="7"/>
  <c r="E8" i="7"/>
  <c r="D7" i="7"/>
  <c r="E7" i="7"/>
  <c r="E40" i="7"/>
  <c r="E35" i="7"/>
  <c r="E31" i="7"/>
  <c r="E24" i="7"/>
  <c r="E22" i="7"/>
  <c r="C12" i="7"/>
  <c r="C44" i="7"/>
  <c r="E22" i="37"/>
  <c r="E17" i="37"/>
  <c r="E13" i="37"/>
  <c r="E29" i="37"/>
  <c r="E33" i="37"/>
  <c r="E18" i="54"/>
  <c r="E22" i="54"/>
  <c r="E42" i="54"/>
  <c r="D36" i="52"/>
  <c r="E33" i="33"/>
  <c r="E22" i="33"/>
  <c r="E39" i="54"/>
  <c r="E35" i="37"/>
  <c r="D44" i="37"/>
  <c r="E13" i="54"/>
  <c r="D23" i="54"/>
  <c r="D23" i="52"/>
  <c r="E19" i="37"/>
  <c r="E8" i="37"/>
  <c r="D12" i="54"/>
  <c r="D22" i="52"/>
  <c r="D43" i="52"/>
  <c r="E33" i="53"/>
  <c r="E35" i="53"/>
  <c r="D32" i="52"/>
  <c r="D40" i="52"/>
  <c r="D21" i="52"/>
  <c r="E32" i="7"/>
  <c r="C30" i="7"/>
  <c r="C37" i="7"/>
  <c r="E40" i="21"/>
  <c r="E36" i="33"/>
  <c r="E31" i="33"/>
  <c r="E39" i="53"/>
  <c r="E34" i="53"/>
  <c r="E23" i="53"/>
  <c r="E42" i="33"/>
  <c r="D35" i="52"/>
  <c r="E23" i="33"/>
  <c r="E18" i="33"/>
  <c r="C44" i="33"/>
  <c r="D33" i="52"/>
  <c r="E32" i="33"/>
  <c r="E7" i="33"/>
  <c r="E18" i="53"/>
  <c r="D31" i="53"/>
  <c r="E31" i="53"/>
  <c r="E40" i="33"/>
  <c r="D34" i="52"/>
  <c r="E34" i="33"/>
  <c r="E27" i="33"/>
  <c r="E35" i="33"/>
  <c r="D44" i="33"/>
  <c r="E40" i="53"/>
  <c r="D12" i="37"/>
  <c r="E12" i="21"/>
  <c r="E45" i="33"/>
  <c r="E20" i="37"/>
  <c r="E11" i="37"/>
  <c r="D44" i="54"/>
  <c r="E44" i="21"/>
  <c r="E45" i="21"/>
  <c r="D45" i="55"/>
  <c r="E32" i="54"/>
  <c r="E36" i="37"/>
  <c r="E34" i="54"/>
  <c r="E32" i="37"/>
  <c r="E23" i="54"/>
  <c r="E26" i="54"/>
  <c r="E24" i="37"/>
  <c r="E43" i="54"/>
  <c r="E40" i="54"/>
  <c r="E36" i="54"/>
  <c r="E28" i="54"/>
  <c r="E27" i="54"/>
  <c r="D27" i="52"/>
  <c r="E29" i="54"/>
  <c r="D29" i="52"/>
  <c r="E9" i="54"/>
  <c r="D9" i="55"/>
  <c r="D11" i="55"/>
  <c r="E39" i="37"/>
  <c r="E7" i="37"/>
  <c r="E27" i="37"/>
  <c r="D28" i="52"/>
  <c r="D30" i="37"/>
  <c r="D37" i="37"/>
  <c r="E43" i="37"/>
  <c r="E18" i="37"/>
  <c r="E26" i="37"/>
  <c r="E17" i="54"/>
  <c r="E19" i="54"/>
  <c r="E21" i="54"/>
  <c r="E25" i="54"/>
  <c r="C44" i="54"/>
  <c r="E44" i="54"/>
  <c r="E35" i="54"/>
  <c r="E33" i="54"/>
  <c r="E31" i="54"/>
  <c r="C30" i="37"/>
  <c r="C37" i="37"/>
  <c r="C12" i="37"/>
  <c r="C44" i="37"/>
  <c r="E44" i="37"/>
  <c r="E8" i="54"/>
  <c r="E10" i="54"/>
  <c r="C30" i="54"/>
  <c r="C37" i="54"/>
  <c r="C7" i="54"/>
  <c r="E7" i="54"/>
  <c r="E16" i="54"/>
  <c r="D20" i="52"/>
  <c r="E20" i="54"/>
  <c r="D8" i="52"/>
  <c r="D13" i="52"/>
  <c r="D19" i="52"/>
  <c r="E10" i="37"/>
  <c r="E9" i="37"/>
  <c r="D18" i="52"/>
  <c r="E31" i="21"/>
  <c r="E7" i="21"/>
  <c r="E9" i="21"/>
  <c r="E11" i="21"/>
  <c r="E30" i="21"/>
  <c r="E37" i="21"/>
  <c r="D9" i="52"/>
  <c r="C11" i="52"/>
  <c r="C10" i="52"/>
  <c r="C8" i="52"/>
  <c r="C13" i="52"/>
  <c r="C43" i="52"/>
  <c r="E43" i="52"/>
  <c r="C42" i="52"/>
  <c r="C40" i="52"/>
  <c r="E40" i="52"/>
  <c r="E8" i="52"/>
  <c r="C45" i="55"/>
  <c r="E45" i="55"/>
  <c r="C40" i="55"/>
  <c r="C39" i="55"/>
  <c r="C43" i="55"/>
  <c r="C7" i="55"/>
  <c r="D7" i="55"/>
  <c r="E33" i="7"/>
  <c r="E34" i="7"/>
  <c r="E36" i="7"/>
  <c r="E9" i="7"/>
  <c r="E43" i="7"/>
  <c r="E16" i="7"/>
  <c r="D24" i="52"/>
  <c r="D26" i="52"/>
  <c r="E42" i="7"/>
  <c r="E11" i="7"/>
  <c r="C36" i="52"/>
  <c r="E36" i="52"/>
  <c r="C35" i="52"/>
  <c r="C34" i="52"/>
  <c r="C33" i="52"/>
  <c r="C32" i="52"/>
  <c r="C31" i="52"/>
  <c r="C46" i="7"/>
  <c r="D44" i="7"/>
  <c r="E44" i="7"/>
  <c r="D39" i="52"/>
  <c r="D42" i="52"/>
  <c r="E27" i="7"/>
  <c r="E25" i="7"/>
  <c r="E23" i="7"/>
  <c r="E19" i="7"/>
  <c r="C29" i="52"/>
  <c r="C28" i="52"/>
  <c r="C27" i="52"/>
  <c r="C26" i="52"/>
  <c r="C25" i="52"/>
  <c r="E25" i="52"/>
  <c r="C24" i="52"/>
  <c r="C23" i="52"/>
  <c r="C22" i="52"/>
  <c r="C21" i="52"/>
  <c r="C20" i="52"/>
  <c r="C19" i="52"/>
  <c r="C17" i="52"/>
  <c r="C18" i="52"/>
  <c r="E45" i="7"/>
  <c r="D30" i="7"/>
  <c r="D37" i="7"/>
  <c r="D12" i="7"/>
  <c r="E12" i="7"/>
  <c r="E21" i="7"/>
  <c r="E30" i="7"/>
  <c r="E37" i="7"/>
  <c r="E39" i="7"/>
  <c r="E26" i="53"/>
  <c r="D10" i="55"/>
  <c r="E19" i="53"/>
  <c r="E20" i="53"/>
  <c r="E22" i="53"/>
  <c r="C10" i="55"/>
  <c r="C9" i="55"/>
  <c r="E45" i="53"/>
  <c r="D45" i="52"/>
  <c r="E9" i="33"/>
  <c r="D8" i="55"/>
  <c r="D13" i="55"/>
  <c r="E32" i="53"/>
  <c r="E19" i="33"/>
  <c r="E36" i="53"/>
  <c r="E28" i="53"/>
  <c r="C13" i="55"/>
  <c r="E13" i="53"/>
  <c r="E8" i="33"/>
  <c r="C8" i="55"/>
  <c r="E8" i="53"/>
  <c r="C9" i="52"/>
  <c r="E9" i="53"/>
  <c r="D44" i="53"/>
  <c r="E16" i="33"/>
  <c r="C12" i="33"/>
  <c r="C30" i="33"/>
  <c r="C37" i="33"/>
  <c r="E29" i="53"/>
  <c r="E27" i="53"/>
  <c r="E21" i="53"/>
  <c r="E28" i="33"/>
  <c r="E20" i="33"/>
  <c r="E43" i="33"/>
  <c r="E29" i="33"/>
  <c r="E25" i="33"/>
  <c r="E21" i="33"/>
  <c r="E13" i="33"/>
  <c r="E26" i="33"/>
  <c r="C11" i="55"/>
  <c r="D7" i="53"/>
  <c r="D12" i="33"/>
  <c r="D11" i="53"/>
  <c r="E11" i="33"/>
  <c r="D16" i="53"/>
  <c r="D30" i="33"/>
  <c r="D37" i="33"/>
  <c r="C39" i="52"/>
  <c r="C44" i="53"/>
  <c r="C45" i="52"/>
  <c r="D10" i="53"/>
  <c r="E10" i="33"/>
  <c r="D17" i="53"/>
  <c r="E17" i="33"/>
  <c r="C16" i="52"/>
  <c r="C30" i="53"/>
  <c r="C37" i="53"/>
  <c r="D39" i="55"/>
  <c r="D40" i="55"/>
  <c r="D42" i="55"/>
  <c r="D43" i="55"/>
  <c r="C42" i="55"/>
  <c r="C12" i="53"/>
  <c r="D46" i="37"/>
  <c r="E30" i="54"/>
  <c r="C7" i="52"/>
  <c r="C12" i="52"/>
  <c r="C12" i="54"/>
  <c r="E12" i="54"/>
  <c r="D30" i="54"/>
  <c r="D37" i="54"/>
  <c r="D46" i="54"/>
  <c r="E11" i="55"/>
  <c r="E12" i="37"/>
  <c r="E22" i="52"/>
  <c r="E32" i="52"/>
  <c r="E34" i="52"/>
  <c r="E30" i="37"/>
  <c r="E37" i="37"/>
  <c r="E9" i="55"/>
  <c r="E18" i="52"/>
  <c r="E19" i="52"/>
  <c r="E21" i="52"/>
  <c r="E27" i="52"/>
  <c r="E29" i="52"/>
  <c r="E42" i="52"/>
  <c r="D31" i="52"/>
  <c r="E31" i="52"/>
  <c r="E44" i="33"/>
  <c r="E35" i="52"/>
  <c r="E33" i="52"/>
  <c r="D46" i="33"/>
  <c r="E13" i="52"/>
  <c r="E8" i="55"/>
  <c r="E28" i="52"/>
  <c r="C46" i="54"/>
  <c r="E46" i="54"/>
  <c r="E9" i="52"/>
  <c r="E20" i="52"/>
  <c r="E24" i="52"/>
  <c r="D12" i="55"/>
  <c r="E37" i="54"/>
  <c r="C46" i="37"/>
  <c r="E7" i="55"/>
  <c r="E46" i="37"/>
  <c r="E43" i="55"/>
  <c r="E40" i="55"/>
  <c r="E26" i="52"/>
  <c r="C44" i="55"/>
  <c r="C30" i="52"/>
  <c r="C37" i="52"/>
  <c r="E44" i="53"/>
  <c r="D44" i="52"/>
  <c r="E46" i="21"/>
  <c r="E10" i="55"/>
  <c r="E23" i="52"/>
  <c r="D46" i="7"/>
  <c r="E46" i="7"/>
  <c r="E13" i="55"/>
  <c r="D30" i="55"/>
  <c r="D37" i="55"/>
  <c r="C46" i="53"/>
  <c r="E30" i="33"/>
  <c r="E37" i="33"/>
  <c r="E12" i="33"/>
  <c r="C12" i="55"/>
  <c r="E12" i="55"/>
  <c r="C46" i="33"/>
  <c r="C30" i="55"/>
  <c r="C37" i="55"/>
  <c r="C46" i="55"/>
  <c r="D17" i="52"/>
  <c r="E17" i="52"/>
  <c r="E17" i="53"/>
  <c r="E10" i="53"/>
  <c r="D10" i="52"/>
  <c r="E10" i="52"/>
  <c r="E45" i="52"/>
  <c r="C44" i="52"/>
  <c r="E39" i="52"/>
  <c r="E42" i="55"/>
  <c r="D44" i="55"/>
  <c r="E39" i="55"/>
  <c r="D30" i="53"/>
  <c r="D37" i="53"/>
  <c r="D16" i="52"/>
  <c r="E16" i="53"/>
  <c r="E30" i="53"/>
  <c r="E37" i="53"/>
  <c r="E11" i="53"/>
  <c r="D11" i="52"/>
  <c r="E11" i="52"/>
  <c r="E7" i="53"/>
  <c r="D7" i="52"/>
  <c r="D12" i="53"/>
  <c r="E12" i="53"/>
  <c r="E46" i="33"/>
  <c r="E44" i="52"/>
  <c r="D46" i="53"/>
  <c r="E46" i="53"/>
  <c r="D30" i="52"/>
  <c r="D37" i="52"/>
  <c r="E16" i="52"/>
  <c r="E30" i="52"/>
  <c r="E37" i="52"/>
  <c r="E44" i="55"/>
  <c r="D46" i="55"/>
  <c r="E46" i="55"/>
  <c r="D12" i="52"/>
  <c r="E12" i="52"/>
  <c r="E7" i="52"/>
  <c r="C46" i="52"/>
  <c r="D46" i="52"/>
  <c r="E46" i="52"/>
</calcChain>
</file>

<file path=xl/comments1.xml><?xml version="1.0" encoding="utf-8"?>
<comments xmlns="http://schemas.openxmlformats.org/spreadsheetml/2006/main">
  <authors>
    <author>Lori.Parker</author>
  </authors>
  <commentList>
    <comment ref="D16" authorId="0">
      <text>
        <r>
          <rPr>
            <b/>
            <sz val="9"/>
            <color indexed="81"/>
            <rFont val="Tahoma"/>
            <family val="2"/>
          </rPr>
          <t>Lori.Parker:</t>
        </r>
        <r>
          <rPr>
            <sz val="9"/>
            <color indexed="81"/>
            <rFont val="Tahoma"/>
            <family val="2"/>
          </rPr>
          <t xml:space="preserve">
Removed $93050 carry forward per Gail
</t>
        </r>
      </text>
    </comment>
  </commentList>
</comments>
</file>

<file path=xl/comments2.xml><?xml version="1.0" encoding="utf-8"?>
<comments xmlns="http://schemas.openxmlformats.org/spreadsheetml/2006/main">
  <authors>
    <author>Lori.Parker</author>
  </authors>
  <commentList>
    <comment ref="D36" authorId="0">
      <text>
        <r>
          <rPr>
            <b/>
            <sz val="9"/>
            <color indexed="81"/>
            <rFont val="Tahoma"/>
            <family val="2"/>
          </rPr>
          <t>Lori.Parker: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<sst xmlns="http://schemas.openxmlformats.org/spreadsheetml/2006/main" count="3020" uniqueCount="104">
  <si>
    <t>Board of Regents</t>
  </si>
  <si>
    <t>Institution:</t>
  </si>
  <si>
    <t>Form BOR-2</t>
  </si>
  <si>
    <t>Financing Other Than State  Funds Appropriations</t>
  </si>
  <si>
    <t>Source:</t>
  </si>
  <si>
    <t>BUDGETED</t>
  </si>
  <si>
    <t>OVER /UNDER</t>
  </si>
  <si>
    <t>Interagency Transfers:</t>
  </si>
  <si>
    <t xml:space="preserve">  Medicaid</t>
  </si>
  <si>
    <t xml:space="preserve">  Uncompensated Care</t>
  </si>
  <si>
    <t xml:space="preserve">  Hospital Contracts </t>
  </si>
  <si>
    <t xml:space="preserve">  Lab School</t>
  </si>
  <si>
    <t xml:space="preserve">  Other Total </t>
  </si>
  <si>
    <t>Total Other Interagency Transfers</t>
  </si>
  <si>
    <t>Non-Recurring Self-Generated Carry Forward</t>
  </si>
  <si>
    <t>Self-Generated Funds:</t>
  </si>
  <si>
    <t xml:space="preserve">  Student Fees:</t>
  </si>
  <si>
    <t xml:space="preserve">    General Registration Fees</t>
  </si>
  <si>
    <t xml:space="preserve">    Non-Resident Fees</t>
  </si>
  <si>
    <t xml:space="preserve">    Academic Excellence Fee</t>
  </si>
  <si>
    <t xml:space="preserve">    Operational Fee</t>
  </si>
  <si>
    <t xml:space="preserve">    Academic Enhancement Fee</t>
  </si>
  <si>
    <t xml:space="preserve">    Building Use Fee</t>
  </si>
  <si>
    <t xml:space="preserve">    Technology Fee</t>
  </si>
  <si>
    <t xml:space="preserve">    Energy Surcharge</t>
  </si>
  <si>
    <t xml:space="preserve">    University Self-Assessed Fees</t>
  </si>
  <si>
    <t xml:space="preserve">    Student Self-Assessed Fees</t>
  </si>
  <si>
    <t xml:space="preserve">    All Other Mandated Fees</t>
  </si>
  <si>
    <t xml:space="preserve">    All Other Student Fees</t>
  </si>
  <si>
    <t xml:space="preserve">  Total Student Fees:</t>
  </si>
  <si>
    <t xml:space="preserve">  Hospital - Commercial/Self-Pay</t>
  </si>
  <si>
    <t xml:space="preserve">  Sales and Services of Educational Activities</t>
  </si>
  <si>
    <t xml:space="preserve">  State Grants and Contracts</t>
  </si>
  <si>
    <t xml:space="preserve">  Organized Activities Related to Instruction</t>
  </si>
  <si>
    <t xml:space="preserve">  Athletics Other than Student Fees</t>
  </si>
  <si>
    <t xml:space="preserve">  Other Self-Generated Funds</t>
  </si>
  <si>
    <t>Total Self-Generated Funds</t>
  </si>
  <si>
    <t>Federal Funds:</t>
  </si>
  <si>
    <t xml:space="preserve">  Federal Program Admin.</t>
  </si>
  <si>
    <t xml:space="preserve">  Medicare</t>
  </si>
  <si>
    <t xml:space="preserve">  Grants:</t>
  </si>
  <si>
    <t xml:space="preserve">     Pell</t>
  </si>
  <si>
    <t xml:space="preserve">     Other </t>
  </si>
  <si>
    <t>Total Federal Funds</t>
  </si>
  <si>
    <t>Interim Emergency Board</t>
  </si>
  <si>
    <t>Total Revenues Other Than State Funds Appropriations</t>
  </si>
  <si>
    <t xml:space="preserve"> </t>
  </si>
  <si>
    <t xml:space="preserve">    Building Use Fee - Act 426</t>
  </si>
  <si>
    <t xml:space="preserve">    Student Services Fee</t>
  </si>
  <si>
    <t>Southern University Ag Center</t>
  </si>
  <si>
    <t xml:space="preserve">Southern University and A&amp;M College </t>
  </si>
  <si>
    <t>Southern University Law Center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</si>
  <si>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</si>
  <si>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Southern University at New Orleans</t>
  </si>
  <si>
    <t>Southern University System Summary</t>
  </si>
  <si>
    <t>ACTUAL</t>
  </si>
  <si>
    <t>LSU Agricultural Center</t>
  </si>
  <si>
    <t>LSU Health Sciences Center-New Orleans</t>
  </si>
  <si>
    <t xml:space="preserve">Louisiana State University </t>
  </si>
  <si>
    <t>LSU Eunice</t>
  </si>
  <si>
    <t>Pennington Biomedical Research Center</t>
  </si>
  <si>
    <t>Louisiana State University System Summary</t>
  </si>
  <si>
    <t xml:space="preserve">  Grambling State University</t>
  </si>
  <si>
    <t>University of Louisiana at Lafayette</t>
  </si>
  <si>
    <t>University of Louisiana System</t>
  </si>
  <si>
    <t>University of New Orleans</t>
  </si>
  <si>
    <t>Bossier Parish Community College</t>
  </si>
  <si>
    <t>Baton Rouge Community College</t>
  </si>
  <si>
    <t>Central Louisiana Technical Community College</t>
  </si>
  <si>
    <t>Delgado Community College</t>
  </si>
  <si>
    <t>LCTCS Board of Supervisors</t>
  </si>
  <si>
    <t>Louisiana Delta Community College</t>
  </si>
  <si>
    <t>Northshore Technical Community College</t>
  </si>
  <si>
    <t>River Parishes Community College</t>
  </si>
  <si>
    <t>South Louisiana Community College</t>
  </si>
  <si>
    <t>Sowela Technical Community College</t>
  </si>
  <si>
    <t>University of Louisiana System Summary</t>
  </si>
  <si>
    <t>LCTCS System Summary</t>
  </si>
  <si>
    <t>Higher Education Summary</t>
  </si>
  <si>
    <t>2 Year Institution Summary</t>
  </si>
  <si>
    <t>4 Year Institution Summary</t>
  </si>
  <si>
    <t>2 &amp; 4 Year Institution Summary</t>
  </si>
  <si>
    <t>McNeese State University</t>
  </si>
  <si>
    <t>Nicholls State University</t>
  </si>
  <si>
    <t>Northwestern State University</t>
  </si>
  <si>
    <t>Southeastern Louisiana University</t>
  </si>
  <si>
    <t>University of Louisiana at Monroe (ULM)</t>
  </si>
  <si>
    <t>LCTCSOnline</t>
  </si>
  <si>
    <t>Fletcher Technical Community College</t>
  </si>
  <si>
    <t>Nunez Community College</t>
  </si>
  <si>
    <t>LSU at Alexandria</t>
  </si>
  <si>
    <t>Louisiana State University Shreveport</t>
  </si>
  <si>
    <t>Louisiana Tech University</t>
  </si>
  <si>
    <t>Louisiana Technical College</t>
  </si>
  <si>
    <t>SOUTHERN UNIVERSITY AT SHREVEPORT</t>
  </si>
  <si>
    <t>Southern University Board and System Administration</t>
  </si>
  <si>
    <t>2015-2016</t>
  </si>
  <si>
    <t xml:space="preserve">LSUHSC-Shreveport </t>
  </si>
  <si>
    <t>Boards (Including LCTCS Online)</t>
  </si>
  <si>
    <t>Specialized Institutions</t>
  </si>
  <si>
    <t>2016-2017</t>
  </si>
  <si>
    <t>Board of Regents Summary</t>
  </si>
  <si>
    <t>LUMCON/BOR Program</t>
  </si>
  <si>
    <t>LOSFA/BOR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</si>
</sst>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6" formatCode="&quot;$&quot;#,##0_);[Red]\(&quot;$&quot;#,##0\)"/>
    <numFmt numFmtId="164" formatCode="&quot;$&quot;#,##0_);[Red]\(&quot;$&quot;#,##0\);"/>
  </numFmts>
  <fonts count="16" x14ac:knownFonts="1">
    <font>
      <sz val="11"/>
      <color theme="1"/>
      <name val="Calibri"/>
      <family val="2"/>
      <scheme val="minor"/>
    </font>
    <font>
      <b/>
      <sz val="36"/>
      <name val="Arial"/>
      <family val="2"/>
    </font>
    <font>
      <sz val="36"/>
      <name val="Arial"/>
      <family val="2"/>
    </font>
    <font>
      <sz val="24"/>
      <name val="Arial"/>
      <family val="2"/>
    </font>
    <font>
      <b/>
      <sz val="28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sz val="28"/>
      <color rgb="FFFF0000"/>
      <name val="Arial"/>
      <family val="2"/>
    </font>
    <font>
      <sz val="20"/>
      <name val="Arial"/>
      <family val="2"/>
    </font>
    <font>
      <b/>
      <sz val="2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8"/>
      </right>
      <top style="thick">
        <color indexed="64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/>
      <right style="thick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</borders>
  <cellStyleXfs count="1">
    <xf numFmtId="0" fontId="0" fillId="0" borderId="0"/>
  </cellStyleXfs>
  <cellXfs count="108">
    <xf numFmtId="0" fontId="0" fillId="0" borderId="0" xfId="0"/>
    <xf numFmtId="3" fontId="1" fillId="0" borderId="0" xfId="0" applyNumberFormat="1" applyFont="1" applyAlignment="1"/>
    <xf numFmtId="6" fontId="2" fillId="0" borderId="0" xfId="0" applyNumberFormat="1" applyFont="1" applyAlignment="1"/>
    <xf numFmtId="6" fontId="1" fillId="0" borderId="0" xfId="0" applyNumberFormat="1" applyFont="1" applyBorder="1" applyAlignment="1"/>
    <xf numFmtId="0" fontId="3" fillId="0" borderId="1" xfId="0" applyNumberFormat="1" applyFont="1" applyBorder="1" applyAlignment="1"/>
    <xf numFmtId="6" fontId="2" fillId="0" borderId="1" xfId="0" applyNumberFormat="1" applyFont="1" applyBorder="1" applyAlignment="1"/>
    <xf numFmtId="0" fontId="2" fillId="0" borderId="0" xfId="0" applyNumberFormat="1" applyFont="1" applyBorder="1" applyAlignment="1"/>
    <xf numFmtId="3" fontId="2" fillId="0" borderId="0" xfId="0" applyNumberFormat="1" applyFont="1" applyBorder="1" applyAlignment="1"/>
    <xf numFmtId="0" fontId="2" fillId="0" borderId="0" xfId="0" applyNumberFormat="1" applyFont="1" applyAlignment="1"/>
    <xf numFmtId="3" fontId="2" fillId="0" borderId="0" xfId="0" applyNumberFormat="1" applyFont="1" applyAlignment="1"/>
    <xf numFmtId="3" fontId="1" fillId="0" borderId="2" xfId="0" applyNumberFormat="1" applyFont="1" applyBorder="1" applyAlignment="1"/>
    <xf numFmtId="6" fontId="2" fillId="0" borderId="2" xfId="0" applyNumberFormat="1" applyFont="1" applyBorder="1" applyAlignment="1"/>
    <xf numFmtId="0" fontId="4" fillId="0" borderId="3" xfId="0" applyNumberFormat="1" applyFont="1" applyBorder="1" applyAlignment="1">
      <alignment horizontal="left"/>
    </xf>
    <xf numFmtId="6" fontId="4" fillId="0" borderId="3" xfId="0" applyNumberFormat="1" applyFont="1" applyBorder="1" applyAlignment="1">
      <alignment horizontal="center"/>
    </xf>
    <xf numFmtId="6" fontId="4" fillId="0" borderId="4" xfId="0" applyNumberFormat="1" applyFont="1" applyBorder="1" applyAlignment="1">
      <alignment horizontal="center"/>
    </xf>
    <xf numFmtId="0" fontId="5" fillId="0" borderId="5" xfId="0" applyNumberFormat="1" applyFont="1" applyBorder="1"/>
    <xf numFmtId="0" fontId="6" fillId="0" borderId="0" xfId="0" applyNumberFormat="1" applyFont="1" applyBorder="1" applyAlignment="1"/>
    <xf numFmtId="0" fontId="6" fillId="0" borderId="0" xfId="0" applyNumberFormat="1" applyFont="1" applyAlignment="1"/>
    <xf numFmtId="0" fontId="7" fillId="0" borderId="6" xfId="0" applyNumberFormat="1" applyFont="1" applyBorder="1" applyAlignment="1"/>
    <xf numFmtId="6" fontId="4" fillId="0" borderId="6" xfId="0" applyNumberFormat="1" applyFont="1" applyBorder="1" applyAlignment="1">
      <alignment horizontal="center"/>
    </xf>
    <xf numFmtId="0" fontId="5" fillId="0" borderId="0" xfId="0" applyNumberFormat="1" applyFont="1" applyBorder="1"/>
    <xf numFmtId="0" fontId="4" fillId="0" borderId="7" xfId="0" applyNumberFormat="1" applyFont="1" applyBorder="1" applyAlignment="1"/>
    <xf numFmtId="6" fontId="7" fillId="0" borderId="7" xfId="0" applyNumberFormat="1" applyFont="1" applyBorder="1"/>
    <xf numFmtId="6" fontId="7" fillId="0" borderId="8" xfId="0" applyNumberFormat="1" applyFont="1" applyBorder="1"/>
    <xf numFmtId="6" fontId="7" fillId="0" borderId="6" xfId="0" applyNumberFormat="1" applyFont="1" applyBorder="1" applyAlignment="1"/>
    <xf numFmtId="6" fontId="7" fillId="0" borderId="9" xfId="0" applyNumberFormat="1" applyFont="1" applyBorder="1" applyAlignment="1"/>
    <xf numFmtId="0" fontId="7" fillId="0" borderId="7" xfId="0" applyNumberFormat="1" applyFont="1" applyBorder="1" applyAlignment="1"/>
    <xf numFmtId="6" fontId="7" fillId="0" borderId="7" xfId="0" applyNumberFormat="1" applyFont="1" applyBorder="1" applyAlignment="1"/>
    <xf numFmtId="6" fontId="7" fillId="0" borderId="8" xfId="0" applyNumberFormat="1" applyFont="1" applyBorder="1" applyAlignment="1"/>
    <xf numFmtId="0" fontId="7" fillId="0" borderId="10" xfId="0" applyNumberFormat="1" applyFont="1" applyFill="1" applyBorder="1" applyAlignment="1"/>
    <xf numFmtId="0" fontId="7" fillId="0" borderId="10" xfId="0" applyNumberFormat="1" applyFont="1" applyBorder="1" applyAlignment="1"/>
    <xf numFmtId="0" fontId="4" fillId="0" borderId="6" xfId="0" applyNumberFormat="1" applyFont="1" applyFill="1" applyBorder="1" applyAlignment="1"/>
    <xf numFmtId="6" fontId="4" fillId="0" borderId="7" xfId="0" applyNumberFormat="1" applyFont="1" applyBorder="1" applyAlignment="1"/>
    <xf numFmtId="6" fontId="4" fillId="0" borderId="8" xfId="0" applyNumberFormat="1" applyFont="1" applyBorder="1" applyAlignment="1"/>
    <xf numFmtId="0" fontId="8" fillId="0" borderId="0" xfId="0" applyNumberFormat="1" applyFont="1" applyBorder="1"/>
    <xf numFmtId="0" fontId="9" fillId="0" borderId="0" xfId="0" applyNumberFormat="1" applyFont="1" applyAlignment="1"/>
    <xf numFmtId="0" fontId="4" fillId="0" borderId="10" xfId="0" applyNumberFormat="1" applyFont="1" applyBorder="1" applyAlignment="1"/>
    <xf numFmtId="0" fontId="5" fillId="0" borderId="0" xfId="0" applyNumberFormat="1" applyFont="1" applyBorder="1" applyAlignment="1"/>
    <xf numFmtId="0" fontId="4" fillId="0" borderId="6" xfId="0" applyNumberFormat="1" applyFont="1" applyBorder="1" applyAlignment="1"/>
    <xf numFmtId="0" fontId="7" fillId="0" borderId="6" xfId="0" applyNumberFormat="1" applyFont="1" applyFill="1" applyBorder="1" applyAlignment="1"/>
    <xf numFmtId="0" fontId="7" fillId="0" borderId="11" xfId="0" applyNumberFormat="1" applyFont="1" applyBorder="1" applyAlignment="1"/>
    <xf numFmtId="0" fontId="7" fillId="0" borderId="12" xfId="0" applyNumberFormat="1" applyFont="1" applyBorder="1" applyAlignment="1"/>
    <xf numFmtId="0" fontId="4" fillId="0" borderId="10" xfId="0" applyNumberFormat="1" applyFont="1" applyFill="1" applyBorder="1" applyAlignment="1"/>
    <xf numFmtId="6" fontId="4" fillId="0" borderId="12" xfId="0" applyNumberFormat="1" applyFont="1" applyBorder="1" applyAlignment="1"/>
    <xf numFmtId="6" fontId="4" fillId="0" borderId="13" xfId="0" applyNumberFormat="1" applyFont="1" applyBorder="1" applyAlignment="1"/>
    <xf numFmtId="0" fontId="7" fillId="0" borderId="6" xfId="0" applyNumberFormat="1" applyFont="1" applyBorder="1"/>
    <xf numFmtId="6" fontId="7" fillId="0" borderId="12" xfId="0" applyNumberFormat="1" applyFont="1" applyBorder="1" applyAlignment="1"/>
    <xf numFmtId="6" fontId="7" fillId="0" borderId="14" xfId="0" applyNumberFormat="1" applyFont="1" applyBorder="1" applyAlignment="1"/>
    <xf numFmtId="0" fontId="4" fillId="0" borderId="7" xfId="0" applyNumberFormat="1" applyFont="1" applyBorder="1"/>
    <xf numFmtId="0" fontId="1" fillId="0" borderId="0" xfId="0" applyNumberFormat="1" applyFont="1"/>
    <xf numFmtId="0" fontId="1" fillId="0" borderId="0" xfId="0" applyNumberFormat="1" applyFont="1" applyAlignment="1"/>
    <xf numFmtId="0" fontId="4" fillId="0" borderId="15" xfId="0" applyNumberFormat="1" applyFont="1" applyBorder="1" applyAlignment="1"/>
    <xf numFmtId="6" fontId="4" fillId="0" borderId="15" xfId="0" applyNumberFormat="1" applyFont="1" applyBorder="1" applyAlignment="1"/>
    <xf numFmtId="6" fontId="4" fillId="0" borderId="16" xfId="0" applyNumberFormat="1" applyFont="1" applyBorder="1" applyAlignment="1"/>
    <xf numFmtId="0" fontId="8" fillId="0" borderId="0" xfId="0" applyNumberFormat="1" applyFont="1" applyBorder="1" applyAlignment="1"/>
    <xf numFmtId="6" fontId="5" fillId="0" borderId="0" xfId="0" applyNumberFormat="1" applyFont="1" applyBorder="1" applyAlignment="1"/>
    <xf numFmtId="0" fontId="2" fillId="0" borderId="0" xfId="0" applyNumberFormat="1" applyFont="1"/>
    <xf numFmtId="0" fontId="1" fillId="0" borderId="0" xfId="0" applyNumberFormat="1" applyFont="1" applyBorder="1"/>
    <xf numFmtId="6" fontId="2" fillId="0" borderId="0" xfId="0" applyNumberFormat="1" applyFont="1" applyBorder="1"/>
    <xf numFmtId="0" fontId="5" fillId="0" borderId="0" xfId="0" applyNumberFormat="1" applyFont="1"/>
    <xf numFmtId="0" fontId="5" fillId="0" borderId="0" xfId="0" applyNumberFormat="1" applyFont="1" applyAlignment="1"/>
    <xf numFmtId="0" fontId="2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right"/>
    </xf>
    <xf numFmtId="6" fontId="5" fillId="0" borderId="0" xfId="0" applyNumberFormat="1" applyFont="1" applyAlignment="1"/>
    <xf numFmtId="6" fontId="5" fillId="0" borderId="0" xfId="0" applyNumberFormat="1" applyFont="1"/>
    <xf numFmtId="6" fontId="6" fillId="0" borderId="0" xfId="0" applyNumberFormat="1" applyFont="1" applyAlignment="1"/>
    <xf numFmtId="0" fontId="6" fillId="0" borderId="0" xfId="0" applyNumberFormat="1" applyFont="1" applyAlignment="1">
      <alignment horizontal="right"/>
    </xf>
    <xf numFmtId="6" fontId="4" fillId="0" borderId="9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5" fontId="7" fillId="0" borderId="8" xfId="0" applyNumberFormat="1" applyFont="1" applyBorder="1" applyAlignment="1"/>
    <xf numFmtId="5" fontId="4" fillId="0" borderId="13" xfId="0" applyNumberFormat="1" applyFont="1" applyBorder="1" applyAlignment="1"/>
    <xf numFmtId="6" fontId="4" fillId="0" borderId="6" xfId="0" applyNumberFormat="1" applyFont="1" applyBorder="1" applyAlignment="1"/>
    <xf numFmtId="6" fontId="7" fillId="0" borderId="11" xfId="0" applyNumberFormat="1" applyFont="1" applyBorder="1" applyAlignment="1"/>
    <xf numFmtId="6" fontId="7" fillId="0" borderId="10" xfId="0" applyNumberFormat="1" applyFont="1" applyBorder="1" applyAlignment="1"/>
    <xf numFmtId="6" fontId="4" fillId="0" borderId="11" xfId="0" applyNumberFormat="1" applyFont="1" applyBorder="1" applyAlignment="1"/>
    <xf numFmtId="0" fontId="10" fillId="0" borderId="1" xfId="0" applyNumberFormat="1" applyFont="1" applyBorder="1" applyAlignment="1"/>
    <xf numFmtId="6" fontId="4" fillId="0" borderId="10" xfId="0" applyNumberFormat="1" applyFont="1" applyBorder="1" applyAlignment="1"/>
    <xf numFmtId="164" fontId="5" fillId="0" borderId="0" xfId="0" applyNumberFormat="1" applyFont="1" applyBorder="1" applyAlignment="1"/>
    <xf numFmtId="6" fontId="1" fillId="0" borderId="0" xfId="0" applyNumberFormat="1" applyFont="1" applyAlignment="1"/>
    <xf numFmtId="6" fontId="1" fillId="0" borderId="1" xfId="0" applyNumberFormat="1" applyFont="1" applyBorder="1" applyAlignment="1"/>
    <xf numFmtId="0" fontId="1" fillId="0" borderId="0" xfId="0" applyNumberFormat="1" applyFont="1" applyBorder="1" applyAlignment="1"/>
    <xf numFmtId="3" fontId="1" fillId="0" borderId="0" xfId="0" applyNumberFormat="1" applyFont="1" applyBorder="1" applyAlignment="1"/>
    <xf numFmtId="6" fontId="1" fillId="0" borderId="2" xfId="0" applyNumberFormat="1" applyFont="1" applyBorder="1" applyAlignment="1"/>
    <xf numFmtId="0" fontId="4" fillId="0" borderId="11" xfId="0" applyNumberFormat="1" applyFont="1" applyBorder="1" applyAlignment="1"/>
    <xf numFmtId="0" fontId="4" fillId="0" borderId="12" xfId="0" applyNumberFormat="1" applyFont="1" applyBorder="1" applyAlignment="1"/>
    <xf numFmtId="0" fontId="4" fillId="0" borderId="6" xfId="0" applyNumberFormat="1" applyFont="1" applyBorder="1"/>
    <xf numFmtId="6" fontId="8" fillId="0" borderId="0" xfId="0" applyNumberFormat="1" applyFont="1" applyBorder="1" applyAlignment="1"/>
    <xf numFmtId="6" fontId="1" fillId="0" borderId="0" xfId="0" applyNumberFormat="1" applyFont="1" applyBorder="1"/>
    <xf numFmtId="0" fontId="8" fillId="0" borderId="0" xfId="0" applyNumberFormat="1" applyFont="1"/>
    <xf numFmtId="0" fontId="8" fillId="0" borderId="0" xfId="0" applyNumberFormat="1" applyFont="1" applyAlignment="1"/>
    <xf numFmtId="0" fontId="1" fillId="0" borderId="0" xfId="0" applyNumberFormat="1" applyFont="1" applyAlignment="1">
      <alignment horizontal="left"/>
    </xf>
    <xf numFmtId="0" fontId="8" fillId="0" borderId="0" xfId="0" applyNumberFormat="1" applyFont="1" applyAlignment="1">
      <alignment horizontal="right"/>
    </xf>
    <xf numFmtId="6" fontId="8" fillId="0" borderId="0" xfId="0" applyNumberFormat="1" applyFont="1" applyAlignment="1"/>
    <xf numFmtId="6" fontId="8" fillId="0" borderId="0" xfId="0" applyNumberFormat="1" applyFont="1"/>
    <xf numFmtId="6" fontId="9" fillId="0" borderId="0" xfId="0" applyNumberFormat="1" applyFont="1" applyAlignment="1"/>
    <xf numFmtId="0" fontId="9" fillId="0" borderId="0" xfId="0" applyNumberFormat="1" applyFont="1" applyAlignment="1">
      <alignment horizontal="right"/>
    </xf>
    <xf numFmtId="5" fontId="11" fillId="0" borderId="8" xfId="0" applyNumberFormat="1" applyFont="1" applyBorder="1" applyAlignment="1"/>
    <xf numFmtId="3" fontId="4" fillId="0" borderId="0" xfId="0" applyNumberFormat="1" applyFont="1" applyAlignment="1"/>
    <xf numFmtId="3" fontId="4" fillId="0" borderId="2" xfId="0" applyNumberFormat="1" applyFont="1" applyBorder="1" applyAlignment="1"/>
    <xf numFmtId="6" fontId="3" fillId="0" borderId="0" xfId="0" applyNumberFormat="1" applyFont="1" applyBorder="1"/>
    <xf numFmtId="6" fontId="12" fillId="0" borderId="0" xfId="0" applyNumberFormat="1" applyFont="1" applyBorder="1"/>
    <xf numFmtId="6" fontId="10" fillId="0" borderId="0" xfId="0" applyNumberFormat="1" applyFont="1" applyBorder="1" applyAlignment="1"/>
    <xf numFmtId="0" fontId="0" fillId="0" borderId="1" xfId="0" applyBorder="1" applyAlignment="1"/>
    <xf numFmtId="0" fontId="13" fillId="0" borderId="10" xfId="0" applyNumberFormat="1" applyFont="1" applyBorder="1" applyAlignment="1"/>
    <xf numFmtId="0" fontId="13" fillId="0" borderId="15" xfId="0" applyNumberFormat="1" applyFont="1" applyBorder="1" applyAlignment="1"/>
    <xf numFmtId="0" fontId="13" fillId="0" borderId="0" xfId="0" applyNumberFormat="1" applyFont="1" applyBorder="1"/>
    <xf numFmtId="0" fontId="13" fillId="0" borderId="15" xfId="0" applyNumberFormat="1" applyFont="1" applyBorder="1" applyAlignment="1" applyProtection="1">
      <alignment wrapText="1"/>
      <protection locked="0"/>
    </xf>
    <xf numFmtId="0" fontId="6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abSelected="1" zoomScale="60" zoomScaleNormal="60" workbookViewId="0"/>
  </sheetViews>
  <sheetFormatPr defaultColWidth="12.42578125" defaultRowHeight="15" x14ac:dyDescent="0.2"/>
  <cols>
    <col min="1" max="1" width="109.140625" style="17" customWidth="1"/>
    <col min="2" max="2" width="42.140625" style="65" bestFit="1" customWidth="1"/>
    <col min="3" max="3" width="42.28515625" style="65" customWidth="1"/>
    <col min="4" max="4" width="43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78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f>BOR!B7+LUMCON!B7+LOSFA!B7+'UL Summary'!B7+'LSU Summary'!B7+SUSummary!B7+LCTCSummary!B7</f>
        <v>0</v>
      </c>
      <c r="C7" s="72">
        <f>BOR!C7+LUMCON!C7+LOSFA!C7+'UL Summary'!C7+'LSU Summary'!C7+SUSummary!C7+LCTCSummary!C7</f>
        <v>0</v>
      </c>
      <c r="D7" s="72">
        <f>BOR!D7+LUMCON!D7+LOSFA!D7+'UL Summary'!D7+'LSU Summary'!D7+SUSummary!D7+LCTCSummary!D7</f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2">
        <f>BOR!B8+LUMCON!B8+LOSFA!B8+'UL Summary'!B8+'LSU Summary'!B8+SUSummary!B8+LCTCSummary!B8</f>
        <v>0</v>
      </c>
      <c r="C8" s="72">
        <f>BOR!C8+LUMCON!C8+LOSFA!C8+'UL Summary'!C8+'LSU Summary'!C8+SUSummary!C8+LCTCSummary!C8</f>
        <v>0</v>
      </c>
      <c r="D8" s="72">
        <f>BOR!D8+LUMCON!D8+LOSFA!D8+'UL Summary'!D8+'LSU Summary'!D8+SUSummary!D8+LCTCSummary!D8</f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2">
        <f>BOR!B9+LUMCON!B9+LOSFA!B9+'UL Summary'!B9+'LSU Summary'!B9+SUSummary!B9+LCTCSummary!B9</f>
        <v>0</v>
      </c>
      <c r="C9" s="72">
        <f>BOR!C9+LUMCON!C9+LOSFA!C9+'UL Summary'!C9+'LSU Summary'!C9+SUSummary!C9+LCTCSummary!C9</f>
        <v>0</v>
      </c>
      <c r="D9" s="72">
        <f>BOR!D9+LUMCON!D9+LOSFA!D9+'UL Summary'!D9+'LSU Summary'!D9+SUSummary!D9+LCTCSummary!D9</f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2">
        <f>BOR!B10+LUMCON!B10+LOSFA!B10+'UL Summary'!B10+'LSU Summary'!B10+SUSummary!B10+LCTCSummary!B10</f>
        <v>10833837.779999999</v>
      </c>
      <c r="C10" s="72">
        <f>BOR!C10+LUMCON!C10+LOSFA!C10+'UL Summary'!C10+'LSU Summary'!C10+SUSummary!C10+LCTCSummary!C10</f>
        <v>12215365</v>
      </c>
      <c r="D10" s="72">
        <f>BOR!D10+LUMCON!D10+LOSFA!D10+'UL Summary'!D10+'LSU Summary'!D10+SUSummary!D10+LCTCSummary!D10</f>
        <v>10741017</v>
      </c>
      <c r="E10" s="28">
        <f t="shared" si="0"/>
        <v>-1474348</v>
      </c>
      <c r="F10" s="20"/>
    </row>
    <row r="11" spans="1:12" ht="34.5" x14ac:dyDescent="0.45">
      <c r="A11" s="30" t="s">
        <v>12</v>
      </c>
      <c r="B11" s="72">
        <f>BOR!B11+LUMCON!B11+LOSFA!B11+'UL Summary'!B11+'LSU Summary'!B11+SUSummary!B11+LCTCSummary!B11</f>
        <v>4882088.6400000006</v>
      </c>
      <c r="C11" s="72">
        <f>BOR!C11+LUMCON!C11+LOSFA!C11+'UL Summary'!C11+'LSU Summary'!C11+SUSummary!C11+LCTCSummary!C11</f>
        <v>28637855</v>
      </c>
      <c r="D11" s="72">
        <f>BOR!D11+LUMCON!D11+LOSFA!D11+'UL Summary'!D11+'LSU Summary'!D11+SUSummary!D11+LCTCSummary!D11</f>
        <v>15675858</v>
      </c>
      <c r="E11" s="28">
        <f t="shared" si="0"/>
        <v>-12961997</v>
      </c>
      <c r="F11" s="20"/>
    </row>
    <row r="12" spans="1:12" s="35" customFormat="1" ht="35.25" x14ac:dyDescent="0.5">
      <c r="A12" s="31" t="s">
        <v>13</v>
      </c>
      <c r="B12" s="76">
        <f>SUM(B7:B11)</f>
        <v>15715926.42</v>
      </c>
      <c r="C12" s="76">
        <f>SUM(C7:C11)</f>
        <v>40853220</v>
      </c>
      <c r="D12" s="76">
        <f>SUM(D7:D11)</f>
        <v>26416875</v>
      </c>
      <c r="E12" s="33">
        <f t="shared" si="0"/>
        <v>-14436345</v>
      </c>
      <c r="F12" s="34"/>
    </row>
    <row r="13" spans="1:12" s="35" customFormat="1" ht="35.25" x14ac:dyDescent="0.5">
      <c r="A13" s="103" t="s">
        <v>14</v>
      </c>
      <c r="B13" s="74">
        <f>BOR!B13+LUMCON!B13+LOSFA!B13+'UL Summary'!B13+'LSU Summary'!B13+SUSummary!B13+LCTCSummary!B13</f>
        <v>0</v>
      </c>
      <c r="C13" s="74">
        <f>BOR!C13+LUMCON!C13+LOSFA!C13+'UL Summary'!C13+'LSU Summary'!C13+SUSummary!C13+LCTCSummary!C13</f>
        <v>0</v>
      </c>
      <c r="D13" s="74">
        <f>BOR!D13+LUMCON!D13+LOSFA!D13+'UL Summary'!D13+'LSU Summary'!D13+SUSummary!D13+LCTCSummary!D13</f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72">
        <f>BOR!B16+LUMCON!B16+LOSFA!B16+'UL Summary'!B16+'LSU Summary'!B16+SUSummary!B16+LCTCSummary!B16</f>
        <v>996640426.95999992</v>
      </c>
      <c r="C16" s="72">
        <f>BOR!C16+LUMCON!C16+LOSFA!C16+'UL Summary'!C16+'LSU Summary'!C16+SUSummary!C16+LCTCSummary!C16</f>
        <v>1017057274.79</v>
      </c>
      <c r="D16" s="72">
        <f>BOR!D16+LUMCON!D16+LOSFA!D16+'UL Summary'!D16+'LSU Summary'!D16+SUSummary!D16+LCTCSummary!D16</f>
        <v>1019015186.38</v>
      </c>
      <c r="E16" s="72">
        <f>D16-C16</f>
        <v>1957911.5900000334</v>
      </c>
      <c r="F16" s="37"/>
    </row>
    <row r="17" spans="1:6" ht="34.5" x14ac:dyDescent="0.45">
      <c r="A17" s="18" t="s">
        <v>18</v>
      </c>
      <c r="B17" s="72">
        <f>BOR!B17+LUMCON!B17+LOSFA!B17+'UL Summary'!B17+'LSU Summary'!B17+SUSummary!B17+LCTCSummary!B17</f>
        <v>162183785</v>
      </c>
      <c r="C17" s="72">
        <f>BOR!C17+LUMCON!C17+LOSFA!C17+'UL Summary'!C17+'LSU Summary'!C17+SUSummary!C17+LCTCSummary!C17</f>
        <v>164344386.84</v>
      </c>
      <c r="D17" s="72">
        <f>BOR!D17+LUMCON!D17+LOSFA!D17+'UL Summary'!D17+'LSU Summary'!D17+SUSummary!D17+LCTCSummary!D17</f>
        <v>161515271.16499999</v>
      </c>
      <c r="E17" s="73">
        <f>D17-C17</f>
        <v>-2829115.6750000119</v>
      </c>
      <c r="F17" s="37"/>
    </row>
    <row r="18" spans="1:6" ht="34.5" x14ac:dyDescent="0.45">
      <c r="A18" s="39" t="s">
        <v>19</v>
      </c>
      <c r="B18" s="72">
        <f>BOR!B18+LUMCON!B18+LOSFA!B18+'UL Summary'!B18+'LSU Summary'!B18+SUSummary!B18+LCTCSummary!B18</f>
        <v>36053142.969999999</v>
      </c>
      <c r="C18" s="72">
        <f>BOR!C18+LUMCON!C18+LOSFA!C18+'UL Summary'!C18+'LSU Summary'!C18+SUSummary!C18+LCTCSummary!C18</f>
        <v>37677989</v>
      </c>
      <c r="D18" s="72">
        <f>BOR!D18+LUMCON!D18+LOSFA!D18+'UL Summary'!D18+'LSU Summary'!D18+SUSummary!D18+LCTCSummary!D18</f>
        <v>37810632</v>
      </c>
      <c r="E18" s="73">
        <f>D18-C18</f>
        <v>132643</v>
      </c>
      <c r="F18" s="37"/>
    </row>
    <row r="19" spans="1:6" ht="34.5" x14ac:dyDescent="0.45">
      <c r="A19" s="39" t="s">
        <v>20</v>
      </c>
      <c r="B19" s="72">
        <f>BOR!B19+LUMCON!B19+LOSFA!B19+'UL Summary'!B19+'LSU Summary'!B19+SUSummary!B19+LCTCSummary!B19</f>
        <v>19847625.640000001</v>
      </c>
      <c r="C19" s="72">
        <f>BOR!C19+LUMCON!C19+LOSFA!C19+'UL Summary'!C19+'LSU Summary'!C19+SUSummary!C19+LCTCSummary!C19</f>
        <v>19626034.5</v>
      </c>
      <c r="D19" s="72">
        <f>BOR!D19+LUMCON!D19+LOSFA!D19+'UL Summary'!D19+'LSU Summary'!D19+SUSummary!D19+LCTCSummary!D19</f>
        <v>19938405.330499999</v>
      </c>
      <c r="E19" s="73">
        <f>D19-C19</f>
        <v>312370.83049999923</v>
      </c>
      <c r="F19" s="37"/>
    </row>
    <row r="20" spans="1:6" ht="34.5" x14ac:dyDescent="0.45">
      <c r="A20" s="39" t="s">
        <v>21</v>
      </c>
      <c r="B20" s="72">
        <f>BOR!B20+LUMCON!B20+LOSFA!B20+'UL Summary'!B20+'LSU Summary'!B20+SUSummary!B20+LCTCSummary!B20</f>
        <v>392426.53</v>
      </c>
      <c r="C20" s="72">
        <f>BOR!C20+LUMCON!C20+LOSFA!C20+'UL Summary'!C20+'LSU Summary'!C20+SUSummary!C20+LCTCSummary!C20</f>
        <v>657301</v>
      </c>
      <c r="D20" s="72">
        <f>BOR!D20+LUMCON!D20+LOSFA!D20+'UL Summary'!D20+'LSU Summary'!D20+SUSummary!D20+LCTCSummary!D20</f>
        <v>436855</v>
      </c>
      <c r="E20" s="73">
        <f t="shared" ref="E20:E28" si="1">D20-C20</f>
        <v>-220446</v>
      </c>
      <c r="F20" s="37"/>
    </row>
    <row r="21" spans="1:6" ht="34.5" x14ac:dyDescent="0.45">
      <c r="A21" s="39" t="s">
        <v>22</v>
      </c>
      <c r="B21" s="72">
        <f>BOR!B21+LUMCON!B21+LOSFA!B21+'UL Summary'!B21+'LSU Summary'!B21+SUSummary!B21+LCTCSummary!B21</f>
        <v>136176.31</v>
      </c>
      <c r="C21" s="72">
        <f>BOR!C21+LUMCON!C21+LOSFA!C21+'UL Summary'!C21+'LSU Summary'!C21+SUSummary!C21+LCTCSummary!C21</f>
        <v>255353</v>
      </c>
      <c r="D21" s="72">
        <f>BOR!D21+LUMCON!D21+LOSFA!D21+'UL Summary'!D21+'LSU Summary'!D21+SUSummary!D21+LCTCSummary!D21</f>
        <v>191956</v>
      </c>
      <c r="E21" s="73">
        <f t="shared" si="1"/>
        <v>-63397</v>
      </c>
      <c r="F21" s="37"/>
    </row>
    <row r="22" spans="1:6" ht="34.5" x14ac:dyDescent="0.45">
      <c r="A22" s="39" t="s">
        <v>47</v>
      </c>
      <c r="B22" s="72">
        <f>BOR!B22+LUMCON!B22+LOSFA!B22+'UL Summary'!B22+'LSU Summary'!B22+SUSummary!B22+LCTCSummary!B22</f>
        <v>289374.67</v>
      </c>
      <c r="C22" s="72">
        <f>BOR!C22+LUMCON!C22+LOSFA!C22+'UL Summary'!C22+'LSU Summary'!C22+SUSummary!C22+LCTCSummary!C22</f>
        <v>542624</v>
      </c>
      <c r="D22" s="72">
        <f>BOR!D22+LUMCON!D22+LOSFA!D22+'UL Summary'!D22+'LSU Summary'!D22+SUSummary!D22+LCTCSummary!D22</f>
        <v>407907</v>
      </c>
      <c r="E22" s="73">
        <f>D22-C22</f>
        <v>-134717</v>
      </c>
      <c r="F22" s="37"/>
    </row>
    <row r="23" spans="1:6" ht="34.5" x14ac:dyDescent="0.45">
      <c r="A23" s="39" t="s">
        <v>48</v>
      </c>
      <c r="B23" s="72">
        <f>BOR!B23+LUMCON!B23+LOSFA!B23+'UL Summary'!B23+'LSU Summary'!B23+SUSummary!B23+LCTCSummary!B23</f>
        <v>6585530.75</v>
      </c>
      <c r="C23" s="72">
        <f>BOR!C23+LUMCON!C23+LOSFA!C23+'UL Summary'!C23+'LSU Summary'!C23+SUSummary!C23+LCTCSummary!C23</f>
        <v>5701876.5</v>
      </c>
      <c r="D23" s="72">
        <f>BOR!D23+LUMCON!D23+LOSFA!D23+'UL Summary'!D23+'LSU Summary'!D23+SUSummary!D23+LCTCSummary!D23</f>
        <v>7424210.1265000002</v>
      </c>
      <c r="E23" s="73">
        <f t="shared" si="1"/>
        <v>1722333.6265000002</v>
      </c>
      <c r="F23" s="37"/>
    </row>
    <row r="24" spans="1:6" ht="34.5" x14ac:dyDescent="0.45">
      <c r="A24" s="39" t="s">
        <v>23</v>
      </c>
      <c r="B24" s="72">
        <f>BOR!B24+LUMCON!B24+LOSFA!B24+'UL Summary'!B24+'LSU Summary'!B24+SUSummary!B24+LCTCSummary!B24</f>
        <v>0</v>
      </c>
      <c r="C24" s="72">
        <f>BOR!C24+LUMCON!C24+LOSFA!C24+'UL Summary'!C24+'LSU Summary'!C24+SUSummary!C24+LCTCSummary!C24</f>
        <v>0</v>
      </c>
      <c r="D24" s="72">
        <f>BOR!D24+LUMCON!D24+LOSFA!D24+'UL Summary'!D24+'LSU Summary'!D24+SUSummary!D24+LCTCSummary!D24</f>
        <v>0</v>
      </c>
      <c r="E24" s="73">
        <f t="shared" si="1"/>
        <v>0</v>
      </c>
      <c r="F24" s="37"/>
    </row>
    <row r="25" spans="1:6" ht="34.5" x14ac:dyDescent="0.45">
      <c r="A25" s="39" t="s">
        <v>24</v>
      </c>
      <c r="B25" s="72">
        <f>BOR!B25+LUMCON!B25+LOSFA!B25+'UL Summary'!B25+'LSU Summary'!B25+SUSummary!B25+LCTCSummary!B25</f>
        <v>398315.47</v>
      </c>
      <c r="C25" s="72">
        <f>BOR!C25+LUMCON!C25+LOSFA!C25+'UL Summary'!C25+'LSU Summary'!C25+SUSummary!C25+LCTCSummary!C25</f>
        <v>746906</v>
      </c>
      <c r="D25" s="72">
        <f>BOR!D25+LUMCON!D25+LOSFA!D25+'UL Summary'!D25+'LSU Summary'!D25+SUSummary!D25+LCTCSummary!D25</f>
        <v>661759</v>
      </c>
      <c r="E25" s="73">
        <f t="shared" si="1"/>
        <v>-85147</v>
      </c>
      <c r="F25" s="37"/>
    </row>
    <row r="26" spans="1:6" ht="34.5" x14ac:dyDescent="0.45">
      <c r="A26" s="39" t="s">
        <v>25</v>
      </c>
      <c r="B26" s="72">
        <f>BOR!B26+LUMCON!B26+LOSFA!B26+'UL Summary'!B26+'LSU Summary'!B26+SUSummary!B26+LCTCSummary!B26</f>
        <v>19682792.309999999</v>
      </c>
      <c r="C26" s="72">
        <f>BOR!C26+LUMCON!C26+LOSFA!C26+'UL Summary'!C26+'LSU Summary'!C26+SUSummary!C26+LCTCSummary!C26</f>
        <v>16288559.4</v>
      </c>
      <c r="D26" s="72">
        <f>BOR!D26+LUMCON!D26+LOSFA!D26+'UL Summary'!D26+'LSU Summary'!D26+SUSummary!D26+LCTCSummary!D26</f>
        <v>34711849.170000002</v>
      </c>
      <c r="E26" s="73">
        <f t="shared" si="1"/>
        <v>18423289.770000003</v>
      </c>
      <c r="F26" s="37"/>
    </row>
    <row r="27" spans="1:6" ht="34.5" x14ac:dyDescent="0.45">
      <c r="A27" s="39" t="s">
        <v>26</v>
      </c>
      <c r="B27" s="72">
        <f>BOR!B27+LUMCON!B27+LOSFA!B27+'UL Summary'!B27+'LSU Summary'!B27+SUSummary!B27+LCTCSummary!B27</f>
        <v>0</v>
      </c>
      <c r="C27" s="72">
        <f>BOR!C27+LUMCON!C27+LOSFA!C27+'UL Summary'!C27+'LSU Summary'!C27+SUSummary!C27+LCTCSummary!C27</f>
        <v>0</v>
      </c>
      <c r="D27" s="72">
        <f>BOR!D27+LUMCON!D27+LOSFA!D27+'UL Summary'!D27+'LSU Summary'!D27+SUSummary!D27+LCTCSummary!D27</f>
        <v>0</v>
      </c>
      <c r="E27" s="73">
        <f t="shared" si="1"/>
        <v>0</v>
      </c>
      <c r="F27" s="37"/>
    </row>
    <row r="28" spans="1:6" ht="34.5" x14ac:dyDescent="0.45">
      <c r="A28" s="39" t="s">
        <v>27</v>
      </c>
      <c r="B28" s="72">
        <f>BOR!B28+LUMCON!B28+LOSFA!B28+'UL Summary'!B28+'LSU Summary'!B28+SUSummary!B28+LCTCSummary!B28</f>
        <v>12050328.959999999</v>
      </c>
      <c r="C28" s="72">
        <f>BOR!C28+LUMCON!C28+LOSFA!C28+'UL Summary'!C28+'LSU Summary'!C28+SUSummary!C28+LCTCSummary!C28</f>
        <v>11032842.5</v>
      </c>
      <c r="D28" s="72">
        <f>BOR!D28+LUMCON!D28+LOSFA!D28+'UL Summary'!D28+'LSU Summary'!D28+SUSummary!D28+LCTCSummary!D28</f>
        <v>11246452.6</v>
      </c>
      <c r="E28" s="73">
        <f t="shared" si="1"/>
        <v>213610.09999999963</v>
      </c>
      <c r="F28" s="37"/>
    </row>
    <row r="29" spans="1:6" ht="34.5" x14ac:dyDescent="0.45">
      <c r="A29" s="39" t="s">
        <v>28</v>
      </c>
      <c r="B29" s="72">
        <f>BOR!B29+LUMCON!B29+LOSFA!B29+'UL Summary'!B29+'LSU Summary'!B29+SUSummary!B29+LCTCSummary!B29</f>
        <v>25794657.649999999</v>
      </c>
      <c r="C29" s="72">
        <f>BOR!C29+LUMCON!C29+LOSFA!C29+'UL Summary'!C29+'LSU Summary'!C29+SUSummary!C29+LCTCSummary!C29</f>
        <v>28155463.859999999</v>
      </c>
      <c r="D29" s="72">
        <f>BOR!D29+LUMCON!D29+LOSFA!D29+'UL Summary'!D29+'LSU Summary'!D29+SUSummary!D29+LCTCSummary!D29</f>
        <v>32705826.838500001</v>
      </c>
      <c r="E29" s="73">
        <f>D29-C29</f>
        <v>4550362.9785000011</v>
      </c>
      <c r="F29" s="37"/>
    </row>
    <row r="30" spans="1:6" s="35" customFormat="1" ht="35.25" x14ac:dyDescent="0.5">
      <c r="A30" s="21" t="s">
        <v>29</v>
      </c>
      <c r="B30" s="32">
        <f>SUM(B16:B29)</f>
        <v>1280054583.2200003</v>
      </c>
      <c r="C30" s="32">
        <f>SUM(C16:C29)</f>
        <v>1302086611.3899999</v>
      </c>
      <c r="D30" s="32">
        <f>SUM(D16:D29)</f>
        <v>1326066310.6104999</v>
      </c>
      <c r="E30" s="71">
        <f>SUM(E16:E29)</f>
        <v>23979699.220500022</v>
      </c>
      <c r="F30" s="34"/>
    </row>
    <row r="31" spans="1:6" ht="34.5" x14ac:dyDescent="0.45">
      <c r="A31" s="40" t="s">
        <v>30</v>
      </c>
      <c r="B31" s="72">
        <f>BOR!B31+LUMCON!B31+LOSFA!B31+'UL Summary'!B31+'LSU Summary'!B31+SUSummary!B31+LCTCSummary!B31</f>
        <v>0</v>
      </c>
      <c r="C31" s="72">
        <f>BOR!C31+LUMCON!C31+LOSFA!C31+'UL Summary'!C31+'LSU Summary'!C31+SUSummary!C31+LCTCSummary!C31</f>
        <v>0</v>
      </c>
      <c r="D31" s="72">
        <f>BOR!D31+LUMCON!D31+LOSFA!D31+'UL Summary'!D31+'LSU Summary'!D31+SUSummary!D31+LCTCSummary!D31</f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2">
        <f>BOR!B32+LUMCON!B32+LOSFA!B32+'UL Summary'!B32+'LSU Summary'!B32+SUSummary!B32+LCTCSummary!B32</f>
        <v>10505109.42</v>
      </c>
      <c r="C32" s="72">
        <f>BOR!C32+LUMCON!C32+LOSFA!C32+'UL Summary'!C32+'LSU Summary'!C32+SUSummary!C32+LCTCSummary!C32</f>
        <v>8474986</v>
      </c>
      <c r="D32" s="72">
        <f>BOR!D32+LUMCON!D32+LOSFA!D32+'UL Summary'!D32+'LSU Summary'!D32+SUSummary!D32+LCTCSummary!D32</f>
        <v>8437351.2966450006</v>
      </c>
      <c r="E32" s="28">
        <f t="shared" si="2"/>
        <v>-37634.703354999423</v>
      </c>
      <c r="F32" s="20"/>
    </row>
    <row r="33" spans="1:6" ht="34.5" x14ac:dyDescent="0.45">
      <c r="A33" s="41" t="s">
        <v>32</v>
      </c>
      <c r="B33" s="72">
        <f>BOR!B33+LUMCON!B33+LOSFA!B33+'UL Summary'!B33+'LSU Summary'!B33+SUSummary!B33+LCTCSummary!B33</f>
        <v>1063553</v>
      </c>
      <c r="C33" s="72">
        <f>BOR!C33+LUMCON!C33+LOSFA!C33+'UL Summary'!C33+'LSU Summary'!C33+SUSummary!C33+LCTCSummary!C33</f>
        <v>1063500</v>
      </c>
      <c r="D33" s="72">
        <f>BOR!D33+LUMCON!D33+LOSFA!D33+'UL Summary'!D33+'LSU Summary'!D33+SUSummary!D33+LCTCSummary!D33</f>
        <v>985500</v>
      </c>
      <c r="E33" s="28">
        <f t="shared" si="2"/>
        <v>-78000</v>
      </c>
      <c r="F33" s="20"/>
    </row>
    <row r="34" spans="1:6" ht="34.5" x14ac:dyDescent="0.45">
      <c r="A34" s="29" t="s">
        <v>33</v>
      </c>
      <c r="B34" s="72">
        <f>BOR!B34+LUMCON!B34+LOSFA!B34+'UL Summary'!B34+'LSU Summary'!B34+SUSummary!B34+LCTCSummary!B34</f>
        <v>96655</v>
      </c>
      <c r="C34" s="72">
        <f>BOR!C34+LUMCON!C34+LOSFA!C34+'UL Summary'!C34+'LSU Summary'!C34+SUSummary!C34+LCTCSummary!C34</f>
        <v>97000</v>
      </c>
      <c r="D34" s="72">
        <f>BOR!D34+LUMCON!D34+LOSFA!D34+'UL Summary'!D34+'LSU Summary'!D34+SUSummary!D34+LCTCSummary!D34</f>
        <v>97000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72">
        <f>BOR!B35+LUMCON!B35+LOSFA!B35+'UL Summary'!B35+'LSU Summary'!B35+SUSummary!B35+LCTCSummary!B35</f>
        <v>0</v>
      </c>
      <c r="C35" s="72">
        <f>BOR!C35+LUMCON!C35+LOSFA!C35+'UL Summary'!C35+'LSU Summary'!C35+SUSummary!C35+LCTCSummary!C35</f>
        <v>0</v>
      </c>
      <c r="D35" s="72">
        <f>BOR!D35+LUMCON!D35+LOSFA!D35+'UL Summary'!D35+'LSU Summary'!D35+SUSummary!D35+LCTCSummary!D35</f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72">
        <f>BOR!B36+LUMCON!B36+LOSFA!B36+'UL Summary'!B36+'LSU Summary'!B36+SUSummary!B36+LCTCSummary!B36</f>
        <v>40029270.549999997</v>
      </c>
      <c r="C36" s="72">
        <f>BOR!C36+LUMCON!C36+LOSFA!C36+'UL Summary'!C36+'LSU Summary'!C36+SUSummary!C36+LCTCSummary!C36</f>
        <v>65265889</v>
      </c>
      <c r="D36" s="72">
        <f>BOR!D36+LUMCON!D36+LOSFA!D36+'UL Summary'!D36+'LSU Summary'!D36+SUSummary!D36+LCTCSummary!D36</f>
        <v>54044833.0995</v>
      </c>
      <c r="E36" s="28">
        <f t="shared" si="2"/>
        <v>-11221055.9005</v>
      </c>
      <c r="F36" s="20"/>
    </row>
    <row r="37" spans="1:6" s="35" customFormat="1" ht="35.25" x14ac:dyDescent="0.5">
      <c r="A37" s="42" t="s">
        <v>36</v>
      </c>
      <c r="B37" s="43">
        <f>SUM(B30:B36)</f>
        <v>1331749171.1900003</v>
      </c>
      <c r="C37" s="43">
        <f>SUM(C30:C36)</f>
        <v>1376987986.3899999</v>
      </c>
      <c r="D37" s="43">
        <f>SUM(D30:D36)</f>
        <v>1389630995.0066447</v>
      </c>
      <c r="E37" s="70">
        <f>E36+E35+E34+E33+E32+E31+E30</f>
        <v>12643008.616645023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f>BOR!B39+LUMCON!B39+LOSFA!B39+'UL Summary'!B39+'LSU Summary'!B39+SUSummary!B39+LCTCSummary!B39</f>
        <v>52075512.780000001</v>
      </c>
      <c r="C39" s="72">
        <f>BOR!C39+LUMCON!C39+LOSFA!C39+'UL Summary'!C39+'LSU Summary'!C39+SUSummary!C39+LCTCSummary!C39</f>
        <v>66005117</v>
      </c>
      <c r="D39" s="72">
        <f>BOR!D39+LUMCON!D39+LOSFA!D39+'UL Summary'!D39+'LSU Summary'!D39+SUSummary!D39+LCTCSummary!D39</f>
        <v>62850555</v>
      </c>
      <c r="E39" s="25">
        <f>D39-C39</f>
        <v>-3154562</v>
      </c>
      <c r="F39" s="20"/>
    </row>
    <row r="40" spans="1:6" ht="34.5" x14ac:dyDescent="0.45">
      <c r="A40" s="26" t="s">
        <v>39</v>
      </c>
      <c r="B40" s="72">
        <f>BOR!B40+LUMCON!B40+LOSFA!B40+'UL Summary'!B40+'LSU Summary'!B40+SUSummary!B40+LCTCSummary!B40</f>
        <v>0</v>
      </c>
      <c r="C40" s="72">
        <f>BOR!C40+LUMCON!C40+LOSFA!C40+'UL Summary'!C40+'LSU Summary'!C40+SUSummary!C40+LCTCSummary!C40</f>
        <v>0</v>
      </c>
      <c r="D40" s="72">
        <f>BOR!D40+LUMCON!D40+LOSFA!D40+'UL Summary'!D40+'LSU Summary'!D40+SUSummary!D40+LCTCSummary!D40</f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f>BOR!B42+LUMCON!B42+LOSFA!B42+'UL Summary'!B42+'LSU Summary'!B42+SUSummary!B42+LCTCSummary!B42</f>
        <v>0</v>
      </c>
      <c r="C42" s="72">
        <f>BOR!C42+LUMCON!C42+LOSFA!C42+'UL Summary'!C42+'LSU Summary'!C42+SUSummary!C42+LCTCSummary!C42</f>
        <v>0</v>
      </c>
      <c r="D42" s="72">
        <f>BOR!D42+LUMCON!D42+LOSFA!D42+'UL Summary'!D42+'LSU Summary'!D42+SUSummary!D42+LCTCSummary!D42</f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2">
        <f>BOR!B43+LUMCON!B43+LOSFA!B43+'UL Summary'!B43+'LSU Summary'!B43+SUSummary!B43+LCTCSummary!B43</f>
        <v>13775579</v>
      </c>
      <c r="C43" s="72">
        <f>BOR!C43+LUMCON!C43+LOSFA!C43+'UL Summary'!C43+'LSU Summary'!C43+SUSummary!C43+LCTCSummary!C43</f>
        <v>17052942</v>
      </c>
      <c r="D43" s="72">
        <f>BOR!D43+LUMCON!D43+LOSFA!D43+'UL Summary'!D43+'LSU Summary'!D43+SUSummary!D43+LCTCSummary!D43</f>
        <v>17052942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74">
        <f>B39+B40+B42+B43</f>
        <v>65851091.780000001</v>
      </c>
      <c r="C44" s="74">
        <f>C39+C40+C42+C43</f>
        <v>83058059</v>
      </c>
      <c r="D44" s="74">
        <f>D39+D40+D42+D43</f>
        <v>79903497</v>
      </c>
      <c r="E44" s="33">
        <f>D44-C44</f>
        <v>-3154562</v>
      </c>
      <c r="F44" s="49"/>
    </row>
    <row r="45" spans="1:6" s="50" customFormat="1" ht="45" x14ac:dyDescent="0.6">
      <c r="A45" s="21" t="s">
        <v>44</v>
      </c>
      <c r="B45" s="74">
        <f>BOR!B45+LUMCON!B45+LOSFA!B47+'UL Summary'!B45+'LSU Summary'!B45+SUSummary!B45+LCTCSummary!B45</f>
        <v>0</v>
      </c>
      <c r="C45" s="74">
        <f>BOR!C45+LUMCON!C45+LOSFA!C47+'UL Summary'!C45+'LSU Summary'!C45+SUSummary!C45+LCTCSummary!C45</f>
        <v>0</v>
      </c>
      <c r="D45" s="74">
        <f>BOR!D45+LUMCON!D45+LOSFA!D47+'UL Summary'!D45+'LSU Summary'!D45+SUSummary!D45+LCTCSummary!D45</f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f>B45+B44+B37+B13+B12</f>
        <v>1413316189.3900003</v>
      </c>
      <c r="C46" s="52">
        <f>C45+C44+C37+C13+C12</f>
        <v>1500899265.3899999</v>
      </c>
      <c r="D46" s="52">
        <f>D45+D44+D37+D13+D12</f>
        <v>1495951367.0066447</v>
      </c>
      <c r="E46" s="53">
        <f>D46-C46</f>
        <v>-4947898.3833551407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70" zoomScaleNormal="70" workbookViewId="0"/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71.71093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71.71093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71.71093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71.71093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71.71093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71.71093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71.71093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71.71093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71.71093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71.71093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71.71093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71.71093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71.71093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71.71093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71.71093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71.71093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71.71093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71.71093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71.71093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71.71093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71.71093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71.71093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71.71093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71.71093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71.71093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71.71093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71.71093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71.71093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71.71093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71.71093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71.71093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71.71093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71.71093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71.71093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71.71093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71.71093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71.71093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71.71093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71.71093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71.71093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71.71093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71.71093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71.71093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71.71093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71.71093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71.71093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71.71093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71.71093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71.71093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71.71093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71.71093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71.71093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71.71093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71.71093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71.71093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71.71093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71.71093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71.71093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71.71093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71.71093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71.71093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71.71093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71.71093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103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2351664</v>
      </c>
      <c r="C11" s="27">
        <v>3725935</v>
      </c>
      <c r="D11" s="27">
        <v>3725935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2351664</v>
      </c>
      <c r="C12" s="32">
        <v>3725935</v>
      </c>
      <c r="D12" s="32">
        <v>3725935</v>
      </c>
      <c r="E12" s="33">
        <f t="shared" si="0"/>
        <v>0</v>
      </c>
      <c r="F12" s="34"/>
    </row>
    <row r="13" spans="1:12" s="35" customFormat="1" ht="35.25" x14ac:dyDescent="0.5">
      <c r="A13" s="103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18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18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9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9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9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9"/>
    </row>
    <row r="22" spans="1:6" ht="34.5" x14ac:dyDescent="0.45">
      <c r="A22" s="39" t="s">
        <v>47</v>
      </c>
      <c r="B22" s="24">
        <v>0</v>
      </c>
      <c r="C22" s="24"/>
      <c r="D22" s="24"/>
      <c r="E22" s="24">
        <f>D22-C22</f>
        <v>0</v>
      </c>
      <c r="F22" s="39"/>
    </row>
    <row r="23" spans="1:6" ht="34.5" x14ac:dyDescent="0.45">
      <c r="A23" s="39" t="s">
        <v>48</v>
      </c>
      <c r="B23" s="24"/>
      <c r="C23" s="24"/>
      <c r="D23" s="24"/>
      <c r="E23" s="24">
        <f t="shared" si="1"/>
        <v>0</v>
      </c>
      <c r="F23" s="39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9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9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9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9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9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9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9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39"/>
    </row>
    <row r="32" spans="1:6" ht="35.25" x14ac:dyDescent="0.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1"/>
    </row>
    <row r="33" spans="1:7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40"/>
    </row>
    <row r="34" spans="1:7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39"/>
    </row>
    <row r="35" spans="1:7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41"/>
    </row>
    <row r="36" spans="1:7" ht="34.5" x14ac:dyDescent="0.45">
      <c r="A36" s="41" t="s">
        <v>35</v>
      </c>
      <c r="B36" s="27">
        <v>13194</v>
      </c>
      <c r="C36" s="27">
        <v>41450</v>
      </c>
      <c r="D36" s="27">
        <v>92750</v>
      </c>
      <c r="E36" s="28">
        <f t="shared" si="2"/>
        <v>51300</v>
      </c>
      <c r="F36" s="29"/>
    </row>
    <row r="37" spans="1:7" s="35" customFormat="1" ht="35.25" x14ac:dyDescent="0.5">
      <c r="A37" s="42" t="s">
        <v>36</v>
      </c>
      <c r="B37" s="43">
        <v>13194</v>
      </c>
      <c r="C37" s="43">
        <v>41450</v>
      </c>
      <c r="D37" s="43">
        <v>92750</v>
      </c>
      <c r="E37" s="44">
        <f>E36+E35+E34+E33+E32+E31</f>
        <v>51300</v>
      </c>
      <c r="F37" s="39"/>
    </row>
    <row r="38" spans="1:7" ht="35.25" x14ac:dyDescent="0.5">
      <c r="A38" s="38" t="s">
        <v>37</v>
      </c>
      <c r="B38" s="24"/>
      <c r="C38" s="24"/>
      <c r="D38" s="24"/>
      <c r="E38" s="25"/>
      <c r="F38" s="41"/>
    </row>
    <row r="39" spans="1:7" ht="34.5" x14ac:dyDescent="0.45">
      <c r="A39" s="45" t="s">
        <v>38</v>
      </c>
      <c r="B39" s="24">
        <v>38833091</v>
      </c>
      <c r="C39" s="24">
        <v>52350908</v>
      </c>
      <c r="D39" s="24">
        <v>47024032</v>
      </c>
      <c r="E39" s="25">
        <f>D39-C39</f>
        <v>-5326876</v>
      </c>
      <c r="F39" s="20"/>
    </row>
    <row r="40" spans="1:7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  <c r="G40" s="107"/>
    </row>
    <row r="41" spans="1:7" ht="35.25" x14ac:dyDescent="0.5">
      <c r="A41" s="48" t="s">
        <v>40</v>
      </c>
      <c r="B41" s="24"/>
      <c r="C41" s="24"/>
      <c r="D41" s="24"/>
      <c r="E41" s="24"/>
      <c r="F41" s="20"/>
    </row>
    <row r="42" spans="1:7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7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7" s="50" customFormat="1" ht="45" x14ac:dyDescent="0.6">
      <c r="A44" s="21" t="s">
        <v>43</v>
      </c>
      <c r="B44" s="32">
        <v>38833091</v>
      </c>
      <c r="C44" s="32">
        <v>52350908</v>
      </c>
      <c r="D44" s="32">
        <v>47024032</v>
      </c>
      <c r="E44" s="33">
        <f>D44-C44</f>
        <v>-5326876</v>
      </c>
      <c r="F44" s="49"/>
    </row>
    <row r="45" spans="1:7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7" s="50" customFormat="1" ht="45.75" thickBot="1" x14ac:dyDescent="0.65">
      <c r="A46" s="51" t="s">
        <v>45</v>
      </c>
      <c r="B46" s="52">
        <v>41197949</v>
      </c>
      <c r="C46" s="52">
        <v>56118293</v>
      </c>
      <c r="D46" s="52">
        <v>50842717</v>
      </c>
      <c r="E46" s="53">
        <f>D46-C46</f>
        <v>-5275576</v>
      </c>
      <c r="F46" s="49"/>
    </row>
    <row r="47" spans="1:7" s="8" customFormat="1" ht="45" thickTop="1" x14ac:dyDescent="0.55000000000000004">
      <c r="A47" s="54"/>
      <c r="B47" s="55"/>
      <c r="C47" s="77">
        <v>0</v>
      </c>
      <c r="D47" s="77">
        <v>0</v>
      </c>
      <c r="E47" s="77">
        <v>0</v>
      </c>
      <c r="F47" s="56"/>
    </row>
    <row r="48" spans="1:7" ht="44.25" x14ac:dyDescent="0.55000000000000004">
      <c r="A48" s="105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76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f>ULSBoard!B7+Grambling!B7+LATech!B7+McNeese!B7+Nicholls!B7+NwSU!B7+SLU!B7+ULL!B7+ULM!B7+UNO!B7</f>
        <v>0</v>
      </c>
      <c r="C7" s="72">
        <f>ULSBoard!C7+Grambling!C7+LATech!C7+McNeese!C7+Nicholls!C7+NwSU!C7+SLU!C7+ULL!C7+ULM!C7+UNO!C7</f>
        <v>0</v>
      </c>
      <c r="D7" s="72">
        <f>ULSBoard!D7+Grambling!D7+LATech!D7+McNeese!D7+Nicholls!D7+NwSU!D7+SLU!D7+ULL!D7+ULM!D7+UNO!D7</f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2">
        <f>ULSBoard!B8+Grambling!B8+LATech!B8+McNeese!B8+Nicholls!B8+NwSU!B8+SLU!B8+ULL!B8+ULM!B8+UNO!B8</f>
        <v>0</v>
      </c>
      <c r="C8" s="72">
        <f>ULSBoard!C8+Grambling!C8+LATech!C8+McNeese!C8+Nicholls!C8+NwSU!C8+SLU!C8+ULL!C8+ULM!C8+UNO!C8</f>
        <v>0</v>
      </c>
      <c r="D8" s="72">
        <f>ULSBoard!D8+Grambling!D8+LATech!D8+McNeese!D8+Nicholls!D8+NwSU!D8+SLU!D8+ULL!D8+ULM!D8+UNO!D8</f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2">
        <f>ULSBoard!B9+Grambling!B9+LATech!B9+McNeese!B9+Nicholls!B9+NwSU!B9+SLU!B9+ULL!B9+ULM!B9+UNO!B9</f>
        <v>0</v>
      </c>
      <c r="C9" s="72">
        <f>ULSBoard!C9+Grambling!C9+LATech!C9+McNeese!C9+Nicholls!C9+NwSU!C9+SLU!C9+ULL!C9+ULM!C9+UNO!C9</f>
        <v>0</v>
      </c>
      <c r="D9" s="72">
        <f>ULSBoard!D9+Grambling!D9+LATech!D9+McNeese!D9+Nicholls!D9+NwSU!D9+SLU!D9+ULL!D9+ULM!D9+UNO!D9</f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2">
        <f>ULSBoard!B10+Grambling!B10+LATech!B10+McNeese!B10+Nicholls!B10+NwSU!B10+SLU!B10+ULL!B10+ULM!B10+UNO!B10</f>
        <v>0</v>
      </c>
      <c r="C10" s="72">
        <f>ULSBoard!C10+Grambling!C10+LATech!C10+McNeese!C10+Nicholls!C10+NwSU!C10+SLU!C10+ULL!C10+ULM!C10+UNO!C10</f>
        <v>0</v>
      </c>
      <c r="D10" s="72">
        <f>ULSBoard!D10+Grambling!D10+LATech!D10+McNeese!D10+Nicholls!D10+NwSU!D10+SLU!D10+ULL!D10+ULM!D10+UNO!D10</f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72">
        <f>ULSBoard!B11+Grambling!B11+LATech!B11+McNeese!B11+Nicholls!B11+NwSU!B11+SLU!B11+ULL!B11+ULM!B11+UNO!B11</f>
        <v>74923</v>
      </c>
      <c r="C11" s="72">
        <f>ULSBoard!C11+Grambling!C11+LATech!C11+McNeese!C11+Nicholls!C11+NwSU!C11+SLU!C11+ULL!C11+ULM!C11+UNO!C11</f>
        <v>74923</v>
      </c>
      <c r="D11" s="72">
        <f>ULSBoard!D11+Grambling!D11+LATech!D11+McNeese!D11+Nicholls!D11+NwSU!D11+SLU!D11+ULL!D11+ULM!D11+UNO!D11</f>
        <v>74923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76">
        <f>SUM(B7:B11)</f>
        <v>74923</v>
      </c>
      <c r="C12" s="76">
        <f>SUM(C7:C11)</f>
        <v>74923</v>
      </c>
      <c r="D12" s="76">
        <f>SUM(D7:D11)</f>
        <v>74923</v>
      </c>
      <c r="E12" s="33">
        <f t="shared" si="0"/>
        <v>0</v>
      </c>
      <c r="F12" s="34"/>
    </row>
    <row r="13" spans="1:12" s="35" customFormat="1" ht="35.25" x14ac:dyDescent="0.5">
      <c r="A13" s="103" t="s">
        <v>14</v>
      </c>
      <c r="B13" s="74">
        <f>ULSBoard!B13+Grambling!B13+LATech!B13+McNeese!B13+Nicholls!B13+NwSU!B13+SLU!B13+ULL!B13+ULM!B13+UNO!B13</f>
        <v>0</v>
      </c>
      <c r="C13" s="74">
        <f>ULSBoard!C13+Grambling!C13+LATech!C13+McNeese!C13+Nicholls!C13+NwSU!C13+SLU!C13+ULL!C13+ULM!C13+UNO!C13</f>
        <v>0</v>
      </c>
      <c r="D13" s="74">
        <f>ULSBoard!D13+Grambling!D13+LATech!D13+McNeese!D13+Nicholls!D13+NwSU!D13+SLU!D13+ULL!D13+ULM!D13+UNO!D13</f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72">
        <f>ULSBoard!B16+Grambling!B16+LATech!B16+McNeese!B16+Nicholls!B16+NwSU!B16+SLU!B16+ULL!B16+ULM!B16+UNO!B16</f>
        <v>440697362.60000002</v>
      </c>
      <c r="C16" s="72">
        <f>ULSBoard!C16+Grambling!C16+LATech!C16+McNeese!C16+Nicholls!C16+NwSU!C16+SLU!C16+ULL!C16+ULM!C16+UNO!C16</f>
        <v>452952051</v>
      </c>
      <c r="D16" s="72">
        <f>ULSBoard!D16+Grambling!D16+LATech!D16+McNeese!D16+Nicholls!D16+NwSU!D16+SLU!D16+ULL!D16+ULM!D16+UNO!D16</f>
        <v>445297814</v>
      </c>
      <c r="E16" s="72">
        <f>D16-C16</f>
        <v>-7654237</v>
      </c>
      <c r="F16" s="37"/>
    </row>
    <row r="17" spans="1:6" ht="34.5" x14ac:dyDescent="0.45">
      <c r="A17" s="18" t="s">
        <v>18</v>
      </c>
      <c r="B17" s="72">
        <f>ULSBoard!B17+Grambling!B17+LATech!B17+McNeese!B17+Nicholls!B17+NwSU!B17+SLU!B17+ULL!B17+ULM!B17+UNO!B17</f>
        <v>55378203.740000002</v>
      </c>
      <c r="C17" s="72">
        <f>ULSBoard!C17+Grambling!C17+LATech!C17+McNeese!C17+Nicholls!C17+NwSU!C17+SLU!C17+ULL!C17+ULM!C17+UNO!C17</f>
        <v>54737583</v>
      </c>
      <c r="D17" s="72">
        <f>ULSBoard!D17+Grambling!D17+LATech!D17+McNeese!D17+Nicholls!D17+NwSU!D17+SLU!D17+ULL!D17+ULM!D17+UNO!D17</f>
        <v>55679563</v>
      </c>
      <c r="E17" s="73">
        <f>D17-C17</f>
        <v>941980</v>
      </c>
      <c r="F17" s="37"/>
    </row>
    <row r="18" spans="1:6" ht="34.5" x14ac:dyDescent="0.45">
      <c r="A18" s="39" t="s">
        <v>19</v>
      </c>
      <c r="B18" s="72">
        <f>ULSBoard!B18+Grambling!B18+LATech!B18+McNeese!B18+Nicholls!B18+NwSU!B18+SLU!B18+ULL!B18+ULM!B18+UNO!B18</f>
        <v>15747051.25</v>
      </c>
      <c r="C18" s="72">
        <f>ULSBoard!C18+Grambling!C18+LATech!C18+McNeese!C18+Nicholls!C18+NwSU!C18+SLU!C18+ULL!C18+ULM!C18+UNO!C18</f>
        <v>17478230</v>
      </c>
      <c r="D18" s="72">
        <f>ULSBoard!D18+Grambling!D18+LATech!D18+McNeese!D18+Nicholls!D18+NwSU!D18+SLU!D18+ULL!D18+ULM!D18+UNO!D18</f>
        <v>17614842</v>
      </c>
      <c r="E18" s="73">
        <f>D18-C18</f>
        <v>136612</v>
      </c>
      <c r="F18" s="37"/>
    </row>
    <row r="19" spans="1:6" ht="34.5" x14ac:dyDescent="0.45">
      <c r="A19" s="39" t="s">
        <v>20</v>
      </c>
      <c r="B19" s="72">
        <f>ULSBoard!B19+Grambling!B19+LATech!B19+McNeese!B19+Nicholls!B19+NwSU!B19+SLU!B19+ULL!B19+ULM!B19+UNO!B19</f>
        <v>9409577.4900000002</v>
      </c>
      <c r="C19" s="72">
        <f>ULSBoard!C19+Grambling!C19+LATech!C19+McNeese!C19+Nicholls!C19+NwSU!C19+SLU!C19+ULL!C19+ULM!C19+UNO!C19</f>
        <v>9079426</v>
      </c>
      <c r="D19" s="72">
        <f>ULSBoard!D19+Grambling!D19+LATech!D19+McNeese!D19+Nicholls!D19+NwSU!D19+SLU!D19+ULL!D19+ULM!D19+UNO!D19</f>
        <v>9379478</v>
      </c>
      <c r="E19" s="73">
        <f>D19-C19</f>
        <v>300052</v>
      </c>
      <c r="F19" s="37"/>
    </row>
    <row r="20" spans="1:6" ht="34.5" x14ac:dyDescent="0.45">
      <c r="A20" s="39" t="s">
        <v>21</v>
      </c>
      <c r="B20" s="72">
        <f>ULSBoard!B20+Grambling!B20+LATech!B20+McNeese!B20+Nicholls!B20+NwSU!B20+SLU!B20+ULL!B20+ULM!B20+UNO!B20</f>
        <v>0</v>
      </c>
      <c r="C20" s="72">
        <f>ULSBoard!C20+Grambling!C20+LATech!C20+McNeese!C20+Nicholls!C20+NwSU!C20+SLU!C20+ULL!C20+ULM!C20+UNO!C20</f>
        <v>0</v>
      </c>
      <c r="D20" s="72">
        <f>ULSBoard!D20+Grambling!D20+LATech!D20+McNeese!D20+Nicholls!D20+NwSU!D20+SLU!D20+ULL!D20+ULM!D20+UNO!D20</f>
        <v>0</v>
      </c>
      <c r="E20" s="73">
        <f t="shared" ref="E20:E28" si="1">D20-C20</f>
        <v>0</v>
      </c>
      <c r="F20" s="37"/>
    </row>
    <row r="21" spans="1:6" ht="34.5" x14ac:dyDescent="0.45">
      <c r="A21" s="39" t="s">
        <v>22</v>
      </c>
      <c r="B21" s="72">
        <f>ULSBoard!B21+Grambling!B21+LATech!B21+McNeese!B21+Nicholls!B21+NwSU!B21+SLU!B21+ULL!B21+ULM!B21+UNO!B21</f>
        <v>0</v>
      </c>
      <c r="C21" s="72">
        <f>ULSBoard!C21+Grambling!C21+LATech!C21+McNeese!C21+Nicholls!C21+NwSU!C21+SLU!C21+ULL!C21+ULM!C21+UNO!C21</f>
        <v>0</v>
      </c>
      <c r="D21" s="72">
        <f>ULSBoard!D21+Grambling!D21+LATech!D21+McNeese!D21+Nicholls!D21+NwSU!D21+SLU!D21+ULL!D21+ULM!D21+UNO!D21</f>
        <v>0</v>
      </c>
      <c r="E21" s="73">
        <f t="shared" si="1"/>
        <v>0</v>
      </c>
      <c r="F21" s="37"/>
    </row>
    <row r="22" spans="1:6" ht="34.5" x14ac:dyDescent="0.45">
      <c r="A22" s="39" t="s">
        <v>47</v>
      </c>
      <c r="B22" s="72">
        <f>ULSBoard!B22+Grambling!B22+LATech!B22+McNeese!B22+Nicholls!B22+NwSU!B22+SLU!B22+ULL!B22+ULM!B22+UNO!B22</f>
        <v>0</v>
      </c>
      <c r="C22" s="72">
        <f>ULSBoard!C22+Grambling!C22+LATech!C22+McNeese!C22+Nicholls!C22+NwSU!C22+SLU!C22+ULL!C22+ULM!C22+UNO!C22</f>
        <v>0</v>
      </c>
      <c r="D22" s="72">
        <f>ULSBoard!D22+Grambling!D22+LATech!D22+McNeese!D22+Nicholls!D22+NwSU!D22+SLU!D22+ULL!D22+ULM!D22+UNO!D22</f>
        <v>0</v>
      </c>
      <c r="E22" s="73">
        <f>D22-C22</f>
        <v>0</v>
      </c>
      <c r="F22" s="37"/>
    </row>
    <row r="23" spans="1:6" ht="34.5" x14ac:dyDescent="0.45">
      <c r="A23" s="39" t="s">
        <v>48</v>
      </c>
      <c r="B23" s="72">
        <f>ULSBoard!B23+Grambling!B23+LATech!B23+McNeese!B23+Nicholls!B23+NwSU!B23+SLU!B23+ULL!B23+ULM!B23+UNO!B23</f>
        <v>1322603</v>
      </c>
      <c r="C23" s="72">
        <f>ULSBoard!C23+Grambling!C23+LATech!C23+McNeese!C23+Nicholls!C23+NwSU!C23+SLU!C23+ULL!C23+ULM!C23+UNO!C23</f>
        <v>1323000</v>
      </c>
      <c r="D23" s="72">
        <f>ULSBoard!D23+Grambling!D23+LATech!D23+McNeese!D23+Nicholls!D23+NwSU!D23+SLU!D23+ULL!D23+ULM!D23+UNO!D23</f>
        <v>1323000</v>
      </c>
      <c r="E23" s="73">
        <f t="shared" si="1"/>
        <v>0</v>
      </c>
      <c r="F23" s="37"/>
    </row>
    <row r="24" spans="1:6" ht="34.5" x14ac:dyDescent="0.45">
      <c r="A24" s="39" t="s">
        <v>23</v>
      </c>
      <c r="B24" s="72">
        <f>ULSBoard!B24+Grambling!B24+LATech!B24+McNeese!B24+Nicholls!B24+NwSU!B24+SLU!B24+ULL!B24+ULM!B24+UNO!B24</f>
        <v>0</v>
      </c>
      <c r="C24" s="72">
        <f>ULSBoard!C24+Grambling!C24+LATech!C24+McNeese!C24+Nicholls!C24+NwSU!C24+SLU!C24+ULL!C24+ULM!C24+UNO!C24</f>
        <v>0</v>
      </c>
      <c r="D24" s="72">
        <f>ULSBoard!D24+Grambling!D24+LATech!D24+McNeese!D24+Nicholls!D24+NwSU!D24+SLU!D24+ULL!D24+ULM!D24+UNO!D24</f>
        <v>0</v>
      </c>
      <c r="E24" s="73">
        <f t="shared" si="1"/>
        <v>0</v>
      </c>
      <c r="F24" s="37"/>
    </row>
    <row r="25" spans="1:6" ht="34.5" x14ac:dyDescent="0.45">
      <c r="A25" s="39" t="s">
        <v>24</v>
      </c>
      <c r="B25" s="72">
        <f>ULSBoard!B25+Grambling!B25+LATech!B25+McNeese!B25+Nicholls!B25+NwSU!B25+SLU!B25+ULL!B25+ULM!B25+UNO!B25</f>
        <v>0</v>
      </c>
      <c r="C25" s="72">
        <f>ULSBoard!C25+Grambling!C25+LATech!C25+McNeese!C25+Nicholls!C25+NwSU!C25+SLU!C25+ULL!C25+ULM!C25+UNO!C25</f>
        <v>0</v>
      </c>
      <c r="D25" s="72">
        <f>ULSBoard!D25+Grambling!D25+LATech!D25+McNeese!D25+Nicholls!D25+NwSU!D25+SLU!D25+ULL!D25+ULM!D25+UNO!D25</f>
        <v>0</v>
      </c>
      <c r="E25" s="73">
        <f t="shared" si="1"/>
        <v>0</v>
      </c>
      <c r="F25" s="37"/>
    </row>
    <row r="26" spans="1:6" ht="34.5" x14ac:dyDescent="0.45">
      <c r="A26" s="39" t="s">
        <v>25</v>
      </c>
      <c r="B26" s="72">
        <f>ULSBoard!B26+Grambling!B26+LATech!B26+McNeese!B26+Nicholls!B26+NwSU!B26+SLU!B26+ULL!B26+ULM!B26+UNO!B26</f>
        <v>13307359.57</v>
      </c>
      <c r="C26" s="72">
        <f>ULSBoard!C26+Grambling!C26+LATech!C26+McNeese!C26+Nicholls!C26+NwSU!C26+SLU!C26+ULL!C26+ULM!C26+UNO!C26</f>
        <v>13159456</v>
      </c>
      <c r="D26" s="72">
        <f>ULSBoard!D26+Grambling!D26+LATech!D26+McNeese!D26+Nicholls!D26+NwSU!D26+SLU!D26+ULL!D26+ULM!D26+UNO!D26</f>
        <v>14712088</v>
      </c>
      <c r="E26" s="73">
        <f t="shared" si="1"/>
        <v>1552632</v>
      </c>
      <c r="F26" s="37"/>
    </row>
    <row r="27" spans="1:6" ht="34.5" x14ac:dyDescent="0.45">
      <c r="A27" s="39" t="s">
        <v>26</v>
      </c>
      <c r="B27" s="72">
        <f>ULSBoard!B27+Grambling!B27+LATech!B27+McNeese!B27+Nicholls!B27+NwSU!B27+SLU!B27+ULL!B27+ULM!B27+UNO!B27</f>
        <v>0</v>
      </c>
      <c r="C27" s="72">
        <f>ULSBoard!C27+Grambling!C27+LATech!C27+McNeese!C27+Nicholls!C27+NwSU!C27+SLU!C27+ULL!C27+ULM!C27+UNO!C27</f>
        <v>0</v>
      </c>
      <c r="D27" s="72">
        <f>ULSBoard!D27+Grambling!D27+LATech!D27+McNeese!D27+Nicholls!D27+NwSU!D27+SLU!D27+ULL!D27+ULM!D27+UNO!D27</f>
        <v>0</v>
      </c>
      <c r="E27" s="73">
        <f t="shared" si="1"/>
        <v>0</v>
      </c>
      <c r="F27" s="37"/>
    </row>
    <row r="28" spans="1:6" ht="34.5" x14ac:dyDescent="0.45">
      <c r="A28" s="39" t="s">
        <v>27</v>
      </c>
      <c r="B28" s="72">
        <f>ULSBoard!B28+Grambling!B28+LATech!B28+McNeese!B28+Nicholls!B28+NwSU!B28+SLU!B28+ULL!B28+ULM!B28+UNO!B28</f>
        <v>10113052.43</v>
      </c>
      <c r="C28" s="72">
        <f>ULSBoard!C28+Grambling!C28+LATech!C28+McNeese!C28+Nicholls!C28+NwSU!C28+SLU!C28+ULL!C28+ULM!C28+UNO!C28</f>
        <v>9090781</v>
      </c>
      <c r="D28" s="72">
        <f>ULSBoard!D28+Grambling!D28+LATech!D28+McNeese!D28+Nicholls!D28+NwSU!D28+SLU!D28+ULL!D28+ULM!D28+UNO!D28</f>
        <v>9302068</v>
      </c>
      <c r="E28" s="73">
        <f t="shared" si="1"/>
        <v>211287</v>
      </c>
      <c r="F28" s="37"/>
    </row>
    <row r="29" spans="1:6" ht="34.5" x14ac:dyDescent="0.45">
      <c r="A29" s="39" t="s">
        <v>28</v>
      </c>
      <c r="B29" s="72">
        <f>ULSBoard!B29+Grambling!B29+LATech!B29+McNeese!B29+Nicholls!B29+NwSU!B29+SLU!B29+ULL!B29+ULM!B29+UNO!B29</f>
        <v>8358519.879999999</v>
      </c>
      <c r="C29" s="72">
        <f>ULSBoard!C29+Grambling!C29+LATech!C29+McNeese!C29+Nicholls!C29+NwSU!C29+SLU!C29+ULL!C29+ULM!C29+UNO!C29</f>
        <v>8960879</v>
      </c>
      <c r="D29" s="72">
        <f>ULSBoard!D29+Grambling!D29+LATech!D29+McNeese!D29+Nicholls!D29+NwSU!D29+SLU!D29+ULL!D29+ULM!D29+UNO!D29</f>
        <v>15005537</v>
      </c>
      <c r="E29" s="73">
        <f>D29-C29</f>
        <v>6044658</v>
      </c>
      <c r="F29" s="37"/>
    </row>
    <row r="30" spans="1:6" s="35" customFormat="1" ht="35.25" x14ac:dyDescent="0.5">
      <c r="A30" s="21" t="s">
        <v>29</v>
      </c>
      <c r="B30" s="32">
        <f>SUM(B16:B29)</f>
        <v>554333729.96000004</v>
      </c>
      <c r="C30" s="32">
        <f>SUM(C16:C29)</f>
        <v>566781406</v>
      </c>
      <c r="D30" s="32">
        <f>SUM(D16:D29)</f>
        <v>568314390</v>
      </c>
      <c r="E30" s="71">
        <f>SUM(E16:E29)</f>
        <v>1532984</v>
      </c>
      <c r="F30" s="34"/>
    </row>
    <row r="31" spans="1:6" ht="34.5" x14ac:dyDescent="0.45">
      <c r="A31" s="40" t="s">
        <v>30</v>
      </c>
      <c r="B31" s="72">
        <f>ULSBoard!B31+Grambling!B31+LATech!B31+McNeese!B31+Nicholls!B31+NwSU!B31+SLU!B31+ULL!B31+ULM!B31+UNO!B31</f>
        <v>0</v>
      </c>
      <c r="C31" s="72">
        <f>ULSBoard!C31+Grambling!C31+LATech!C31+McNeese!C31+Nicholls!C31+NwSU!C31+SLU!C31+ULL!C31+ULM!C31+UNO!C31</f>
        <v>0</v>
      </c>
      <c r="D31" s="72">
        <f>ULSBoard!D31+Grambling!D31+LATech!D31+McNeese!D31+Nicholls!D31+NwSU!D31+SLU!D31+ULL!D31+ULM!D31+UNO!D31</f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2">
        <f>ULSBoard!B32+Grambling!B32+LATech!B32+McNeese!B32+Nicholls!B32+NwSU!B32+SLU!B32+ULL!B32+ULM!B32+UNO!B32</f>
        <v>909181.19</v>
      </c>
      <c r="C32" s="72">
        <f>ULSBoard!C32+Grambling!C32+LATech!C32+McNeese!C32+Nicholls!C32+NwSU!C32+SLU!C32+ULL!C32+ULM!C32+UNO!C32</f>
        <v>1060501</v>
      </c>
      <c r="D32" s="72">
        <f>ULSBoard!D32+Grambling!D32+LATech!D32+McNeese!D32+Nicholls!D32+NwSU!D32+SLU!D32+ULL!D32+ULM!D32+UNO!D32</f>
        <v>937754</v>
      </c>
      <c r="E32" s="28">
        <f t="shared" si="2"/>
        <v>-122747</v>
      </c>
      <c r="F32" s="20"/>
    </row>
    <row r="33" spans="1:6" ht="34.5" x14ac:dyDescent="0.45">
      <c r="A33" s="41" t="s">
        <v>32</v>
      </c>
      <c r="B33" s="72">
        <f>ULSBoard!B33+Grambling!B33+LATech!B33+McNeese!B33+Nicholls!B33+NwSU!B33+SLU!B33+ULL!B33+ULM!B33+UNO!B33</f>
        <v>1063553</v>
      </c>
      <c r="C33" s="72">
        <f>ULSBoard!C33+Grambling!C33+LATech!C33+McNeese!C33+Nicholls!C33+NwSU!C33+SLU!C33+ULL!C33+ULM!C33+UNO!C33</f>
        <v>1063500</v>
      </c>
      <c r="D33" s="72">
        <f>ULSBoard!D33+Grambling!D33+LATech!D33+McNeese!D33+Nicholls!D33+NwSU!D33+SLU!D33+ULL!D33+ULM!D33+UNO!D33</f>
        <v>985500</v>
      </c>
      <c r="E33" s="28">
        <f t="shared" si="2"/>
        <v>-78000</v>
      </c>
      <c r="F33" s="20"/>
    </row>
    <row r="34" spans="1:6" ht="34.5" x14ac:dyDescent="0.45">
      <c r="A34" s="29" t="s">
        <v>33</v>
      </c>
      <c r="B34" s="72">
        <f>ULSBoard!B34+Grambling!B34+LATech!B34+McNeese!B34+Nicholls!B34+NwSU!B34+SLU!B34+ULL!B34+ULM!B34+UNO!B34</f>
        <v>96655</v>
      </c>
      <c r="C34" s="72">
        <f>ULSBoard!C34+Grambling!C34+LATech!C34+McNeese!C34+Nicholls!C34+NwSU!C34+SLU!C34+ULL!C34+ULM!C34+UNO!C34</f>
        <v>97000</v>
      </c>
      <c r="D34" s="72">
        <f>ULSBoard!D34+Grambling!D34+LATech!D34+McNeese!D34+Nicholls!D34+NwSU!D34+SLU!D34+ULL!D34+ULM!D34+UNO!D34</f>
        <v>97000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72">
        <f>ULSBoard!B35+Grambling!B35+LATech!B35+McNeese!B35+Nicholls!B35+NwSU!B35+SLU!B35+ULL!B35+ULM!B35+UNO!B35</f>
        <v>0</v>
      </c>
      <c r="C35" s="72">
        <f>ULSBoard!C35+Grambling!C35+LATech!C35+McNeese!C35+Nicholls!C35+NwSU!C35+SLU!C35+ULL!C35+ULM!C35+UNO!C35</f>
        <v>0</v>
      </c>
      <c r="D35" s="72">
        <f>ULSBoard!D35+Grambling!D35+LATech!D35+McNeese!D35+Nicholls!D35+NwSU!D35+SLU!D35+ULL!D35+ULM!D35+UNO!D35</f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72">
        <f>ULSBoard!B36+Grambling!B36+LATech!B36+McNeese!B36+Nicholls!B36+NwSU!B36+SLU!B36+ULL!B36+ULM!B36+UNO!B36</f>
        <v>21164005.91</v>
      </c>
      <c r="C36" s="72">
        <f>ULSBoard!C36+Grambling!C36+LATech!C36+McNeese!C36+Nicholls!C36+NwSU!C36+SLU!C36+ULL!C36+ULM!C36+UNO!C36</f>
        <v>21268788</v>
      </c>
      <c r="D36" s="72">
        <f>ULSBoard!D36+Grambling!D36+LATech!D36+McNeese!D36+Nicholls!D36+NwSU!D36+SLU!D36+ULL!D36+ULM!D36+UNO!D36</f>
        <v>19430501</v>
      </c>
      <c r="E36" s="69">
        <f t="shared" si="2"/>
        <v>-1838287</v>
      </c>
      <c r="F36" s="20"/>
    </row>
    <row r="37" spans="1:6" s="35" customFormat="1" ht="35.25" x14ac:dyDescent="0.5">
      <c r="A37" s="42" t="s">
        <v>36</v>
      </c>
      <c r="B37" s="43">
        <f>SUM(B30:B36)</f>
        <v>577567125.06000006</v>
      </c>
      <c r="C37" s="43">
        <f>SUM(C30:C36)</f>
        <v>590271195</v>
      </c>
      <c r="D37" s="43">
        <f>SUM(D30:D36)</f>
        <v>589765145</v>
      </c>
      <c r="E37" s="70">
        <f>E36+E35+E34+E33+E32+E31+E30</f>
        <v>-506050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f>ULSBoard!B39+Grambling!B39+LATech!B39+McNeese!B39+Nicholls!B39+NwSU!B39+SLU!B39+ULL!B39+ULM!B39+UNO!B39</f>
        <v>0</v>
      </c>
      <c r="C39" s="72">
        <f>ULSBoard!C39+Grambling!C39+LATech!C39+McNeese!C39+Nicholls!C39+NwSU!C39+SLU!C39+ULL!C39+ULM!C39+UNO!C39</f>
        <v>0</v>
      </c>
      <c r="D39" s="72">
        <f>ULSBoard!D39+Grambling!D39+LATech!D39+McNeese!D39+Nicholls!D39+NwSU!D39+SLU!D39+ULL!D39+ULM!D39+UNO!D39</f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72">
        <f>ULSBoard!B40+Grambling!B40+LATech!B40+McNeese!B40+Nicholls!B40+NwSU!B40+SLU!B40+ULL!B40+ULM!B40+UNO!B40</f>
        <v>0</v>
      </c>
      <c r="C40" s="72">
        <f>ULSBoard!C40+Grambling!C40+LATech!C40+McNeese!C40+Nicholls!C40+NwSU!C40+SLU!C40+ULL!C40+ULM!C40+UNO!C40</f>
        <v>0</v>
      </c>
      <c r="D40" s="72">
        <f>ULSBoard!D40+Grambling!D40+LATech!D40+McNeese!D40+Nicholls!D40+NwSU!D40+SLU!D40+ULL!D40+ULM!D40+UNO!D40</f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f>ULSBoard!B42+Grambling!B42+LATech!B42+McNeese!B42+Nicholls!B42+NwSU!B42+SLU!B42+ULL!B42+ULM!B42+UNO!B42</f>
        <v>0</v>
      </c>
      <c r="C42" s="72">
        <f>ULSBoard!C42+Grambling!C42+LATech!C42+McNeese!C42+Nicholls!C42+NwSU!C42+SLU!C42+ULL!C42+ULM!C42+UNO!C42</f>
        <v>0</v>
      </c>
      <c r="D42" s="72">
        <f>ULSBoard!D42+Grambling!D42+LATech!D42+McNeese!D42+Nicholls!D42+NwSU!D42+SLU!D42+ULL!D42+ULM!D42+UNO!D42</f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2">
        <f>ULSBoard!B43+Grambling!B43+LATech!B43+McNeese!B43+Nicholls!B43+NwSU!B43+SLU!B43+ULL!B43+ULM!B43+UNO!B43</f>
        <v>0</v>
      </c>
      <c r="C43" s="72">
        <f>ULSBoard!C43+Grambling!C43+LATech!C43+McNeese!C43+Nicholls!C43+NwSU!C43+SLU!C43+ULL!C43+ULM!C43+UNO!C43</f>
        <v>0</v>
      </c>
      <c r="D43" s="72">
        <f>ULSBoard!D43+Grambling!D43+LATech!D43+McNeese!D43+Nicholls!D43+NwSU!D43+SLU!D43+ULL!D43+ULM!D43+UNO!D43</f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74">
        <f>B39+B40+B42+B43</f>
        <v>0</v>
      </c>
      <c r="C44" s="74">
        <f>C39+C40+C42+C43</f>
        <v>0</v>
      </c>
      <c r="D44" s="74">
        <f>D39+D40+D42+D43</f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74">
        <f>ULSBoard!B45+Grambling!B45+LATech!B45+McNeese!B45+Nicholls!B45+NwSU!B45+SLU!B45+ULL!B45+ULM!B45+UNO!B45</f>
        <v>0</v>
      </c>
      <c r="C45" s="74">
        <f>ULSBoard!C45+Grambling!C45+LATech!C45+McNeese!C45+Nicholls!C45+NwSU!C45+SLU!C45+ULL!C45+ULM!C45+UNO!C45</f>
        <v>0</v>
      </c>
      <c r="D45" s="74">
        <f>ULSBoard!D45+Grambling!D45+LATech!D45+McNeese!D45+Nicholls!D45+NwSU!D45+SLU!D45+ULL!D45+ULM!D45+UNO!D45</f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f>B45+B44+B37+B13+B12</f>
        <v>577642048.06000006</v>
      </c>
      <c r="C46" s="52">
        <f>C45+C44+C37+C13+C12</f>
        <v>590346118</v>
      </c>
      <c r="D46" s="52">
        <f>D45+D44+D37+D13+D12</f>
        <v>589840068</v>
      </c>
      <c r="E46" s="53">
        <f>D46-C46</f>
        <v>-506050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10" zoomScale="80" zoomScaleNormal="80" workbookViewId="0">
      <selection activeCell="B7" sqref="B7:B46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64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103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1987033.59</v>
      </c>
      <c r="C36" s="27">
        <v>2414000</v>
      </c>
      <c r="D36" s="27">
        <v>2414000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1987033.59</v>
      </c>
      <c r="C37" s="43">
        <v>2414000</v>
      </c>
      <c r="D37" s="43">
        <v>2414000</v>
      </c>
      <c r="E37" s="44">
        <f>E36+E35+E34+E33+E32+E31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1987033.59</v>
      </c>
      <c r="C46" s="52">
        <v>2414000</v>
      </c>
      <c r="D46" s="52">
        <v>2414000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62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103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23431223.449999999</v>
      </c>
      <c r="C16" s="24">
        <v>25610675</v>
      </c>
      <c r="D16" s="24">
        <v>27373852</v>
      </c>
      <c r="E16" s="24">
        <f>D16-C16</f>
        <v>1763177</v>
      </c>
      <c r="F16" s="37"/>
    </row>
    <row r="17" spans="1:6" ht="34.5" x14ac:dyDescent="0.45">
      <c r="A17" s="18" t="s">
        <v>18</v>
      </c>
      <c r="B17" s="24">
        <v>2605157.5</v>
      </c>
      <c r="C17" s="24">
        <v>3593920</v>
      </c>
      <c r="D17" s="24">
        <v>2976691</v>
      </c>
      <c r="E17" s="24">
        <f>D17-C17</f>
        <v>-617229</v>
      </c>
      <c r="F17" s="55"/>
    </row>
    <row r="18" spans="1:6" ht="34.5" x14ac:dyDescent="0.45">
      <c r="A18" s="39" t="s">
        <v>19</v>
      </c>
      <c r="B18" s="24">
        <v>1062210</v>
      </c>
      <c r="C18" s="24">
        <v>1030500</v>
      </c>
      <c r="D18" s="24">
        <v>1065500</v>
      </c>
      <c r="E18" s="24">
        <f>D18-C18</f>
        <v>35000</v>
      </c>
      <c r="F18" s="37"/>
    </row>
    <row r="19" spans="1:6" ht="34.5" x14ac:dyDescent="0.45">
      <c r="A19" s="39" t="s">
        <v>20</v>
      </c>
      <c r="B19" s="24">
        <v>584215.5</v>
      </c>
      <c r="C19" s="24">
        <v>570000</v>
      </c>
      <c r="D19" s="24">
        <v>585000</v>
      </c>
      <c r="E19" s="24">
        <f>D19-C19</f>
        <v>15000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545307.94999999995</v>
      </c>
      <c r="C29" s="24">
        <v>478850</v>
      </c>
      <c r="D29" s="24">
        <v>547000</v>
      </c>
      <c r="E29" s="24">
        <f>D29-C29</f>
        <v>68150</v>
      </c>
      <c r="F29" s="37"/>
    </row>
    <row r="30" spans="1:6" s="35" customFormat="1" ht="35.25" x14ac:dyDescent="0.5">
      <c r="A30" s="21" t="s">
        <v>29</v>
      </c>
      <c r="B30" s="32">
        <v>28228114.399999999</v>
      </c>
      <c r="C30" s="32">
        <v>31283945</v>
      </c>
      <c r="D30" s="32">
        <v>32548043</v>
      </c>
      <c r="E30" s="32">
        <f>SUM(E16:E29)</f>
        <v>1264098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607389.57999999996</v>
      </c>
      <c r="C36" s="27">
        <v>586098</v>
      </c>
      <c r="D36" s="27">
        <v>422000</v>
      </c>
      <c r="E36" s="28">
        <f t="shared" si="2"/>
        <v>-164098</v>
      </c>
      <c r="F36" s="20"/>
    </row>
    <row r="37" spans="1:6" s="35" customFormat="1" ht="35.25" x14ac:dyDescent="0.5">
      <c r="A37" s="42" t="s">
        <v>36</v>
      </c>
      <c r="B37" s="43">
        <v>28835503.979999997</v>
      </c>
      <c r="C37" s="43">
        <v>31870043</v>
      </c>
      <c r="D37" s="43">
        <v>32970043</v>
      </c>
      <c r="E37" s="44">
        <f>E36+E35+E34+E33+E32+E31+E30</f>
        <v>1100000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28835503.979999997</v>
      </c>
      <c r="C46" s="52">
        <v>31870043</v>
      </c>
      <c r="D46" s="52">
        <v>32970043</v>
      </c>
      <c r="E46" s="53">
        <f>D46-C46</f>
        <v>1100000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92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103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57106542</v>
      </c>
      <c r="C16" s="24">
        <v>57118000</v>
      </c>
      <c r="D16" s="24">
        <v>56173000</v>
      </c>
      <c r="E16" s="24">
        <f>D16-C16</f>
        <v>-945000</v>
      </c>
      <c r="F16" s="37"/>
    </row>
    <row r="17" spans="1:6" ht="34.5" x14ac:dyDescent="0.45">
      <c r="A17" s="18" t="s">
        <v>18</v>
      </c>
      <c r="B17" s="24">
        <v>18226725</v>
      </c>
      <c r="C17" s="24">
        <v>18227000</v>
      </c>
      <c r="D17" s="24">
        <v>18027000</v>
      </c>
      <c r="E17" s="24">
        <f>D17-C17</f>
        <v>-200000</v>
      </c>
      <c r="F17" s="37"/>
    </row>
    <row r="18" spans="1:6" ht="34.5" x14ac:dyDescent="0.45">
      <c r="A18" s="39" t="s">
        <v>19</v>
      </c>
      <c r="B18" s="24">
        <v>1982619</v>
      </c>
      <c r="C18" s="24">
        <v>1983000</v>
      </c>
      <c r="D18" s="24">
        <v>1983000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1146110</v>
      </c>
      <c r="C19" s="24">
        <v>1146000</v>
      </c>
      <c r="D19" s="24">
        <v>1146000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1322603</v>
      </c>
      <c r="C23" s="24">
        <v>1323000</v>
      </c>
      <c r="D23" s="24">
        <v>1323000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7057049</v>
      </c>
      <c r="C26" s="24">
        <v>7056000</v>
      </c>
      <c r="D26" s="24">
        <v>7222000</v>
      </c>
      <c r="E26" s="24">
        <f t="shared" si="1"/>
        <v>166000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348622</v>
      </c>
      <c r="C28" s="24">
        <v>310000</v>
      </c>
      <c r="D28" s="24">
        <v>310000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157661</v>
      </c>
      <c r="C29" s="24">
        <v>156950</v>
      </c>
      <c r="D29" s="24">
        <v>156950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87347931</v>
      </c>
      <c r="C30" s="32">
        <v>87319950</v>
      </c>
      <c r="D30" s="32">
        <v>86340950</v>
      </c>
      <c r="E30" s="32">
        <f>SUM(E16:E29)</f>
        <v>-979000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96655</v>
      </c>
      <c r="C34" s="27">
        <v>97000</v>
      </c>
      <c r="D34" s="27">
        <v>97000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3379486</v>
      </c>
      <c r="C36" s="27">
        <v>3558698</v>
      </c>
      <c r="D36" s="27">
        <v>3049698</v>
      </c>
      <c r="E36" s="28">
        <f t="shared" si="2"/>
        <v>-509000</v>
      </c>
      <c r="F36" s="20"/>
    </row>
    <row r="37" spans="1:6" s="35" customFormat="1" ht="35.25" x14ac:dyDescent="0.5">
      <c r="A37" s="42" t="s">
        <v>36</v>
      </c>
      <c r="B37" s="43">
        <v>90824072</v>
      </c>
      <c r="C37" s="43">
        <v>90975648</v>
      </c>
      <c r="D37" s="43">
        <v>89487648</v>
      </c>
      <c r="E37" s="44">
        <f>E36+E35+E34+E33+E32+E31+E30</f>
        <v>-1488000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90824072</v>
      </c>
      <c r="C46" s="52">
        <v>90975648</v>
      </c>
      <c r="D46" s="52">
        <v>89487648</v>
      </c>
      <c r="E46" s="53">
        <f>D46-C46</f>
        <v>-1488000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82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103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39805582.840000004</v>
      </c>
      <c r="C16" s="24">
        <v>41625464</v>
      </c>
      <c r="D16" s="24">
        <v>39773112</v>
      </c>
      <c r="E16" s="24">
        <f>D16-C16</f>
        <v>-1852352</v>
      </c>
      <c r="F16" s="37"/>
    </row>
    <row r="17" spans="1:6" ht="34.5" x14ac:dyDescent="0.45">
      <c r="A17" s="18" t="s">
        <v>18</v>
      </c>
      <c r="B17" s="24">
        <v>4583451.0999999996</v>
      </c>
      <c r="C17" s="24">
        <v>2848009</v>
      </c>
      <c r="D17" s="24">
        <v>4567877</v>
      </c>
      <c r="E17" s="24">
        <f>D17-C17</f>
        <v>1719868</v>
      </c>
      <c r="F17" s="37"/>
    </row>
    <row r="18" spans="1:6" ht="34.5" x14ac:dyDescent="0.45">
      <c r="A18" s="39" t="s">
        <v>19</v>
      </c>
      <c r="B18" s="24">
        <v>8038.46</v>
      </c>
      <c r="C18" s="24">
        <v>1742676</v>
      </c>
      <c r="D18" s="24">
        <v>1626574</v>
      </c>
      <c r="E18" s="24">
        <f>D18-C18</f>
        <v>-116102</v>
      </c>
      <c r="F18" s="37"/>
    </row>
    <row r="19" spans="1:6" ht="34.5" x14ac:dyDescent="0.45">
      <c r="A19" s="39" t="s">
        <v>20</v>
      </c>
      <c r="B19" s="24">
        <v>870756.55</v>
      </c>
      <c r="C19" s="24">
        <v>885224</v>
      </c>
      <c r="D19" s="24">
        <v>825361</v>
      </c>
      <c r="E19" s="24">
        <f>D19-C19</f>
        <v>-59863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478412.1</v>
      </c>
      <c r="C26" s="24">
        <v>482791</v>
      </c>
      <c r="D26" s="24">
        <v>452843</v>
      </c>
      <c r="E26" s="24">
        <f t="shared" si="1"/>
        <v>-29948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265860.7</v>
      </c>
      <c r="C29" s="24">
        <v>240866</v>
      </c>
      <c r="D29" s="24">
        <v>252629</v>
      </c>
      <c r="E29" s="24">
        <f>D29-C29</f>
        <v>11763</v>
      </c>
      <c r="F29" s="37"/>
    </row>
    <row r="30" spans="1:6" s="35" customFormat="1" ht="35.25" x14ac:dyDescent="0.5">
      <c r="A30" s="21" t="s">
        <v>29</v>
      </c>
      <c r="B30" s="32">
        <v>46012101.750000007</v>
      </c>
      <c r="C30" s="32">
        <v>47825030</v>
      </c>
      <c r="D30" s="32">
        <v>47498396</v>
      </c>
      <c r="E30" s="32">
        <f>SUM(E16:E29)</f>
        <v>-326634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407874.24</v>
      </c>
      <c r="C36" s="27">
        <v>364090</v>
      </c>
      <c r="D36" s="27">
        <v>390724</v>
      </c>
      <c r="E36" s="28">
        <f t="shared" si="2"/>
        <v>26634</v>
      </c>
      <c r="F36" s="20"/>
    </row>
    <row r="37" spans="1:6" s="35" customFormat="1" ht="35.25" x14ac:dyDescent="0.5">
      <c r="A37" s="42" t="s">
        <v>36</v>
      </c>
      <c r="B37" s="43">
        <v>46419975.99000001</v>
      </c>
      <c r="C37" s="43">
        <v>48189120</v>
      </c>
      <c r="D37" s="43">
        <v>47889120</v>
      </c>
      <c r="E37" s="44">
        <f>E36+E35+E34+E33+E32+E31+E30</f>
        <v>-300000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46419975.99000001</v>
      </c>
      <c r="C46" s="52">
        <v>48189120</v>
      </c>
      <c r="D46" s="52">
        <v>47889120</v>
      </c>
      <c r="E46" s="53">
        <f>D46-C46</f>
        <v>-300000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83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103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30391711</v>
      </c>
      <c r="C16" s="24">
        <v>30087867</v>
      </c>
      <c r="D16" s="24">
        <v>29897626</v>
      </c>
      <c r="E16" s="24">
        <f>D16-C16</f>
        <v>-190241</v>
      </c>
      <c r="F16" s="37"/>
    </row>
    <row r="17" spans="1:6" ht="34.5" x14ac:dyDescent="0.45">
      <c r="A17" s="18" t="s">
        <v>18</v>
      </c>
      <c r="B17" s="24">
        <v>1471842</v>
      </c>
      <c r="C17" s="24">
        <v>1705000</v>
      </c>
      <c r="D17" s="24">
        <v>1470000</v>
      </c>
      <c r="E17" s="24">
        <f>D17-C17</f>
        <v>-235000</v>
      </c>
      <c r="F17" s="37"/>
    </row>
    <row r="18" spans="1:6" ht="34.5" x14ac:dyDescent="0.45">
      <c r="A18" s="39" t="s">
        <v>19</v>
      </c>
      <c r="B18" s="24">
        <v>1369886</v>
      </c>
      <c r="C18" s="24">
        <v>1375130</v>
      </c>
      <c r="D18" s="24">
        <v>1353894</v>
      </c>
      <c r="E18" s="24">
        <f>D18-C18</f>
        <v>-21236</v>
      </c>
      <c r="F18" s="37"/>
    </row>
    <row r="19" spans="1:6" ht="34.5" x14ac:dyDescent="0.45">
      <c r="A19" s="39" t="s">
        <v>20</v>
      </c>
      <c r="B19" s="24">
        <v>688863</v>
      </c>
      <c r="C19" s="24">
        <v>686681</v>
      </c>
      <c r="D19" s="24">
        <v>677192</v>
      </c>
      <c r="E19" s="24">
        <f>D19-C19</f>
        <v>-9489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440944</v>
      </c>
      <c r="C28" s="24">
        <v>457000</v>
      </c>
      <c r="D28" s="24">
        <v>435390</v>
      </c>
      <c r="E28" s="24">
        <f t="shared" si="1"/>
        <v>-21610</v>
      </c>
      <c r="F28" s="37"/>
    </row>
    <row r="29" spans="1:6" ht="34.5" x14ac:dyDescent="0.45">
      <c r="A29" s="39" t="s">
        <v>28</v>
      </c>
      <c r="B29" s="24">
        <v>1936630</v>
      </c>
      <c r="C29" s="24">
        <v>2138599</v>
      </c>
      <c r="D29" s="24">
        <v>2609099</v>
      </c>
      <c r="E29" s="24">
        <f>D29-C29</f>
        <v>470500</v>
      </c>
      <c r="F29" s="37"/>
    </row>
    <row r="30" spans="1:6" s="35" customFormat="1" ht="35.25" x14ac:dyDescent="0.5">
      <c r="A30" s="21" t="s">
        <v>29</v>
      </c>
      <c r="B30" s="32">
        <v>36299876</v>
      </c>
      <c r="C30" s="32">
        <v>36450277</v>
      </c>
      <c r="D30" s="32">
        <v>36443201</v>
      </c>
      <c r="E30" s="32">
        <f>SUM(E16:E29)</f>
        <v>-7076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36111</v>
      </c>
      <c r="C32" s="27">
        <v>36111</v>
      </c>
      <c r="D32" s="27">
        <v>42017</v>
      </c>
      <c r="E32" s="28">
        <f t="shared" si="2"/>
        <v>5906</v>
      </c>
      <c r="F32" s="20"/>
    </row>
    <row r="33" spans="1:6" ht="34.5" x14ac:dyDescent="0.45">
      <c r="A33" s="41" t="s">
        <v>32</v>
      </c>
      <c r="B33" s="27">
        <v>92357</v>
      </c>
      <c r="C33" s="27">
        <v>98500</v>
      </c>
      <c r="D33" s="27">
        <v>95500</v>
      </c>
      <c r="E33" s="28">
        <f t="shared" si="2"/>
        <v>-3000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2084058</v>
      </c>
      <c r="C36" s="27">
        <v>2482843</v>
      </c>
      <c r="D36" s="27">
        <v>2487013</v>
      </c>
      <c r="E36" s="28">
        <f t="shared" si="2"/>
        <v>4170</v>
      </c>
      <c r="F36" s="20"/>
    </row>
    <row r="37" spans="1:6" s="35" customFormat="1" ht="35.25" x14ac:dyDescent="0.5">
      <c r="A37" s="42" t="s">
        <v>36</v>
      </c>
      <c r="B37" s="43">
        <v>38512402</v>
      </c>
      <c r="C37" s="43">
        <v>39067731</v>
      </c>
      <c r="D37" s="43">
        <v>39067731</v>
      </c>
      <c r="E37" s="44">
        <f>E36+E35+E34+E33+E32+E31+E30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38512402</v>
      </c>
      <c r="C46" s="52">
        <v>39067731</v>
      </c>
      <c r="D46" s="52">
        <v>39067731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100"/>
      <c r="D48" s="99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84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74923</v>
      </c>
      <c r="C11" s="27">
        <v>74923</v>
      </c>
      <c r="D11" s="27">
        <v>74923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74923</v>
      </c>
      <c r="C12" s="32">
        <v>74923</v>
      </c>
      <c r="D12" s="32">
        <v>74923</v>
      </c>
      <c r="E12" s="33">
        <f t="shared" si="0"/>
        <v>0</v>
      </c>
      <c r="F12" s="34"/>
    </row>
    <row r="13" spans="1:12" s="35" customFormat="1" ht="35.25" x14ac:dyDescent="0.5">
      <c r="A13" s="103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41983144</v>
      </c>
      <c r="C16" s="24">
        <v>44924226</v>
      </c>
      <c r="D16" s="24">
        <v>44814206</v>
      </c>
      <c r="E16" s="24">
        <f>D16-C16</f>
        <v>-110020</v>
      </c>
      <c r="F16" s="37"/>
    </row>
    <row r="17" spans="1:6" ht="34.5" x14ac:dyDescent="0.45">
      <c r="A17" s="18" t="s">
        <v>18</v>
      </c>
      <c r="B17" s="24">
        <v>687040</v>
      </c>
      <c r="C17" s="24">
        <v>687040</v>
      </c>
      <c r="D17" s="24">
        <v>695643</v>
      </c>
      <c r="E17" s="24">
        <f>D17-C17</f>
        <v>8603</v>
      </c>
      <c r="F17" s="37"/>
    </row>
    <row r="18" spans="1:6" ht="34.5" x14ac:dyDescent="0.45">
      <c r="A18" s="39" t="s">
        <v>19</v>
      </c>
      <c r="B18" s="24">
        <v>1882898</v>
      </c>
      <c r="C18" s="24">
        <v>1882898</v>
      </c>
      <c r="D18" s="24">
        <v>1971423</v>
      </c>
      <c r="E18" s="24">
        <f>D18-C18</f>
        <v>88525</v>
      </c>
      <c r="F18" s="37"/>
    </row>
    <row r="19" spans="1:6" ht="34.5" x14ac:dyDescent="0.45">
      <c r="A19" s="39" t="s">
        <v>20</v>
      </c>
      <c r="B19" s="24">
        <v>975635</v>
      </c>
      <c r="C19" s="24">
        <v>975635</v>
      </c>
      <c r="D19" s="24">
        <v>1021369</v>
      </c>
      <c r="E19" s="24">
        <f>D19-C19</f>
        <v>45734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475665</v>
      </c>
      <c r="C26" s="24">
        <v>475665</v>
      </c>
      <c r="D26" s="24">
        <v>435851</v>
      </c>
      <c r="E26" s="24">
        <f t="shared" si="1"/>
        <v>-39814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208266</v>
      </c>
      <c r="C29" s="24">
        <v>208266</v>
      </c>
      <c r="D29" s="24">
        <v>222680</v>
      </c>
      <c r="E29" s="24">
        <f>D29-C29</f>
        <v>14414</v>
      </c>
      <c r="F29" s="37"/>
    </row>
    <row r="30" spans="1:6" s="35" customFormat="1" ht="35.25" x14ac:dyDescent="0.5">
      <c r="A30" s="21" t="s">
        <v>29</v>
      </c>
      <c r="B30" s="32">
        <v>46212648</v>
      </c>
      <c r="C30" s="32">
        <v>49153730</v>
      </c>
      <c r="D30" s="32">
        <v>49161172</v>
      </c>
      <c r="E30" s="32">
        <f>SUM(E16:E29)</f>
        <v>7442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21897</v>
      </c>
      <c r="C32" s="27">
        <v>21897</v>
      </c>
      <c r="D32" s="27">
        <v>21897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575500</v>
      </c>
      <c r="C36" s="27">
        <v>575500</v>
      </c>
      <c r="D36" s="27">
        <v>568058</v>
      </c>
      <c r="E36" s="28">
        <f t="shared" si="2"/>
        <v>-7442</v>
      </c>
      <c r="F36" s="20"/>
    </row>
    <row r="37" spans="1:6" s="35" customFormat="1" ht="35.25" x14ac:dyDescent="0.5">
      <c r="A37" s="42" t="s">
        <v>36</v>
      </c>
      <c r="B37" s="43">
        <v>46810045</v>
      </c>
      <c r="C37" s="43">
        <v>49751127</v>
      </c>
      <c r="D37" s="43">
        <v>49751127</v>
      </c>
      <c r="E37" s="44">
        <f>E36+E35+E34+E33+E32+E31+E30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46884968</v>
      </c>
      <c r="C46" s="52">
        <v>49826050</v>
      </c>
      <c r="D46" s="52">
        <v>49826050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60" zoomScaleNormal="60" workbookViewId="0"/>
  </sheetViews>
  <sheetFormatPr defaultColWidth="12.42578125" defaultRowHeight="15" x14ac:dyDescent="0.2"/>
  <cols>
    <col min="1" max="1" width="102.42578125" style="17" customWidth="1"/>
    <col min="2" max="2" width="39.5703125" style="65" customWidth="1"/>
    <col min="3" max="3" width="37.5703125" style="65" customWidth="1"/>
    <col min="4" max="4" width="37" style="65" customWidth="1"/>
    <col min="5" max="5" width="37.5703125" style="65" customWidth="1"/>
    <col min="6" max="6" width="21.5703125" style="17" customWidth="1"/>
    <col min="7" max="7" width="16.7109375" style="17" customWidth="1"/>
    <col min="8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85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103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66217921.93</v>
      </c>
      <c r="C16" s="24">
        <v>66558600</v>
      </c>
      <c r="D16" s="24">
        <v>67598673</v>
      </c>
      <c r="E16" s="24">
        <f>D16-C16</f>
        <v>1040073</v>
      </c>
      <c r="F16" s="37"/>
    </row>
    <row r="17" spans="1:6" ht="34.5" x14ac:dyDescent="0.45">
      <c r="A17" s="18" t="s">
        <v>18</v>
      </c>
      <c r="B17" s="24">
        <v>5400736</v>
      </c>
      <c r="C17" s="24">
        <v>5470396</v>
      </c>
      <c r="D17" s="24">
        <v>5400736</v>
      </c>
      <c r="E17" s="24">
        <f>D17-C17</f>
        <v>-69660</v>
      </c>
      <c r="F17" s="37"/>
    </row>
    <row r="18" spans="1:6" ht="34.5" x14ac:dyDescent="0.45">
      <c r="A18" s="39" t="s">
        <v>19</v>
      </c>
      <c r="B18" s="24">
        <v>2706640</v>
      </c>
      <c r="C18" s="24">
        <v>2674960</v>
      </c>
      <c r="D18" s="24">
        <v>2623290</v>
      </c>
      <c r="E18" s="24">
        <f>D18-C18</f>
        <v>-51670</v>
      </c>
      <c r="F18" s="37"/>
    </row>
    <row r="19" spans="1:6" ht="34.5" x14ac:dyDescent="0.45">
      <c r="A19" s="39" t="s">
        <v>20</v>
      </c>
      <c r="B19" s="24">
        <v>1307205.6000000001</v>
      </c>
      <c r="C19" s="24">
        <v>1291858</v>
      </c>
      <c r="D19" s="24">
        <v>1267118</v>
      </c>
      <c r="E19" s="24">
        <f>D19-C19</f>
        <v>-24740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2594317.46</v>
      </c>
      <c r="C28" s="24">
        <v>2708247</v>
      </c>
      <c r="D28" s="24">
        <v>1580203</v>
      </c>
      <c r="E28" s="24">
        <f t="shared" si="1"/>
        <v>-1128044</v>
      </c>
      <c r="F28" s="37"/>
    </row>
    <row r="29" spans="1:6" ht="34.5" x14ac:dyDescent="0.45">
      <c r="A29" s="39" t="s">
        <v>28</v>
      </c>
      <c r="B29" s="24">
        <v>1373182.9999999995</v>
      </c>
      <c r="C29" s="24">
        <v>1361398</v>
      </c>
      <c r="D29" s="24">
        <v>3156883</v>
      </c>
      <c r="E29" s="24">
        <f>D29-C29</f>
        <v>1795485</v>
      </c>
      <c r="F29" s="37"/>
    </row>
    <row r="30" spans="1:6" s="35" customFormat="1" ht="35.25" x14ac:dyDescent="0.5">
      <c r="A30" s="21" t="s">
        <v>29</v>
      </c>
      <c r="B30" s="32">
        <v>79600003.989999995</v>
      </c>
      <c r="C30" s="32">
        <v>80065459</v>
      </c>
      <c r="D30" s="32">
        <v>81626903</v>
      </c>
      <c r="E30" s="32">
        <f>SUM(E16:E29)</f>
        <v>1561444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499671.75</v>
      </c>
      <c r="C32" s="27">
        <v>507268</v>
      </c>
      <c r="D32" s="27">
        <v>503890</v>
      </c>
      <c r="E32" s="28">
        <f t="shared" si="2"/>
        <v>-3378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4060718.87</v>
      </c>
      <c r="C36" s="27">
        <v>4199372</v>
      </c>
      <c r="D36" s="27">
        <v>4141306</v>
      </c>
      <c r="E36" s="28">
        <f t="shared" si="2"/>
        <v>-58066</v>
      </c>
      <c r="F36" s="20"/>
    </row>
    <row r="37" spans="1:6" s="35" customFormat="1" ht="35.25" x14ac:dyDescent="0.5">
      <c r="A37" s="42" t="s">
        <v>36</v>
      </c>
      <c r="B37" s="43">
        <v>84160394.609999999</v>
      </c>
      <c r="C37" s="43">
        <v>84772099</v>
      </c>
      <c r="D37" s="43">
        <v>86272099</v>
      </c>
      <c r="E37" s="44">
        <f>E36+E35+E34+E33+E32+E31+E30</f>
        <v>1500000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84160394.609999999</v>
      </c>
      <c r="C46" s="52">
        <v>84772099</v>
      </c>
      <c r="D46" s="52">
        <v>86272099</v>
      </c>
      <c r="E46" s="53">
        <f>D46-C46</f>
        <v>1500000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63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103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88680624</v>
      </c>
      <c r="C16" s="24">
        <v>91617736</v>
      </c>
      <c r="D16" s="24">
        <v>88129678</v>
      </c>
      <c r="E16" s="24">
        <f>D16-C16</f>
        <v>-3488058</v>
      </c>
      <c r="F16" s="37"/>
    </row>
    <row r="17" spans="1:6" ht="34.5" x14ac:dyDescent="0.45">
      <c r="A17" s="18" t="s">
        <v>18</v>
      </c>
      <c r="B17" s="24">
        <v>10921681</v>
      </c>
      <c r="C17" s="24">
        <v>10132081</v>
      </c>
      <c r="D17" s="24">
        <v>10972212</v>
      </c>
      <c r="E17" s="24">
        <f>D17-C17</f>
        <v>840131</v>
      </c>
      <c r="F17" s="37"/>
    </row>
    <row r="18" spans="1:6" ht="34.5" x14ac:dyDescent="0.45">
      <c r="A18" s="39" t="s">
        <v>19</v>
      </c>
      <c r="B18" s="24">
        <v>3681766</v>
      </c>
      <c r="C18" s="24">
        <v>3600000</v>
      </c>
      <c r="D18" s="24">
        <v>3470202</v>
      </c>
      <c r="E18" s="24">
        <f>D18-C18</f>
        <v>-129798</v>
      </c>
      <c r="F18" s="37"/>
    </row>
    <row r="19" spans="1:6" ht="34.5" x14ac:dyDescent="0.45">
      <c r="A19" s="39" t="s">
        <v>20</v>
      </c>
      <c r="B19" s="24">
        <v>1881585</v>
      </c>
      <c r="C19" s="24">
        <v>1750588</v>
      </c>
      <c r="D19" s="24">
        <v>1769949</v>
      </c>
      <c r="E19" s="24">
        <f>D19-C19</f>
        <v>19361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5115939</v>
      </c>
      <c r="C26" s="24">
        <v>4945000</v>
      </c>
      <c r="D26" s="24">
        <v>6421394</v>
      </c>
      <c r="E26" s="24">
        <f t="shared" si="1"/>
        <v>1476394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402269</v>
      </c>
      <c r="C29" s="24">
        <v>450000</v>
      </c>
      <c r="D29" s="24">
        <v>400000</v>
      </c>
      <c r="E29" s="24">
        <f>D29-C29</f>
        <v>-50000</v>
      </c>
      <c r="F29" s="37"/>
    </row>
    <row r="30" spans="1:6" s="35" customFormat="1" ht="35.25" x14ac:dyDescent="0.5">
      <c r="A30" s="21" t="s">
        <v>29</v>
      </c>
      <c r="B30" s="32">
        <v>110683864</v>
      </c>
      <c r="C30" s="32">
        <v>112495405</v>
      </c>
      <c r="D30" s="32">
        <v>111163435</v>
      </c>
      <c r="E30" s="32">
        <f>SUM(E16:E29)</f>
        <v>-1331970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4255661</v>
      </c>
      <c r="C36" s="27">
        <v>2444120</v>
      </c>
      <c r="D36" s="27">
        <v>3776090</v>
      </c>
      <c r="E36" s="28">
        <f t="shared" si="2"/>
        <v>1331970</v>
      </c>
      <c r="F36" s="20"/>
    </row>
    <row r="37" spans="1:6" s="35" customFormat="1" ht="35.25" x14ac:dyDescent="0.5">
      <c r="A37" s="42" t="s">
        <v>36</v>
      </c>
      <c r="B37" s="43">
        <v>114939525</v>
      </c>
      <c r="C37" s="43">
        <v>114939525</v>
      </c>
      <c r="D37" s="43">
        <v>114939525</v>
      </c>
      <c r="E37" s="44">
        <f>E36+E35+E34+E33+E32+E31+E30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114939525</v>
      </c>
      <c r="C46" s="52">
        <v>114939525</v>
      </c>
      <c r="D46" s="52">
        <v>114939525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79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f>LSUE!B7+SUSLA!B7+LCTCSummary!B7-LCTCBoard!B7-Online!B7</f>
        <v>0</v>
      </c>
      <c r="C7" s="72">
        <f>LSUE!C7+SUSLA!C7+LCTCSummary!C7-LCTCBoard!C7-Online!C7</f>
        <v>0</v>
      </c>
      <c r="D7" s="72">
        <f>LSUE!D7+SUSLA!D7+LCTCSummary!D7-LCTCBoard!D7-Online!D7</f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2">
        <f>LSUE!B8+SUSLA!B8+LCTCSummary!B8-LCTCBoard!B8-Online!B8</f>
        <v>0</v>
      </c>
      <c r="C8" s="72">
        <f>LSUE!C8+SUSLA!C8+LCTCSummary!C8-LCTCBoard!C8-Online!C8</f>
        <v>0</v>
      </c>
      <c r="D8" s="72">
        <f>LSUE!D8+SUSLA!D8+LCTCSummary!D8-LCTCBoard!D8-Online!D8</f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2">
        <f>LSUE!B9+SUSLA!B9+LCTCSummary!B9-LCTCBoard!B9-Online!B9</f>
        <v>0</v>
      </c>
      <c r="C9" s="72">
        <f>LSUE!C9+SUSLA!C9+LCTCSummary!C9-LCTCBoard!C9-Online!C9</f>
        <v>0</v>
      </c>
      <c r="D9" s="72">
        <f>LSUE!D9+SUSLA!D9+LCTCSummary!D9-LCTCBoard!D9-Online!D9</f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2">
        <f>LSUE!B10+SUSLA!B10+LCTCSummary!B10-LCTCBoard!B10-Online!B10</f>
        <v>0</v>
      </c>
      <c r="C10" s="72">
        <f>LSUE!C10+SUSLA!C10+LCTCSummary!C10-LCTCBoard!C10-Online!C10</f>
        <v>0</v>
      </c>
      <c r="D10" s="72">
        <f>LSUE!D10+SUSLA!D10+LCTCSummary!D10-LCTCBoard!D10-Online!D10</f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72">
        <f>LSUE!B11+SUSLA!B11+LCTCSummary!B11-LCTCBoard!B11-Online!B11</f>
        <v>0</v>
      </c>
      <c r="C11" s="72">
        <f>LSUE!C11+SUSLA!C11+LCTCSummary!C11-LCTCBoard!C11-Online!C11</f>
        <v>0</v>
      </c>
      <c r="D11" s="72">
        <f>LSUE!D11+SUSLA!D11+LCTCSummary!D11-LCTCBoard!D11-Online!D11</f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76">
        <f>SUM(B7:B11)</f>
        <v>0</v>
      </c>
      <c r="C12" s="76">
        <f>SUM(C7:C11)</f>
        <v>0</v>
      </c>
      <c r="D12" s="76">
        <f>SUM(D7:D11)</f>
        <v>0</v>
      </c>
      <c r="E12" s="33">
        <f t="shared" si="0"/>
        <v>0</v>
      </c>
      <c r="F12" s="34"/>
    </row>
    <row r="13" spans="1:12" s="35" customFormat="1" ht="35.25" x14ac:dyDescent="0.5">
      <c r="A13" s="103" t="s">
        <v>14</v>
      </c>
      <c r="B13" s="74">
        <f>LSUE!B13+SUSLA!B13+LCTCSummary!B13-LCTCBoard!B13-Online!B13</f>
        <v>0</v>
      </c>
      <c r="C13" s="74">
        <f>LSUE!C13+SUSLA!C13+LCTCSummary!C13-LCTCBoard!C13-Online!C13</f>
        <v>0</v>
      </c>
      <c r="D13" s="74">
        <f>LSUE!D13+SUSLA!D13+LCTCSummary!D13-LCTCBoard!D13-Online!D13</f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72">
        <f>LSUE!B16+SUSLA!B16+LCTCSummary!B16-LCTCBoard!B16-Online!B16</f>
        <v>160886919.39999998</v>
      </c>
      <c r="C16" s="72">
        <f>LSUE!C16+SUSLA!C16+LCTCSummary!C16-LCTCBoard!C16-Online!C16</f>
        <v>171778158.78999999</v>
      </c>
      <c r="D16" s="72">
        <f>LSUE!D16+SUSLA!D16+LCTCSummary!D16-LCTCBoard!D16-Online!D16</f>
        <v>172577128.38000003</v>
      </c>
      <c r="E16" s="72">
        <f>D16-C16</f>
        <v>798969.59000003338</v>
      </c>
      <c r="F16" s="37"/>
    </row>
    <row r="17" spans="1:6" ht="34.5" x14ac:dyDescent="0.45">
      <c r="A17" s="18" t="s">
        <v>18</v>
      </c>
      <c r="B17" s="72">
        <f>LSUE!B17+SUSLA!B17+LCTCSummary!B17-LCTCBoard!B17-Online!B17</f>
        <v>5479346.5</v>
      </c>
      <c r="C17" s="72">
        <f>LSUE!C17+SUSLA!C17+LCTCSummary!C17-LCTCBoard!C17-Online!C17</f>
        <v>6062030.8399999999</v>
      </c>
      <c r="D17" s="72">
        <f>LSUE!D17+SUSLA!D17+LCTCSummary!D17-LCTCBoard!D17-Online!D17</f>
        <v>5539037.165</v>
      </c>
      <c r="E17" s="73">
        <f>D17-C17</f>
        <v>-522993.67499999981</v>
      </c>
      <c r="F17" s="37"/>
    </row>
    <row r="18" spans="1:6" ht="34.5" x14ac:dyDescent="0.45">
      <c r="A18" s="39" t="s">
        <v>19</v>
      </c>
      <c r="B18" s="72">
        <f>LSUE!B18+SUSLA!B18+LCTCSummary!B18-LCTCBoard!B18-Online!B18</f>
        <v>1026518</v>
      </c>
      <c r="C18" s="72">
        <f>LSUE!C18+SUSLA!C18+LCTCSummary!C18-LCTCBoard!C18-Online!C18</f>
        <v>1138000</v>
      </c>
      <c r="D18" s="72">
        <f>LSUE!D18+SUSLA!D18+LCTCSummary!D18-LCTCBoard!D18-Online!D18</f>
        <v>1083000</v>
      </c>
      <c r="E18" s="73">
        <f>D18-C18</f>
        <v>-55000</v>
      </c>
      <c r="F18" s="37"/>
    </row>
    <row r="19" spans="1:6" ht="34.5" x14ac:dyDescent="0.45">
      <c r="A19" s="39" t="s">
        <v>20</v>
      </c>
      <c r="B19" s="72">
        <f>LSUE!B19+SUSLA!B19+LCTCSummary!B19-LCTCBoard!B19-Online!B19</f>
        <v>2787602.92</v>
      </c>
      <c r="C19" s="72">
        <f>LSUE!C19+SUSLA!C19+LCTCSummary!C19-LCTCBoard!C19-Online!C19</f>
        <v>2910742.5</v>
      </c>
      <c r="D19" s="72">
        <f>LSUE!D19+SUSLA!D19+LCTCSummary!D19-LCTCBoard!D19-Online!D19</f>
        <v>2889785.3305000002</v>
      </c>
      <c r="E19" s="73">
        <f>D19-C19</f>
        <v>-20957.169499999844</v>
      </c>
      <c r="F19" s="37"/>
    </row>
    <row r="20" spans="1:6" ht="34.5" x14ac:dyDescent="0.45">
      <c r="A20" s="39" t="s">
        <v>21</v>
      </c>
      <c r="B20" s="72">
        <f>LSUE!B20+SUSLA!B20+LCTCSummary!B20-LCTCBoard!B20-Online!B20</f>
        <v>95225</v>
      </c>
      <c r="C20" s="72">
        <f>LSUE!C20+SUSLA!C20+LCTCSummary!C20-LCTCBoard!C20-Online!C20</f>
        <v>100000</v>
      </c>
      <c r="D20" s="72">
        <f>LSUE!D20+SUSLA!D20+LCTCSummary!D20-LCTCBoard!D20-Online!D20</f>
        <v>100000</v>
      </c>
      <c r="E20" s="73">
        <f t="shared" ref="E20:E28" si="1">D20-C20</f>
        <v>0</v>
      </c>
      <c r="F20" s="37"/>
    </row>
    <row r="21" spans="1:6" ht="34.5" x14ac:dyDescent="0.45">
      <c r="A21" s="39" t="s">
        <v>22</v>
      </c>
      <c r="B21" s="72">
        <f>LSUE!B21+SUSLA!B21+LCTCSummary!B21-LCTCBoard!B21-Online!B21</f>
        <v>0</v>
      </c>
      <c r="C21" s="72">
        <f>LSUE!C21+SUSLA!C21+LCTCSummary!C21-LCTCBoard!C21-Online!C21</f>
        <v>0</v>
      </c>
      <c r="D21" s="72">
        <f>LSUE!D21+SUSLA!D21+LCTCSummary!D21-LCTCBoard!D21-Online!D21</f>
        <v>0</v>
      </c>
      <c r="E21" s="73">
        <f t="shared" si="1"/>
        <v>0</v>
      </c>
      <c r="F21" s="37"/>
    </row>
    <row r="22" spans="1:6" ht="34.5" x14ac:dyDescent="0.45">
      <c r="A22" s="39" t="s">
        <v>47</v>
      </c>
      <c r="B22" s="72">
        <f>LSUE!B22+SUSLA!B22+LCTCSummary!B22-LCTCBoard!B22-Online!B22</f>
        <v>0</v>
      </c>
      <c r="C22" s="72">
        <f>LSUE!C22+SUSLA!C22+LCTCSummary!C22-LCTCBoard!C22-Online!C22</f>
        <v>0</v>
      </c>
      <c r="D22" s="72">
        <f>LSUE!D22+SUSLA!D22+LCTCSummary!D22-LCTCBoard!D22-Online!D22</f>
        <v>0</v>
      </c>
      <c r="E22" s="73">
        <f>D22-C22</f>
        <v>0</v>
      </c>
      <c r="F22" s="37"/>
    </row>
    <row r="23" spans="1:6" ht="34.5" x14ac:dyDescent="0.45">
      <c r="A23" s="39" t="s">
        <v>48</v>
      </c>
      <c r="B23" s="72">
        <f>LSUE!B23+SUSLA!B23+LCTCSummary!B23-LCTCBoard!B23-Online!B23</f>
        <v>5262927.75</v>
      </c>
      <c r="C23" s="72">
        <f>LSUE!C23+SUSLA!C23+LCTCSummary!C23-LCTCBoard!C23-Online!C23</f>
        <v>4378876.5</v>
      </c>
      <c r="D23" s="72">
        <f>LSUE!D23+SUSLA!D23+LCTCSummary!D23-LCTCBoard!D23-Online!D23</f>
        <v>6101210.1265000002</v>
      </c>
      <c r="E23" s="73">
        <f t="shared" si="1"/>
        <v>1722333.6265000002</v>
      </c>
      <c r="F23" s="37"/>
    </row>
    <row r="24" spans="1:6" ht="34.5" x14ac:dyDescent="0.45">
      <c r="A24" s="39" t="s">
        <v>23</v>
      </c>
      <c r="B24" s="72">
        <f>LSUE!B24+SUSLA!B24+LCTCSummary!B24-LCTCBoard!B24-Online!B24</f>
        <v>0</v>
      </c>
      <c r="C24" s="72">
        <f>LSUE!C24+SUSLA!C24+LCTCSummary!C24-LCTCBoard!C24-Online!C24</f>
        <v>0</v>
      </c>
      <c r="D24" s="72">
        <f>LSUE!D24+SUSLA!D24+LCTCSummary!D24-LCTCBoard!D24-Online!D24</f>
        <v>0</v>
      </c>
      <c r="E24" s="73">
        <f t="shared" si="1"/>
        <v>0</v>
      </c>
      <c r="F24" s="37"/>
    </row>
    <row r="25" spans="1:6" ht="34.5" x14ac:dyDescent="0.45">
      <c r="A25" s="39" t="s">
        <v>24</v>
      </c>
      <c r="B25" s="72">
        <f>LSUE!B25+SUSLA!B25+LCTCSummary!B25-LCTCBoard!B25-Online!B25</f>
        <v>0</v>
      </c>
      <c r="C25" s="72">
        <f>LSUE!C25+SUSLA!C25+LCTCSummary!C25-LCTCBoard!C25-Online!C25</f>
        <v>0</v>
      </c>
      <c r="D25" s="72">
        <f>LSUE!D25+SUSLA!D25+LCTCSummary!D25-LCTCBoard!D25-Online!D25</f>
        <v>0</v>
      </c>
      <c r="E25" s="73">
        <f t="shared" si="1"/>
        <v>0</v>
      </c>
      <c r="F25" s="37"/>
    </row>
    <row r="26" spans="1:6" ht="34.5" x14ac:dyDescent="0.45">
      <c r="A26" s="39" t="s">
        <v>25</v>
      </c>
      <c r="B26" s="72">
        <f>LSUE!B26+SUSLA!B26+LCTCSummary!B26-LCTCBoard!B26-Online!B26</f>
        <v>937041.4</v>
      </c>
      <c r="C26" s="72">
        <f>LSUE!C26+SUSLA!C26+LCTCSummary!C26-LCTCBoard!C26-Online!C26</f>
        <v>931562.4</v>
      </c>
      <c r="D26" s="72">
        <f>LSUE!D26+SUSLA!D26+LCTCSummary!D26-LCTCBoard!D26-Online!D26</f>
        <v>934156.17</v>
      </c>
      <c r="E26" s="73">
        <f t="shared" si="1"/>
        <v>2593.7700000000186</v>
      </c>
      <c r="F26" s="37"/>
    </row>
    <row r="27" spans="1:6" ht="34.5" x14ac:dyDescent="0.45">
      <c r="A27" s="39" t="s">
        <v>26</v>
      </c>
      <c r="B27" s="72">
        <f>LSUE!B27+SUSLA!B27+LCTCSummary!B27-LCTCBoard!B27-Online!B27</f>
        <v>0</v>
      </c>
      <c r="C27" s="72">
        <f>LSUE!C27+SUSLA!C27+LCTCSummary!C27-LCTCBoard!C27-Online!C27</f>
        <v>0</v>
      </c>
      <c r="D27" s="72">
        <f>LSUE!D27+SUSLA!D27+LCTCSummary!D27-LCTCBoard!D27-Online!D27</f>
        <v>0</v>
      </c>
      <c r="E27" s="73">
        <f t="shared" si="1"/>
        <v>0</v>
      </c>
      <c r="F27" s="37"/>
    </row>
    <row r="28" spans="1:6" ht="34.5" x14ac:dyDescent="0.45">
      <c r="A28" s="39" t="s">
        <v>27</v>
      </c>
      <c r="B28" s="72">
        <f>LSUE!B28+SUSLA!B28+LCTCSummary!B28-LCTCBoard!B28-Online!B28</f>
        <v>1788045.5899999999</v>
      </c>
      <c r="C28" s="72">
        <f>LSUE!C28+SUSLA!C28+LCTCSummary!C28-LCTCBoard!C28-Online!C28</f>
        <v>1772061.5</v>
      </c>
      <c r="D28" s="72">
        <f>LSUE!D28+SUSLA!D28+LCTCSummary!D28-LCTCBoard!D28-Online!D28</f>
        <v>1774384.6</v>
      </c>
      <c r="E28" s="73">
        <f t="shared" si="1"/>
        <v>2323.1000000000931</v>
      </c>
      <c r="F28" s="37"/>
    </row>
    <row r="29" spans="1:6" ht="34.5" x14ac:dyDescent="0.45">
      <c r="A29" s="39" t="s">
        <v>28</v>
      </c>
      <c r="B29" s="72">
        <f>LSUE!B29+SUSLA!B29+LCTCSummary!B29-LCTCBoard!B29-Online!B29</f>
        <v>2491598.6</v>
      </c>
      <c r="C29" s="72">
        <f>LSUE!C29+SUSLA!C29+LCTCSummary!C29-LCTCBoard!C29-Online!C29</f>
        <v>3099455.86</v>
      </c>
      <c r="D29" s="72">
        <f>LSUE!D29+SUSLA!D29+LCTCSummary!D29-LCTCBoard!D29-Online!D29</f>
        <v>2805544.8385000001</v>
      </c>
      <c r="E29" s="73">
        <f>D29-C29</f>
        <v>-293911.0214999998</v>
      </c>
      <c r="F29" s="37"/>
    </row>
    <row r="30" spans="1:6" s="35" customFormat="1" ht="35.25" x14ac:dyDescent="0.5">
      <c r="A30" s="21" t="s">
        <v>29</v>
      </c>
      <c r="B30" s="32">
        <f>SUM(B16:B29)</f>
        <v>180755225.15999997</v>
      </c>
      <c r="C30" s="32">
        <f>SUM(C16:C29)</f>
        <v>192170888.39000002</v>
      </c>
      <c r="D30" s="32">
        <f>SUM(D16:D29)</f>
        <v>193804246.61050001</v>
      </c>
      <c r="E30" s="71">
        <f>SUM(E16:E29)</f>
        <v>1633358.2205000343</v>
      </c>
      <c r="F30" s="34"/>
    </row>
    <row r="31" spans="1:6" ht="34.5" x14ac:dyDescent="0.45">
      <c r="A31" s="40" t="s">
        <v>30</v>
      </c>
      <c r="B31" s="72">
        <f>LSUE!B31+SUSLA!B31+LCTCSummary!B31-LCTCBoard!B31-Online!B31</f>
        <v>0</v>
      </c>
      <c r="C31" s="72">
        <f>LSUE!C31+SUSLA!C31+LCTCSummary!C31-LCTCBoard!C31-Online!C31</f>
        <v>0</v>
      </c>
      <c r="D31" s="72">
        <f>LSUE!D31+SUSLA!D31+LCTCSummary!D31-LCTCBoard!D31-Online!D31</f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2">
        <f>LSUE!B32+SUSLA!B32+LCTCSummary!B32-LCTCBoard!B32-Online!B32</f>
        <v>111022.23</v>
      </c>
      <c r="C32" s="72">
        <f>LSUE!C32+SUSLA!C32+LCTCSummary!C32-LCTCBoard!C32-Online!C32</f>
        <v>129054</v>
      </c>
      <c r="D32" s="72">
        <f>LSUE!D32+SUSLA!D32+LCTCSummary!D32-LCTCBoard!D32-Online!D32</f>
        <v>105023.29664499999</v>
      </c>
      <c r="E32" s="28">
        <f t="shared" si="2"/>
        <v>-24030.703355000005</v>
      </c>
      <c r="F32" s="20"/>
    </row>
    <row r="33" spans="1:6" ht="34.5" x14ac:dyDescent="0.45">
      <c r="A33" s="41" t="s">
        <v>32</v>
      </c>
      <c r="B33" s="72">
        <f>LSUE!B33+SUSLA!B33+LCTCSummary!B33-LCTCBoard!B33-Online!B33</f>
        <v>0</v>
      </c>
      <c r="C33" s="72">
        <f>LSUE!C33+SUSLA!C33+LCTCSummary!C33-LCTCBoard!C33-Online!C33</f>
        <v>0</v>
      </c>
      <c r="D33" s="72">
        <f>LSUE!D33+SUSLA!D33+LCTCSummary!D33-LCTCBoard!D33-Online!D33</f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72">
        <f>LSUE!B34+SUSLA!B34+LCTCSummary!B34-LCTCBoard!B34-Online!B34</f>
        <v>0</v>
      </c>
      <c r="C34" s="72">
        <f>LSUE!C34+SUSLA!C34+LCTCSummary!C34-LCTCBoard!C34-Online!C34</f>
        <v>0</v>
      </c>
      <c r="D34" s="72">
        <f>LSUE!D34+SUSLA!D34+LCTCSummary!D34-LCTCBoard!D34-Online!D34</f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72">
        <f>LSUE!B35+SUSLA!B35+LCTCSummary!B35-LCTCBoard!B35-Online!B35</f>
        <v>0</v>
      </c>
      <c r="C35" s="72">
        <f>LSUE!C35+SUSLA!C35+LCTCSummary!C35-LCTCBoard!C35-Online!C35</f>
        <v>0</v>
      </c>
      <c r="D35" s="72">
        <f>LSUE!D35+SUSLA!D35+LCTCSummary!D35-LCTCBoard!D35-Online!D35</f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72">
        <f>LSUE!B36+SUSLA!B36+LCTCSummary!B36-LCTCBoard!B36-Online!B36</f>
        <v>2059090.6800000002</v>
      </c>
      <c r="C36" s="72">
        <f>LSUE!C36+SUSLA!C36+LCTCSummary!C36-LCTCBoard!C36-Online!C36</f>
        <v>2094215</v>
      </c>
      <c r="D36" s="72">
        <f>LSUE!D36+SUSLA!D36+LCTCSummary!D36-LCTCBoard!D36-Online!D36</f>
        <v>1967582.0995</v>
      </c>
      <c r="E36" s="96">
        <f t="shared" si="2"/>
        <v>-126632.90049999999</v>
      </c>
      <c r="F36" s="20"/>
    </row>
    <row r="37" spans="1:6" s="35" customFormat="1" ht="35.25" x14ac:dyDescent="0.5">
      <c r="A37" s="42" t="s">
        <v>36</v>
      </c>
      <c r="B37" s="43">
        <f>SUM(B30:B36)</f>
        <v>182925338.06999996</v>
      </c>
      <c r="C37" s="43">
        <f>SUM(C30:C36)</f>
        <v>194394157.39000002</v>
      </c>
      <c r="D37" s="43">
        <f>SUM(D30:D36)</f>
        <v>195876852.00664499</v>
      </c>
      <c r="E37" s="70">
        <f>E36+E35+E34+E33+E32+E31+E30</f>
        <v>1482694.6166450344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f>LSUE!B39+SUSLA!B39+LCTCSummary!B39-LCTCBoard!B39-Online!B39</f>
        <v>0</v>
      </c>
      <c r="C39" s="72">
        <f>LSUE!C39+SUSLA!C39+LCTCSummary!C39-LCTCBoard!C39-Online!C39</f>
        <v>0</v>
      </c>
      <c r="D39" s="72">
        <f>LSUE!D39+SUSLA!D39+LCTCSummary!D39-LCTCBoard!D39-Online!D39</f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72">
        <f>LSUE!B40+SUSLA!B40+LCTCSummary!B40-LCTCBoard!B40-Online!B40</f>
        <v>0</v>
      </c>
      <c r="C40" s="72">
        <f>LSUE!C40+SUSLA!C40+LCTCSummary!C40-LCTCBoard!C40-Online!C40</f>
        <v>0</v>
      </c>
      <c r="D40" s="72">
        <f>LSUE!D40+SUSLA!D40+LCTCSummary!D40-LCTCBoard!D40-Online!D40</f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f>LSUE!B42+SUSLA!B42+LCTCSummary!B42-LCTCBoard!B42-Online!B42</f>
        <v>0</v>
      </c>
      <c r="C42" s="72">
        <f>LSUE!C42+SUSLA!C42+LCTCSummary!C42-LCTCBoard!C42-Online!C42</f>
        <v>0</v>
      </c>
      <c r="D42" s="72">
        <f>LSUE!D42+SUSLA!D42+LCTCSummary!D42-LCTCBoard!D42-Online!D42</f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2">
        <f>LSUE!B43+SUSLA!B43+LCTCSummary!B43-LCTCBoard!B43-Online!B43</f>
        <v>0</v>
      </c>
      <c r="C43" s="72">
        <f>LSUE!C43+SUSLA!C43+LCTCSummary!C43-LCTCBoard!C43-Online!C43</f>
        <v>0</v>
      </c>
      <c r="D43" s="72">
        <f>LSUE!D43+SUSLA!D43+LCTCSummary!D43-LCTCBoard!D43-Online!D43</f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74">
        <f>B39+B40+B42+B43</f>
        <v>0</v>
      </c>
      <c r="C44" s="74">
        <f>C39+C40+C42+C43</f>
        <v>0</v>
      </c>
      <c r="D44" s="74">
        <f>D39+D40+D42+D43</f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74">
        <f>LSUE!B45+SUSLA!B45+LCTCSummary!B45-LCTCBoard!B45-Online!B45</f>
        <v>0</v>
      </c>
      <c r="C45" s="74">
        <f>LSUE!C45+SUSLA!C45+LCTCSummary!C45-LCTCBoard!C45-Online!C45</f>
        <v>0</v>
      </c>
      <c r="D45" s="74">
        <f>LSUE!D45+SUSLA!D45+LCTCSummary!D45-LCTCBoard!D45-Online!D45</f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f>B45+B44+B37+B13+B12+1</f>
        <v>182925339.06999996</v>
      </c>
      <c r="C46" s="52">
        <f>C45+C44+C37+C13+C12+1</f>
        <v>194394158.39000002</v>
      </c>
      <c r="D46" s="52">
        <f>D45+D44+D37+D13+D12</f>
        <v>195876852.00664499</v>
      </c>
      <c r="E46" s="53">
        <f>D46-C46</f>
        <v>1482693.6166449785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60" zoomScaleNormal="60" workbookViewId="0"/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86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103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48986453</v>
      </c>
      <c r="C16" s="24">
        <v>49376462</v>
      </c>
      <c r="D16" s="24">
        <v>47641569</v>
      </c>
      <c r="E16" s="24">
        <f>D16-C16</f>
        <v>-1734893</v>
      </c>
      <c r="F16" s="37"/>
    </row>
    <row r="17" spans="1:6" ht="34.5" x14ac:dyDescent="0.45">
      <c r="A17" s="18" t="s">
        <v>18</v>
      </c>
      <c r="B17" s="24">
        <v>1841098</v>
      </c>
      <c r="C17" s="24">
        <v>1753000</v>
      </c>
      <c r="D17" s="24">
        <v>1856000</v>
      </c>
      <c r="E17" s="24">
        <f>D17-C17</f>
        <v>103000</v>
      </c>
      <c r="F17" s="37"/>
    </row>
    <row r="18" spans="1:6" ht="34.5" x14ac:dyDescent="0.45">
      <c r="A18" s="39" t="s">
        <v>19</v>
      </c>
      <c r="B18" s="24">
        <v>1840245</v>
      </c>
      <c r="C18" s="24">
        <v>1750590</v>
      </c>
      <c r="D18" s="24">
        <v>1839975</v>
      </c>
      <c r="E18" s="24">
        <f>D18-C18</f>
        <v>89385</v>
      </c>
      <c r="F18" s="37"/>
    </row>
    <row r="19" spans="1:6" ht="34.5" x14ac:dyDescent="0.45">
      <c r="A19" s="39" t="s">
        <v>20</v>
      </c>
      <c r="B19" s="24">
        <v>919026</v>
      </c>
      <c r="C19" s="24">
        <v>1003960</v>
      </c>
      <c r="D19" s="24">
        <v>1050561</v>
      </c>
      <c r="E19" s="24">
        <f>D19-C19</f>
        <v>46601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3284395</v>
      </c>
      <c r="C28" s="24">
        <v>3170923</v>
      </c>
      <c r="D28" s="24">
        <v>3399605</v>
      </c>
      <c r="E28" s="24">
        <f t="shared" si="1"/>
        <v>228682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56871217</v>
      </c>
      <c r="C30" s="32">
        <v>57054935</v>
      </c>
      <c r="D30" s="32">
        <v>55787710</v>
      </c>
      <c r="E30" s="32">
        <f>SUM(E16:E29)</f>
        <v>-1267225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59068</v>
      </c>
      <c r="C32" s="27">
        <v>66300</v>
      </c>
      <c r="D32" s="27">
        <v>74000</v>
      </c>
      <c r="E32" s="28">
        <f t="shared" si="2"/>
        <v>7700</v>
      </c>
      <c r="F32" s="20"/>
    </row>
    <row r="33" spans="1:6" ht="34.5" x14ac:dyDescent="0.45">
      <c r="A33" s="41" t="s">
        <v>32</v>
      </c>
      <c r="B33" s="27">
        <v>971196</v>
      </c>
      <c r="C33" s="27">
        <v>965000</v>
      </c>
      <c r="D33" s="27">
        <v>890000</v>
      </c>
      <c r="E33" s="28">
        <f t="shared" si="2"/>
        <v>-75000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466318</v>
      </c>
      <c r="C36" s="27">
        <v>459525</v>
      </c>
      <c r="D36" s="27">
        <v>476000</v>
      </c>
      <c r="E36" s="28">
        <f t="shared" si="2"/>
        <v>16475</v>
      </c>
      <c r="F36" s="20"/>
    </row>
    <row r="37" spans="1:6" s="35" customFormat="1" ht="35.25" x14ac:dyDescent="0.5">
      <c r="A37" s="42" t="s">
        <v>36</v>
      </c>
      <c r="B37" s="43">
        <v>58367799</v>
      </c>
      <c r="C37" s="43">
        <v>58545760</v>
      </c>
      <c r="D37" s="43">
        <v>57227710</v>
      </c>
      <c r="E37" s="44">
        <f>E36+E35+E34+E33+E32+E31+E30</f>
        <v>-1318050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58367799</v>
      </c>
      <c r="C46" s="52">
        <v>58545760</v>
      </c>
      <c r="D46" s="52">
        <v>57227710</v>
      </c>
      <c r="E46" s="53">
        <f>D46-C46</f>
        <v>-1318050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65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103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44094160.380000003</v>
      </c>
      <c r="C16" s="24">
        <v>46033021</v>
      </c>
      <c r="D16" s="24">
        <v>43896098</v>
      </c>
      <c r="E16" s="24">
        <f>D16-C16</f>
        <v>-2136923</v>
      </c>
      <c r="F16" s="37"/>
    </row>
    <row r="17" spans="1:6" ht="34.5" x14ac:dyDescent="0.45">
      <c r="A17" s="18" t="s">
        <v>18</v>
      </c>
      <c r="B17" s="24">
        <v>9640473.1400000006</v>
      </c>
      <c r="C17" s="24">
        <v>10321137</v>
      </c>
      <c r="D17" s="24">
        <v>9713404</v>
      </c>
      <c r="E17" s="24">
        <f>D17-C17</f>
        <v>-607733</v>
      </c>
      <c r="F17" s="37"/>
    </row>
    <row r="18" spans="1:6" ht="34.5" x14ac:dyDescent="0.45">
      <c r="A18" s="39" t="s">
        <v>19</v>
      </c>
      <c r="B18" s="24">
        <v>1212748.79</v>
      </c>
      <c r="C18" s="24">
        <v>1438476</v>
      </c>
      <c r="D18" s="24">
        <v>1680984</v>
      </c>
      <c r="E18" s="24">
        <f>D18-C18</f>
        <v>242508</v>
      </c>
      <c r="F18" s="37"/>
    </row>
    <row r="19" spans="1:6" ht="34.5" x14ac:dyDescent="0.45">
      <c r="A19" s="39" t="s">
        <v>20</v>
      </c>
      <c r="B19" s="24">
        <v>1036180.84</v>
      </c>
      <c r="C19" s="24">
        <v>769480</v>
      </c>
      <c r="D19" s="24">
        <v>1036928</v>
      </c>
      <c r="E19" s="24">
        <f>D19-C19</f>
        <v>267448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180294.47</v>
      </c>
      <c r="C26" s="24">
        <v>200000</v>
      </c>
      <c r="D26" s="24">
        <v>180000</v>
      </c>
      <c r="E26" s="24">
        <f t="shared" si="1"/>
        <v>-20000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3444773.97</v>
      </c>
      <c r="C28" s="24">
        <v>2444611</v>
      </c>
      <c r="D28" s="24">
        <v>3576870</v>
      </c>
      <c r="E28" s="24">
        <f t="shared" si="1"/>
        <v>1132259</v>
      </c>
      <c r="F28" s="37"/>
    </row>
    <row r="29" spans="1:6" ht="34.5" x14ac:dyDescent="0.45">
      <c r="A29" s="39" t="s">
        <v>28</v>
      </c>
      <c r="B29" s="24">
        <v>3469342.23</v>
      </c>
      <c r="C29" s="24">
        <v>3925950</v>
      </c>
      <c r="D29" s="24">
        <v>7660296</v>
      </c>
      <c r="E29" s="24">
        <f>D29-C29</f>
        <v>3734346</v>
      </c>
      <c r="F29" s="37"/>
    </row>
    <row r="30" spans="1:6" s="35" customFormat="1" ht="35.25" x14ac:dyDescent="0.5">
      <c r="A30" s="21" t="s">
        <v>29</v>
      </c>
      <c r="B30" s="32">
        <v>63077973.82</v>
      </c>
      <c r="C30" s="32">
        <v>65132675</v>
      </c>
      <c r="D30" s="32">
        <v>67744580</v>
      </c>
      <c r="E30" s="32">
        <f>SUM(E16:E29)</f>
        <v>2611905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292433.44</v>
      </c>
      <c r="C32" s="27">
        <v>428925</v>
      </c>
      <c r="D32" s="27">
        <v>295950</v>
      </c>
      <c r="E32" s="28">
        <f t="shared" si="2"/>
        <v>-132975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3339966.63</v>
      </c>
      <c r="C36" s="27">
        <v>4184542</v>
      </c>
      <c r="D36" s="27">
        <v>1705612</v>
      </c>
      <c r="E36" s="28">
        <f t="shared" si="2"/>
        <v>-2478930</v>
      </c>
      <c r="F36" s="20"/>
    </row>
    <row r="37" spans="1:6" s="35" customFormat="1" ht="35.25" x14ac:dyDescent="0.5">
      <c r="A37" s="42" t="s">
        <v>36</v>
      </c>
      <c r="B37" s="43">
        <v>66710373.890000001</v>
      </c>
      <c r="C37" s="43">
        <v>69746142</v>
      </c>
      <c r="D37" s="43">
        <v>69746142</v>
      </c>
      <c r="E37" s="44">
        <f>E36+E35+E34+E33+E32+E31+E30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66710373.890000001</v>
      </c>
      <c r="C46" s="52">
        <v>69746142</v>
      </c>
      <c r="D46" s="52">
        <v>69746142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61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f>+LSU!B7+LSUA!B7+LSUS!B7+LSUE!B7+HSCS!B7+HSCNO!B7+Ag!B7+PBRC!B7</f>
        <v>0</v>
      </c>
      <c r="C7" s="72">
        <f>+LSU!C7+LSUA!C7+LSUS!C7+LSUE!C7+HSCS!C7+HSCNO!C7+Ag!C7+PBRC!C7</f>
        <v>0</v>
      </c>
      <c r="D7" s="72">
        <f>+LSU!D7+LSUA!D7+LSUS!D7+LSUE!D7+HSCS!D7+HSCNO!D7+Ag!D7+PBRC!D7</f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2">
        <f>+LSU!B8+LSUA!B8+LSUS!B8+LSUE!B8+HSCS!B8+HSCNO!B8+Ag!B8+PBRC!B8</f>
        <v>0</v>
      </c>
      <c r="C8" s="72">
        <f>+LSU!C8+LSUA!C8+LSUS!C8+LSUE!C8+HSCS!C8+HSCNO!C8+Ag!C8+PBRC!C8</f>
        <v>0</v>
      </c>
      <c r="D8" s="72">
        <f>+LSU!D8+LSUA!D8+LSUS!D8+LSUE!D8+HSCS!D8+HSCNO!D8+Ag!D8+PBRC!D8</f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2">
        <f>+LSU!B9+LSUA!B9+LSUS!B9+LSUE!B9+HSCS!B9+HSCNO!B9+Ag!B9+PBRC!B9</f>
        <v>0</v>
      </c>
      <c r="C9" s="72">
        <f>+LSU!C9+LSUA!C9+LSUS!C9+LSUE!C9+HSCS!C9+HSCNO!C9+Ag!C9+PBRC!C9</f>
        <v>0</v>
      </c>
      <c r="D9" s="72">
        <f>+LSU!D9+LSUA!D9+LSUS!D9+LSUE!D9+HSCS!D9+HSCNO!D9+Ag!D9+PBRC!D9</f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2">
        <f>+LSU!B10+LSUA!B10+LSUS!B10+LSUE!B10+HSCS!B10+HSCNO!B10+Ag!B10+PBRC!B10</f>
        <v>7307342</v>
      </c>
      <c r="C10" s="72">
        <f>+LSU!C10+LSUA!C10+LSUS!C10+LSUE!C10+HSCS!C10+HSCNO!C10+Ag!C10+PBRC!C10</f>
        <v>7318597</v>
      </c>
      <c r="D10" s="72">
        <f>+LSU!D10+LSUA!D10+LSUS!D10+LSUE!D10+HSCS!D10+HSCNO!D10+Ag!D10+PBRC!D10</f>
        <v>7365818</v>
      </c>
      <c r="E10" s="28">
        <f t="shared" si="0"/>
        <v>47221</v>
      </c>
      <c r="F10" s="20"/>
    </row>
    <row r="11" spans="1:12" ht="34.5" x14ac:dyDescent="0.45">
      <c r="A11" s="30" t="s">
        <v>12</v>
      </c>
      <c r="B11" s="72">
        <f>+LSU!B11+LSUA!B11+LSUS!B11+LSUE!B11+HSCS!B11+HSCNO!B11+Ag!B11+PBRC!B11</f>
        <v>0</v>
      </c>
      <c r="C11" s="72">
        <f>+LSU!C11+LSUA!C11+LSUS!C11+LSUE!C11+HSCS!C11+HSCNO!C11+Ag!C11+PBRC!C11</f>
        <v>0</v>
      </c>
      <c r="D11" s="72">
        <f>+LSU!D11+LSUA!D11+LSUS!D11+LSUE!D11+HSCS!D11+HSCNO!D11+Ag!D11+PBRC!D11</f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76">
        <f>SUM(B7:B11)</f>
        <v>7307342</v>
      </c>
      <c r="C12" s="76">
        <f>SUM(C7:C11)</f>
        <v>7318597</v>
      </c>
      <c r="D12" s="76">
        <f>SUM(D7:D11)</f>
        <v>7365818</v>
      </c>
      <c r="E12" s="33">
        <f t="shared" si="0"/>
        <v>47221</v>
      </c>
      <c r="F12" s="34"/>
    </row>
    <row r="13" spans="1:12" s="35" customFormat="1" ht="35.25" x14ac:dyDescent="0.5">
      <c r="A13" s="36" t="s">
        <v>14</v>
      </c>
      <c r="B13" s="74">
        <f>+LSU!B13+LSUA!B13+LSUS!B13+LSUE!B13+HSCS!B13+HSCNO!B13+Ag!B13+PBRC!B13</f>
        <v>0</v>
      </c>
      <c r="C13" s="74">
        <f>+LSU!C13+LSUA!C13+LSUS!C13+LSUE!C13+HSCS!C13+HSCNO!C13+Ag!C13+PBRC!C13</f>
        <v>0</v>
      </c>
      <c r="D13" s="74">
        <f>+LSU!D13+LSUA!D13+LSUS!D13+LSUE!D13+HSCS!D13+HSCNO!D13+Ag!D13+PBRC!D13</f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72">
        <f>+LSU!B16+LSUA!B16+LSUS!B16+LSUE!B16+HSCS!B16+HSCNO!B16+Ag!B16+PBRC!B16</f>
        <v>348805943.19</v>
      </c>
      <c r="C16" s="72">
        <f>+LSU!C16+LSUA!C16+LSUS!C16+LSUE!C16+HSCS!C16+HSCNO!C16+Ag!C16+PBRC!C16</f>
        <v>348709091</v>
      </c>
      <c r="D16" s="72">
        <f>+LSU!D16+LSUA!D16+LSUS!D16+LSUE!D16+HSCS!D16+HSCNO!D16+Ag!D16+PBRC!D16</f>
        <v>350010779</v>
      </c>
      <c r="E16" s="72">
        <f>D16-C16</f>
        <v>1301688</v>
      </c>
      <c r="F16" s="37"/>
    </row>
    <row r="17" spans="1:6" ht="34.5" x14ac:dyDescent="0.45">
      <c r="A17" s="18" t="s">
        <v>18</v>
      </c>
      <c r="B17" s="72">
        <f>+LSU!B17+LSUA!B17+LSUS!B17+LSUE!B17+HSCS!B17+HSCNO!B17+Ag!B17+PBRC!B17</f>
        <v>93391265.449999988</v>
      </c>
      <c r="C17" s="72">
        <f>+LSU!C17+LSUA!C17+LSUS!C17+LSUE!C17+HSCS!C17+HSCNO!C17+Ag!C17+PBRC!C17</f>
        <v>97976301</v>
      </c>
      <c r="D17" s="72">
        <f>+LSU!D17+LSUA!D17+LSUS!D17+LSUE!D17+HSCS!D17+HSCNO!D17+Ag!D17+PBRC!D17</f>
        <v>94026520</v>
      </c>
      <c r="E17" s="73">
        <f>D17-C17</f>
        <v>-3949781</v>
      </c>
      <c r="F17" s="37"/>
    </row>
    <row r="18" spans="1:6" ht="34.5" x14ac:dyDescent="0.45">
      <c r="A18" s="39" t="s">
        <v>19</v>
      </c>
      <c r="B18" s="72">
        <f>+LSU!B18+LSUA!B18+LSUS!B18+LSUE!B18+HSCS!B18+HSCNO!B18+Ag!B18+PBRC!B18</f>
        <v>17783911.280000001</v>
      </c>
      <c r="C18" s="72">
        <f>+LSU!C18+LSUA!C18+LSUS!C18+LSUE!C18+HSCS!C18+HSCNO!C18+Ag!C18+PBRC!C18</f>
        <v>17522765</v>
      </c>
      <c r="D18" s="72">
        <f>+LSU!D18+LSUA!D18+LSUS!D18+LSUE!D18+HSCS!D18+HSCNO!D18+Ag!D18+PBRC!D18</f>
        <v>17500772</v>
      </c>
      <c r="E18" s="73">
        <f>D18-C18</f>
        <v>-21993</v>
      </c>
      <c r="F18" s="37"/>
    </row>
    <row r="19" spans="1:6" ht="34.5" x14ac:dyDescent="0.45">
      <c r="A19" s="39" t="s">
        <v>20</v>
      </c>
      <c r="B19" s="72">
        <f>+LSU!B19+LSUA!B19+LSUS!B19+LSUE!B19+HSCS!B19+HSCNO!B19+Ag!B19+PBRC!B19</f>
        <v>6865517.6799999997</v>
      </c>
      <c r="C19" s="72">
        <f>+LSU!C19+LSUA!C19+LSUS!C19+LSUE!C19+HSCS!C19+HSCNO!C19+Ag!C19+PBRC!C19</f>
        <v>6911880</v>
      </c>
      <c r="D19" s="72">
        <f>+LSU!D19+LSUA!D19+LSUS!D19+LSUE!D19+HSCS!D19+HSCNO!D19+Ag!D19+PBRC!D19</f>
        <v>6933143</v>
      </c>
      <c r="E19" s="73">
        <f>D19-C19</f>
        <v>21263</v>
      </c>
      <c r="F19" s="37"/>
    </row>
    <row r="20" spans="1:6" ht="34.5" x14ac:dyDescent="0.45">
      <c r="A20" s="39" t="s">
        <v>21</v>
      </c>
      <c r="B20" s="72">
        <f>+LSU!B20+LSUA!B20+LSUS!B20+LSUE!B20+HSCS!B20+HSCNO!B20+Ag!B20+PBRC!B20</f>
        <v>0</v>
      </c>
      <c r="C20" s="72">
        <f>+LSU!C20+LSUA!C20+LSUS!C20+LSUE!C20+HSCS!C20+HSCNO!C20+Ag!C20+PBRC!C20</f>
        <v>0</v>
      </c>
      <c r="D20" s="72">
        <f>+LSU!D20+LSUA!D20+LSUS!D20+LSUE!D20+HSCS!D20+HSCNO!D20+Ag!D20+PBRC!D20</f>
        <v>0</v>
      </c>
      <c r="E20" s="73">
        <f t="shared" ref="E20:E28" si="1">D20-C20</f>
        <v>0</v>
      </c>
      <c r="F20" s="37"/>
    </row>
    <row r="21" spans="1:6" ht="34.5" x14ac:dyDescent="0.45">
      <c r="A21" s="39" t="s">
        <v>22</v>
      </c>
      <c r="B21" s="72">
        <f>+LSU!B21+LSUA!B21+LSUS!B21+LSUE!B21+HSCS!B21+HSCNO!B21+Ag!B21+PBRC!B21</f>
        <v>0</v>
      </c>
      <c r="C21" s="72">
        <f>+LSU!C21+LSUA!C21+LSUS!C21+LSUE!C21+HSCS!C21+HSCNO!C21+Ag!C21+PBRC!C21</f>
        <v>0</v>
      </c>
      <c r="D21" s="72">
        <f>+LSU!D21+LSUA!D21+LSUS!D21+LSUE!D21+HSCS!D21+HSCNO!D21+Ag!D21+PBRC!D21</f>
        <v>0</v>
      </c>
      <c r="E21" s="73">
        <f t="shared" si="1"/>
        <v>0</v>
      </c>
      <c r="F21" s="37"/>
    </row>
    <row r="22" spans="1:6" ht="34.5" x14ac:dyDescent="0.45">
      <c r="A22" s="39" t="s">
        <v>47</v>
      </c>
      <c r="B22" s="72">
        <f>+LSU!B22+LSUA!B22+LSUS!B22+LSUE!B22+HSCS!B22+HSCNO!B22+Ag!B22+PBRC!B22</f>
        <v>0</v>
      </c>
      <c r="C22" s="72">
        <f>+LSU!C22+LSUA!C22+LSUS!C22+LSUE!C22+HSCS!C22+HSCNO!C22+Ag!C22+PBRC!C22</f>
        <v>0</v>
      </c>
      <c r="D22" s="72">
        <f>+LSU!D22+LSUA!D22+LSUS!D22+LSUE!D22+HSCS!D22+HSCNO!D22+Ag!D22+PBRC!D22</f>
        <v>0</v>
      </c>
      <c r="E22" s="73">
        <f>D22-C22</f>
        <v>0</v>
      </c>
      <c r="F22" s="37"/>
    </row>
    <row r="23" spans="1:6" ht="34.5" x14ac:dyDescent="0.45">
      <c r="A23" s="39" t="s">
        <v>48</v>
      </c>
      <c r="B23" s="72">
        <f>+LSU!B23+LSUA!B23+LSUS!B23+LSUE!B23+HSCS!B23+HSCNO!B23+Ag!B23+PBRC!B23</f>
        <v>0</v>
      </c>
      <c r="C23" s="72">
        <f>+LSU!C23+LSUA!C23+LSUS!C23+LSUE!C23+HSCS!C23+HSCNO!C23+Ag!C23+PBRC!C23</f>
        <v>0</v>
      </c>
      <c r="D23" s="72">
        <f>+LSU!D23+LSUA!D23+LSUS!D23+LSUE!D23+HSCS!D23+HSCNO!D23+Ag!D23+PBRC!D23</f>
        <v>0</v>
      </c>
      <c r="E23" s="73">
        <f t="shared" si="1"/>
        <v>0</v>
      </c>
      <c r="F23" s="37"/>
    </row>
    <row r="24" spans="1:6" ht="34.5" x14ac:dyDescent="0.45">
      <c r="A24" s="39" t="s">
        <v>23</v>
      </c>
      <c r="B24" s="72">
        <f>+LSU!B24+LSUA!B24+LSUS!B24+LSUE!B24+HSCS!B24+HSCNO!B24+Ag!B24+PBRC!B24</f>
        <v>0</v>
      </c>
      <c r="C24" s="72">
        <f>+LSU!C24+LSUA!C24+LSUS!C24+LSUE!C24+HSCS!C24+HSCNO!C24+Ag!C24+PBRC!C24</f>
        <v>0</v>
      </c>
      <c r="D24" s="72">
        <f>+LSU!D24+LSUA!D24+LSUS!D24+LSUE!D24+HSCS!D24+HSCNO!D24+Ag!D24+PBRC!D24</f>
        <v>0</v>
      </c>
      <c r="E24" s="73">
        <f t="shared" si="1"/>
        <v>0</v>
      </c>
      <c r="F24" s="37"/>
    </row>
    <row r="25" spans="1:6" ht="34.5" x14ac:dyDescent="0.45">
      <c r="A25" s="39" t="s">
        <v>24</v>
      </c>
      <c r="B25" s="72">
        <f>+LSU!B25+LSUA!B25+LSUS!B25+LSUE!B25+HSCS!B25+HSCNO!B25+Ag!B25+PBRC!B25</f>
        <v>0</v>
      </c>
      <c r="C25" s="72">
        <f>+LSU!C25+LSUA!C25+LSUS!C25+LSUE!C25+HSCS!C25+HSCNO!C25+Ag!C25+PBRC!C25</f>
        <v>0</v>
      </c>
      <c r="D25" s="72">
        <f>+LSU!D25+LSUA!D25+LSUS!D25+LSUE!D25+HSCS!D25+HSCNO!D25+Ag!D25+PBRC!D25</f>
        <v>0</v>
      </c>
      <c r="E25" s="73">
        <f t="shared" si="1"/>
        <v>0</v>
      </c>
      <c r="F25" s="37"/>
    </row>
    <row r="26" spans="1:6" ht="34.5" x14ac:dyDescent="0.45">
      <c r="A26" s="39" t="s">
        <v>25</v>
      </c>
      <c r="B26" s="72">
        <f>+LSU!B26+LSUA!B26+LSUS!B26+LSUE!B26+HSCS!B26+HSCNO!B26+Ag!B26+PBRC!B26</f>
        <v>3795020</v>
      </c>
      <c r="C26" s="72">
        <f>+LSU!C26+LSUA!C26+LSUS!C26+LSUE!C26+HSCS!C26+HSCNO!C26+Ag!C26+PBRC!C26</f>
        <v>170200</v>
      </c>
      <c r="D26" s="72">
        <f>+LSU!D26+LSUA!D26+LSUS!D26+LSUE!D26+HSCS!D26+HSCNO!D26+Ag!D26+PBRC!D26</f>
        <v>17701390</v>
      </c>
      <c r="E26" s="73">
        <f t="shared" si="1"/>
        <v>17531190</v>
      </c>
      <c r="F26" s="37"/>
    </row>
    <row r="27" spans="1:6" ht="34.5" x14ac:dyDescent="0.45">
      <c r="A27" s="39" t="s">
        <v>26</v>
      </c>
      <c r="B27" s="72">
        <f>+LSU!B27+LSUA!B27+LSUS!B27+LSUE!B27+HSCS!B27+HSCNO!B27+Ag!B27+PBRC!B27</f>
        <v>0</v>
      </c>
      <c r="C27" s="72">
        <f>+LSU!C27+LSUA!C27+LSUS!C27+LSUE!C27+HSCS!C27+HSCNO!C27+Ag!C27+PBRC!C27</f>
        <v>0</v>
      </c>
      <c r="D27" s="72">
        <f>+LSU!D27+LSUA!D27+LSUS!D27+LSUE!D27+HSCS!D27+HSCNO!D27+Ag!D27+PBRC!D27</f>
        <v>0</v>
      </c>
      <c r="E27" s="73">
        <f t="shared" si="1"/>
        <v>0</v>
      </c>
      <c r="F27" s="37"/>
    </row>
    <row r="28" spans="1:6" ht="34.5" x14ac:dyDescent="0.45">
      <c r="A28" s="39" t="s">
        <v>27</v>
      </c>
      <c r="B28" s="72">
        <f>+LSU!B28+LSUA!B28+LSUS!B28+LSUE!B28+HSCS!B28+HSCNO!B28+Ag!B28+PBRC!B28</f>
        <v>227813.94</v>
      </c>
      <c r="C28" s="72">
        <f>+LSU!C28+LSUA!C28+LSUS!C28+LSUE!C28+HSCS!C28+HSCNO!C28+Ag!C28+PBRC!C28</f>
        <v>170000</v>
      </c>
      <c r="D28" s="72">
        <f>+LSU!D28+LSUA!D28+LSUS!D28+LSUE!D28+HSCS!D28+HSCNO!D28+Ag!D28+PBRC!D28</f>
        <v>360000</v>
      </c>
      <c r="E28" s="73">
        <f t="shared" si="1"/>
        <v>190000</v>
      </c>
      <c r="F28" s="37"/>
    </row>
    <row r="29" spans="1:6" ht="34.5" x14ac:dyDescent="0.45">
      <c r="A29" s="39" t="s">
        <v>28</v>
      </c>
      <c r="B29" s="72">
        <f>+LSU!B29+LSUA!B29+LSUS!B29+LSUE!B29+HSCS!B29+HSCNO!B29+Ag!B29+PBRC!B29</f>
        <v>15432906.17</v>
      </c>
      <c r="C29" s="72">
        <f>+LSU!C29+LSUA!C29+LSUS!C29+LSUE!C29+HSCS!C29+HSCNO!C29+Ag!C29+PBRC!C29</f>
        <v>16603129</v>
      </c>
      <c r="D29" s="72">
        <f>+LSU!D29+LSUA!D29+LSUS!D29+LSUE!D29+HSCS!D29+HSCNO!D29+Ag!D29+PBRC!D29</f>
        <v>15464745</v>
      </c>
      <c r="E29" s="73">
        <f>D29-C29</f>
        <v>-1138384</v>
      </c>
      <c r="F29" s="37"/>
    </row>
    <row r="30" spans="1:6" s="35" customFormat="1" ht="35.25" x14ac:dyDescent="0.5">
      <c r="A30" s="21" t="s">
        <v>29</v>
      </c>
      <c r="B30" s="32">
        <f>SUM(B16:B29)</f>
        <v>486302377.70999998</v>
      </c>
      <c r="C30" s="32">
        <f>SUM(C16:C29)</f>
        <v>488063366</v>
      </c>
      <c r="D30" s="32">
        <f>SUM(D16:D29)</f>
        <v>501997349</v>
      </c>
      <c r="E30" s="71">
        <f>SUM(E16:E29)</f>
        <v>13933983</v>
      </c>
      <c r="F30" s="34"/>
    </row>
    <row r="31" spans="1:6" ht="34.5" x14ac:dyDescent="0.45">
      <c r="A31" s="40" t="s">
        <v>30</v>
      </c>
      <c r="B31" s="72">
        <f>+LSU!B31+LSUA!B31+LSUS!B31+LSUE!B31+HSCS!B31+HSCNO!B31+Ag!B31+PBRC!B31</f>
        <v>0</v>
      </c>
      <c r="C31" s="72">
        <f>+LSU!C31+LSUA!C31+LSUS!C31+LSUE!C31+HSCS!C31+HSCNO!C31+Ag!C31+PBRC!C31</f>
        <v>0</v>
      </c>
      <c r="D31" s="72">
        <f>+LSU!D31+LSUA!D31+LSUS!D31+LSUE!D31+HSCS!D31+HSCNO!D31+Ag!D31+PBRC!D31</f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2">
        <f>+LSU!B32+LSUA!B32+LSUS!B32+LSUE!B32+HSCS!B32+HSCNO!B32+Ag!B32+PBRC!B32</f>
        <v>9484906</v>
      </c>
      <c r="C32" s="72">
        <f>+LSU!C32+LSUA!C32+LSUS!C32+LSUE!C32+HSCS!C32+HSCNO!C32+Ag!C32+PBRC!C32</f>
        <v>7285431</v>
      </c>
      <c r="D32" s="72">
        <f>+LSU!D32+LSUA!D32+LSUS!D32+LSUE!D32+HSCS!D32+HSCNO!D32+Ag!D32+PBRC!D32</f>
        <v>7394574</v>
      </c>
      <c r="E32" s="28">
        <f t="shared" si="2"/>
        <v>109143</v>
      </c>
      <c r="F32" s="20"/>
    </row>
    <row r="33" spans="1:6" ht="34.5" x14ac:dyDescent="0.45">
      <c r="A33" s="41" t="s">
        <v>32</v>
      </c>
      <c r="B33" s="72">
        <f>+LSU!B33+LSUA!B33+LSUS!B33+LSUE!B33+HSCS!B33+HSCNO!B33+Ag!B33+PBRC!B33</f>
        <v>0</v>
      </c>
      <c r="C33" s="72">
        <f>+LSU!C33+LSUA!C33+LSUS!C33+LSUE!C33+HSCS!C33+HSCNO!C33+Ag!C33+PBRC!C33</f>
        <v>0</v>
      </c>
      <c r="D33" s="72">
        <f>+LSU!D33+LSUA!D33+LSUS!D33+LSUE!D33+HSCS!D33+HSCNO!D33+Ag!D33+PBRC!D33</f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72">
        <f>+LSU!B34+LSUA!B34+LSUS!B34+LSUE!B34+HSCS!B34+HSCNO!B34+Ag!B34+PBRC!B34</f>
        <v>0</v>
      </c>
      <c r="C34" s="72">
        <f>+LSU!C34+LSUA!C34+LSUS!C34+LSUE!C34+HSCS!C34+HSCNO!C34+Ag!C34+PBRC!C34</f>
        <v>0</v>
      </c>
      <c r="D34" s="72">
        <f>+LSU!D34+LSUA!D34+LSUS!D34+LSUE!D34+HSCS!D34+HSCNO!D34+Ag!D34+PBRC!D34</f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72">
        <f>+LSU!B35+LSUA!B35+LSUS!B35+LSUE!B35+HSCS!B35+HSCNO!B35+Ag!B35+PBRC!B35</f>
        <v>0</v>
      </c>
      <c r="C35" s="72">
        <f>+LSU!C35+LSUA!C35+LSUS!C35+LSUE!C35+HSCS!C35+HSCNO!C35+Ag!C35+PBRC!C35</f>
        <v>0</v>
      </c>
      <c r="D35" s="72">
        <f>+LSU!D35+LSUA!D35+LSUS!D35+LSUE!D35+HSCS!D35+HSCNO!D35+Ag!D35+PBRC!D35</f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72">
        <f>+LSU!B36+LSUA!B36+LSUS!B36+LSUE!B36+HSCS!B36+HSCNO!B36+Ag!B36+PBRC!B36</f>
        <v>8696858.6999999993</v>
      </c>
      <c r="C36" s="72">
        <f>+LSU!C36+LSUA!C36+LSUS!C36+LSUE!C36+HSCS!C36+HSCNO!C36+Ag!C36+PBRC!C36</f>
        <v>28017538</v>
      </c>
      <c r="D36" s="72">
        <f>+LSU!D36+LSUA!D36+LSUS!D36+LSUE!D36+HSCS!D36+HSCNO!D36+Ag!D36+PBRC!D36</f>
        <v>20874412</v>
      </c>
      <c r="E36" s="28">
        <f t="shared" si="2"/>
        <v>-7143126</v>
      </c>
      <c r="F36" s="20"/>
    </row>
    <row r="37" spans="1:6" s="35" customFormat="1" ht="35.25" x14ac:dyDescent="0.5">
      <c r="A37" s="42" t="s">
        <v>36</v>
      </c>
      <c r="B37" s="43">
        <f>SUM(B30:B36)</f>
        <v>504484142.40999997</v>
      </c>
      <c r="C37" s="43">
        <f>SUM(C30:C36)</f>
        <v>523366335</v>
      </c>
      <c r="D37" s="43">
        <f>SUM(D30:D36)</f>
        <v>530266335</v>
      </c>
      <c r="E37" s="70">
        <f>E36+E35+E34+E33+E32+E31+E30</f>
        <v>6900000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f>+LSU!B39+LSUA!B39+LSUS!B39+LSUE!B39+HSCS!B39+HSCNO!B39+Ag!B39+PBRC!B39</f>
        <v>0</v>
      </c>
      <c r="C39" s="72">
        <f>+LSU!C39+LSUA!C39+LSUS!C39+LSUE!C39+HSCS!C39+HSCNO!C39+Ag!C39+PBRC!C39</f>
        <v>0</v>
      </c>
      <c r="D39" s="72">
        <f>+LSU!D39+LSUA!D39+LSUS!D39+LSUE!D39+HSCS!D39+HSCNO!D39+Ag!D39+PBRC!D39</f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72">
        <f>+LSU!B40+LSUA!B40+LSUS!B40+LSUE!B40+HSCS!B40+HSCNO!B40+Ag!B40+PBRC!B40</f>
        <v>0</v>
      </c>
      <c r="C40" s="72">
        <f>+LSU!C40+LSUA!C40+LSUS!C40+LSUE!C40+HSCS!C40+HSCNO!C40+Ag!C40+PBRC!C40</f>
        <v>0</v>
      </c>
      <c r="D40" s="72">
        <f>+LSU!D40+LSUA!D40+LSUS!D40+LSUE!D40+HSCS!D40+HSCNO!D40+Ag!D40+PBRC!D40</f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f>+LSU!B42+LSUA!B42+LSUS!B42+LSUE!B42+HSCS!B42+HSCNO!B42+Ag!B42+PBRC!B42</f>
        <v>0</v>
      </c>
      <c r="C42" s="72">
        <f>+LSU!C42+LSUA!C42+LSUS!C42+LSUE!C42+HSCS!C42+HSCNO!C42+Ag!C42+PBRC!C42</f>
        <v>0</v>
      </c>
      <c r="D42" s="72">
        <f>+LSU!D42+LSUA!D42+LSUS!D42+LSUE!D42+HSCS!D42+HSCNO!D42+Ag!D42+PBRC!D42</f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2">
        <f>+LSU!B43+LSUA!B43+LSUS!B43+LSUE!B43+HSCS!B43+HSCNO!B43+Ag!B43+PBRC!B43</f>
        <v>9784823</v>
      </c>
      <c r="C43" s="72">
        <f>+LSU!C43+LSUA!C43+LSUS!C43+LSUE!C43+HSCS!C43+HSCNO!C43+Ag!C43+PBRC!C43</f>
        <v>13018275</v>
      </c>
      <c r="D43" s="72">
        <f>+LSU!D43+LSUA!D43+LSUS!D43+LSUE!D43+HSCS!D43+HSCNO!D43+Ag!D43+PBRC!D43</f>
        <v>13018275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74">
        <f>B39+B40+B42+B43</f>
        <v>9784823</v>
      </c>
      <c r="C44" s="74">
        <f>C39+C40+C42+C43</f>
        <v>13018275</v>
      </c>
      <c r="D44" s="74">
        <f>D39+D40+D42+D43</f>
        <v>13018275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74">
        <f>+LSU!B45+LSUA!B45+LSUS!B45+LSUE!B45+HSCS!B45+HSCNO!B45+Ag!B45+PBRC!B45</f>
        <v>0</v>
      </c>
      <c r="C45" s="74">
        <f>+LSU!C45+LSUA!C45+LSUS!C45+LSUE!C45+HSCS!C45+HSCNO!C45+Ag!C45+PBRC!C45</f>
        <v>0</v>
      </c>
      <c r="D45" s="74">
        <f>+LSU!D45+LSUA!D45+LSUS!D45+LSUE!D45+HSCS!D45+HSCNO!D45+Ag!D45+PBRC!D45</f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f>B45+B44+B37+B13+B12</f>
        <v>521576307.40999997</v>
      </c>
      <c r="C46" s="52">
        <f>C45+C44+C37+C13+C12</f>
        <v>543703207</v>
      </c>
      <c r="D46" s="52">
        <f>D45+D44+D37+D13+D12</f>
        <v>550650428</v>
      </c>
      <c r="E46" s="53">
        <f>D46-C46</f>
        <v>6947221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 t="s">
        <v>46</v>
      </c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07" style="17" customWidth="1"/>
    <col min="2" max="2" width="39.5703125" style="65" customWidth="1"/>
    <col min="3" max="4" width="38.28515625" style="65" customWidth="1"/>
    <col min="5" max="5" width="38.85546875" style="65" customWidth="1"/>
    <col min="6" max="6" width="21.5703125" style="17" customWidth="1"/>
    <col min="7" max="7" width="16.7109375" style="17" customWidth="1"/>
    <col min="8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58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7307342</v>
      </c>
      <c r="C10" s="27">
        <v>7318597</v>
      </c>
      <c r="D10" s="27">
        <v>7365818</v>
      </c>
      <c r="E10" s="28">
        <f t="shared" si="0"/>
        <v>47221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7307342</v>
      </c>
      <c r="C12" s="32">
        <v>7318597</v>
      </c>
      <c r="D12" s="32">
        <v>7365818</v>
      </c>
      <c r="E12" s="33">
        <f t="shared" si="0"/>
        <v>47221</v>
      </c>
      <c r="F12" s="34"/>
    </row>
    <row r="13" spans="1:12" s="35" customFormat="1" ht="35.25" x14ac:dyDescent="0.5">
      <c r="A13" s="103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248676652</v>
      </c>
      <c r="C16" s="24">
        <v>247433171</v>
      </c>
      <c r="D16" s="24">
        <v>247954478</v>
      </c>
      <c r="E16" s="24">
        <f>D16-C16</f>
        <v>521307</v>
      </c>
      <c r="F16" s="37"/>
    </row>
    <row r="17" spans="1:6" ht="34.5" x14ac:dyDescent="0.45">
      <c r="A17" s="18" t="s">
        <v>18</v>
      </c>
      <c r="B17" s="24">
        <v>84344211</v>
      </c>
      <c r="C17" s="24">
        <v>90068242</v>
      </c>
      <c r="D17" s="24">
        <v>86068170</v>
      </c>
      <c r="E17" s="24">
        <f>D17-C17</f>
        <v>-4000072</v>
      </c>
      <c r="F17" s="37"/>
    </row>
    <row r="18" spans="1:6" ht="34.5" x14ac:dyDescent="0.45">
      <c r="A18" s="39" t="s">
        <v>19</v>
      </c>
      <c r="B18" s="24">
        <v>15134277</v>
      </c>
      <c r="C18" s="24">
        <v>14904985</v>
      </c>
      <c r="D18" s="24">
        <v>14731330</v>
      </c>
      <c r="E18" s="24">
        <f>D18-C18</f>
        <v>-173655</v>
      </c>
      <c r="F18" s="37"/>
    </row>
    <row r="19" spans="1:6" ht="34.5" x14ac:dyDescent="0.45">
      <c r="A19" s="39" t="s">
        <v>20</v>
      </c>
      <c r="B19" s="24">
        <v>5135956</v>
      </c>
      <c r="C19" s="24">
        <v>5074430</v>
      </c>
      <c r="D19" s="24">
        <v>5068956</v>
      </c>
      <c r="E19" s="24">
        <f>D19-C19</f>
        <v>-5474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3576329</v>
      </c>
      <c r="C26" s="24">
        <v>0</v>
      </c>
      <c r="D26" s="24">
        <v>17509190</v>
      </c>
      <c r="E26" s="24">
        <f t="shared" si="1"/>
        <v>17509190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13280947</v>
      </c>
      <c r="C29" s="24">
        <v>13948015</v>
      </c>
      <c r="D29" s="24">
        <v>13114963</v>
      </c>
      <c r="E29" s="24">
        <f>D29-C29</f>
        <v>-833052</v>
      </c>
      <c r="F29" s="37"/>
    </row>
    <row r="30" spans="1:6" s="35" customFormat="1" ht="35.25" x14ac:dyDescent="0.5">
      <c r="A30" s="21" t="s">
        <v>29</v>
      </c>
      <c r="B30" s="32">
        <v>370148372</v>
      </c>
      <c r="C30" s="32">
        <v>371428843</v>
      </c>
      <c r="D30" s="32">
        <v>384447087</v>
      </c>
      <c r="E30" s="32">
        <f>SUM(E16:E29)</f>
        <v>13018244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3005226</v>
      </c>
      <c r="C32" s="27">
        <v>930635</v>
      </c>
      <c r="D32" s="27">
        <v>1050885</v>
      </c>
      <c r="E32" s="28">
        <f t="shared" si="2"/>
        <v>120250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6490424</v>
      </c>
      <c r="C36" s="27">
        <v>20287238</v>
      </c>
      <c r="D36" s="27">
        <v>13148744</v>
      </c>
      <c r="E36" s="28">
        <f t="shared" si="2"/>
        <v>-7138494</v>
      </c>
      <c r="F36" s="20"/>
    </row>
    <row r="37" spans="1:6" s="35" customFormat="1" ht="35.25" x14ac:dyDescent="0.5">
      <c r="A37" s="42" t="s">
        <v>36</v>
      </c>
      <c r="B37" s="43">
        <v>379644022</v>
      </c>
      <c r="C37" s="43">
        <v>392646716</v>
      </c>
      <c r="D37" s="43">
        <v>398646716</v>
      </c>
      <c r="E37" s="44">
        <f>E36+E35+E34+E33+E32+E31+E30</f>
        <v>6000000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69.75" thickBot="1" x14ac:dyDescent="0.65">
      <c r="A46" s="106" t="s">
        <v>45</v>
      </c>
      <c r="B46" s="52">
        <v>386951364</v>
      </c>
      <c r="C46" s="52">
        <v>399965313</v>
      </c>
      <c r="D46" s="52">
        <v>406012534</v>
      </c>
      <c r="E46" s="53">
        <f>D46-C46</f>
        <v>6047221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60" zoomScaleNormal="60" workbookViewId="0">
      <selection activeCell="B7" sqref="B7:B46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90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11126574.199999999</v>
      </c>
      <c r="C16" s="24">
        <v>10400000</v>
      </c>
      <c r="D16" s="24">
        <v>9950000</v>
      </c>
      <c r="E16" s="24">
        <f>D16-C16</f>
        <v>-450000</v>
      </c>
      <c r="F16" s="18"/>
    </row>
    <row r="17" spans="1:6" ht="34.5" x14ac:dyDescent="0.45">
      <c r="A17" s="18" t="s">
        <v>18</v>
      </c>
      <c r="B17" s="24">
        <v>114566.07</v>
      </c>
      <c r="C17" s="24">
        <v>210000</v>
      </c>
      <c r="D17" s="24">
        <v>210000</v>
      </c>
      <c r="E17" s="24">
        <f>D17-C17</f>
        <v>0</v>
      </c>
      <c r="F17" s="18"/>
    </row>
    <row r="18" spans="1:6" ht="34.5" x14ac:dyDescent="0.45">
      <c r="A18" s="39" t="s">
        <v>19</v>
      </c>
      <c r="B18" s="24">
        <v>526610</v>
      </c>
      <c r="C18" s="24">
        <v>550000</v>
      </c>
      <c r="D18" s="24">
        <v>550000</v>
      </c>
      <c r="E18" s="24">
        <f>D18-C18</f>
        <v>0</v>
      </c>
      <c r="F18" s="39"/>
    </row>
    <row r="19" spans="1:6" ht="34.5" x14ac:dyDescent="0.45">
      <c r="A19" s="39" t="s">
        <v>20</v>
      </c>
      <c r="B19" s="24">
        <v>236920.5</v>
      </c>
      <c r="C19" s="24">
        <v>300000</v>
      </c>
      <c r="D19" s="24">
        <v>300000</v>
      </c>
      <c r="E19" s="24">
        <f>D19-C19</f>
        <v>0</v>
      </c>
      <c r="F19" s="39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9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9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9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9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9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9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9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9"/>
    </row>
    <row r="28" spans="1:6" ht="34.5" x14ac:dyDescent="0.45">
      <c r="A28" s="39" t="s">
        <v>27</v>
      </c>
      <c r="B28" s="24">
        <v>149230.94</v>
      </c>
      <c r="C28" s="24">
        <v>170000</v>
      </c>
      <c r="D28" s="24">
        <v>170000</v>
      </c>
      <c r="E28" s="24">
        <f t="shared" si="1"/>
        <v>0</v>
      </c>
      <c r="F28" s="39"/>
    </row>
    <row r="29" spans="1:6" ht="34.5" x14ac:dyDescent="0.45">
      <c r="A29" s="39" t="s">
        <v>28</v>
      </c>
      <c r="B29" s="24">
        <v>923396.18</v>
      </c>
      <c r="C29" s="24">
        <v>1535000</v>
      </c>
      <c r="D29" s="24">
        <v>693000</v>
      </c>
      <c r="E29" s="24">
        <f>D29-C29</f>
        <v>-842000</v>
      </c>
      <c r="F29" s="39"/>
    </row>
    <row r="30" spans="1:6" s="35" customFormat="1" ht="35.25" x14ac:dyDescent="0.5">
      <c r="A30" s="21" t="s">
        <v>29</v>
      </c>
      <c r="B30" s="32">
        <v>13077297.889999999</v>
      </c>
      <c r="C30" s="32">
        <v>13165000</v>
      </c>
      <c r="D30" s="32">
        <v>11873000</v>
      </c>
      <c r="E30" s="32">
        <f>SUM(E16:E29)</f>
        <v>-1292000</v>
      </c>
      <c r="F30" s="39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54203.98</v>
      </c>
      <c r="C36" s="27">
        <v>62127</v>
      </c>
      <c r="D36" s="27">
        <v>54127</v>
      </c>
      <c r="E36" s="28">
        <f t="shared" si="2"/>
        <v>-8000</v>
      </c>
      <c r="F36" s="20"/>
    </row>
    <row r="37" spans="1:6" s="35" customFormat="1" ht="35.25" x14ac:dyDescent="0.5">
      <c r="A37" s="42" t="s">
        <v>36</v>
      </c>
      <c r="B37" s="43">
        <v>13131501.869999999</v>
      </c>
      <c r="C37" s="43">
        <v>13227127</v>
      </c>
      <c r="D37" s="43">
        <v>11927127</v>
      </c>
      <c r="E37" s="44">
        <f>E36+E35+E34+E33+E32+E31+E30</f>
        <v>-1300000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13131501.869999999</v>
      </c>
      <c r="C46" s="52">
        <v>13227127</v>
      </c>
      <c r="D46" s="52">
        <v>11927127</v>
      </c>
      <c r="E46" s="53">
        <f>D46-C46</f>
        <v>-1300000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91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19631062</v>
      </c>
      <c r="C16" s="24">
        <v>20268974</v>
      </c>
      <c r="D16" s="24">
        <v>20614120</v>
      </c>
      <c r="E16" s="24">
        <f>D16-C16</f>
        <v>345146</v>
      </c>
      <c r="F16" s="37"/>
    </row>
    <row r="17" spans="1:6" ht="34.5" x14ac:dyDescent="0.45">
      <c r="A17" s="18" t="s">
        <v>18</v>
      </c>
      <c r="B17" s="24">
        <v>2503400</v>
      </c>
      <c r="C17" s="24">
        <v>2475000</v>
      </c>
      <c r="D17" s="24">
        <v>2475000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766771</v>
      </c>
      <c r="C18" s="24">
        <v>650000</v>
      </c>
      <c r="D18" s="24">
        <v>850000</v>
      </c>
      <c r="E18" s="24">
        <f>D18-C18</f>
        <v>200000</v>
      </c>
      <c r="F18" s="37"/>
    </row>
    <row r="19" spans="1:6" ht="34.5" x14ac:dyDescent="0.45">
      <c r="A19" s="39" t="s">
        <v>20</v>
      </c>
      <c r="B19" s="24">
        <v>332410</v>
      </c>
      <c r="C19" s="24">
        <v>350000</v>
      </c>
      <c r="D19" s="24">
        <v>370000</v>
      </c>
      <c r="E19" s="24">
        <f>D19-C19</f>
        <v>20000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218691</v>
      </c>
      <c r="C26" s="24">
        <v>170200</v>
      </c>
      <c r="D26" s="24">
        <v>192200</v>
      </c>
      <c r="E26" s="24">
        <f t="shared" si="1"/>
        <v>22000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366211</v>
      </c>
      <c r="C29" s="24">
        <v>393548</v>
      </c>
      <c r="D29" s="24">
        <v>290502</v>
      </c>
      <c r="E29" s="24">
        <f>D29-C29</f>
        <v>-103046</v>
      </c>
      <c r="F29" s="37"/>
    </row>
    <row r="30" spans="1:6" s="35" customFormat="1" ht="35.25" x14ac:dyDescent="0.5">
      <c r="A30" s="21" t="s">
        <v>29</v>
      </c>
      <c r="B30" s="32">
        <v>23818545</v>
      </c>
      <c r="C30" s="32">
        <v>24307722</v>
      </c>
      <c r="D30" s="32">
        <v>24791822</v>
      </c>
      <c r="E30" s="32">
        <f>SUM(E16:E29)</f>
        <v>484100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8133</v>
      </c>
      <c r="C32" s="27">
        <v>9950</v>
      </c>
      <c r="D32" s="27">
        <v>8150</v>
      </c>
      <c r="E32" s="28">
        <f t="shared" si="2"/>
        <v>-1800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193875</v>
      </c>
      <c r="C36" s="27">
        <v>94725</v>
      </c>
      <c r="D36" s="27">
        <v>112425</v>
      </c>
      <c r="E36" s="28">
        <f t="shared" si="2"/>
        <v>17700</v>
      </c>
      <c r="F36" s="20"/>
    </row>
    <row r="37" spans="1:6" s="35" customFormat="1" ht="35.25" x14ac:dyDescent="0.5">
      <c r="A37" s="42" t="s">
        <v>36</v>
      </c>
      <c r="B37" s="43">
        <v>24020553</v>
      </c>
      <c r="C37" s="43">
        <v>24412397</v>
      </c>
      <c r="D37" s="43">
        <v>24912397</v>
      </c>
      <c r="E37" s="44">
        <f>E36+E35+E34+E33+E32+E31+E30</f>
        <v>500000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24020553</v>
      </c>
      <c r="C46" s="52">
        <v>24412397</v>
      </c>
      <c r="D46" s="52">
        <v>24912397</v>
      </c>
      <c r="E46" s="53">
        <f>D46-C46</f>
        <v>500000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7" sqref="B7:B46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59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5704003</v>
      </c>
      <c r="C16" s="24">
        <v>6031383</v>
      </c>
      <c r="D16" s="24">
        <v>5897383</v>
      </c>
      <c r="E16" s="24">
        <f>D16-C16</f>
        <v>-134000</v>
      </c>
      <c r="F16" s="37"/>
    </row>
    <row r="17" spans="1:6" ht="34.5" x14ac:dyDescent="0.45">
      <c r="A17" s="18" t="s">
        <v>18</v>
      </c>
      <c r="B17" s="24">
        <v>119362</v>
      </c>
      <c r="C17" s="24">
        <v>186000</v>
      </c>
      <c r="D17" s="24">
        <v>128000</v>
      </c>
      <c r="E17" s="24">
        <f>D17-C17</f>
        <v>-58000</v>
      </c>
      <c r="F17" s="37"/>
    </row>
    <row r="18" spans="1:6" ht="34.5" x14ac:dyDescent="0.45">
      <c r="A18" s="39" t="s">
        <v>19</v>
      </c>
      <c r="B18" s="24">
        <v>468449</v>
      </c>
      <c r="C18" s="24">
        <v>550000</v>
      </c>
      <c r="D18" s="24">
        <v>500000</v>
      </c>
      <c r="E18" s="24">
        <f>D18-C18</f>
        <v>-50000</v>
      </c>
      <c r="F18" s="37"/>
    </row>
    <row r="19" spans="1:6" ht="34.5" x14ac:dyDescent="0.45">
      <c r="A19" s="39" t="s">
        <v>20</v>
      </c>
      <c r="B19" s="24">
        <v>152724</v>
      </c>
      <c r="C19" s="24">
        <v>175000</v>
      </c>
      <c r="D19" s="24">
        <v>175000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78583</v>
      </c>
      <c r="C28" s="24">
        <v>0</v>
      </c>
      <c r="D28" s="24">
        <v>190000</v>
      </c>
      <c r="E28" s="24">
        <f t="shared" si="1"/>
        <v>190000</v>
      </c>
      <c r="F28" s="37"/>
    </row>
    <row r="29" spans="1:6" ht="34.5" x14ac:dyDescent="0.45">
      <c r="A29" s="39" t="s">
        <v>28</v>
      </c>
      <c r="B29" s="24">
        <v>488367</v>
      </c>
      <c r="C29" s="24">
        <v>508000</v>
      </c>
      <c r="D29" s="24">
        <v>570000</v>
      </c>
      <c r="E29" s="24">
        <f>D29-C29</f>
        <v>62000</v>
      </c>
      <c r="F29" s="37"/>
    </row>
    <row r="30" spans="1:6" s="35" customFormat="1" ht="35.25" x14ac:dyDescent="0.5">
      <c r="A30" s="21" t="s">
        <v>29</v>
      </c>
      <c r="B30" s="32">
        <v>7011488</v>
      </c>
      <c r="C30" s="32">
        <v>7450383</v>
      </c>
      <c r="D30" s="32">
        <v>7460383</v>
      </c>
      <c r="E30" s="32">
        <f>SUM(E16:E29)</f>
        <v>10000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54227</v>
      </c>
      <c r="C36" s="27">
        <v>78000</v>
      </c>
      <c r="D36" s="27">
        <v>68000</v>
      </c>
      <c r="E36" s="28">
        <f t="shared" si="2"/>
        <v>-10000</v>
      </c>
      <c r="F36" s="20"/>
    </row>
    <row r="37" spans="1:6" s="35" customFormat="1" ht="35.25" x14ac:dyDescent="0.5">
      <c r="A37" s="42" t="s">
        <v>36</v>
      </c>
      <c r="B37" s="43">
        <v>7065715</v>
      </c>
      <c r="C37" s="43">
        <v>7528383</v>
      </c>
      <c r="D37" s="43">
        <v>7528383</v>
      </c>
      <c r="E37" s="44">
        <f>E36+E35+E34+E33+E32+E31+E30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7065715</v>
      </c>
      <c r="C46" s="52">
        <v>7528383</v>
      </c>
      <c r="D46" s="52">
        <v>7528383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97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17236424.989999998</v>
      </c>
      <c r="C16" s="24">
        <v>15813034</v>
      </c>
      <c r="D16" s="24">
        <v>15813034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1225286.3799999999</v>
      </c>
      <c r="C17" s="24">
        <v>416604</v>
      </c>
      <c r="D17" s="24">
        <v>416604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101761.28</v>
      </c>
      <c r="C18" s="24">
        <v>102230</v>
      </c>
      <c r="D18" s="24">
        <v>102230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256426.18</v>
      </c>
      <c r="C19" s="24">
        <v>272205</v>
      </c>
      <c r="D19" s="24">
        <v>272205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18819898.829999998</v>
      </c>
      <c r="C30" s="32">
        <v>16604073</v>
      </c>
      <c r="D30" s="32">
        <v>16604073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9177.7199999999993</v>
      </c>
      <c r="C36" s="27">
        <v>4505006</v>
      </c>
      <c r="D36" s="27">
        <v>4505006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18829076.549999997</v>
      </c>
      <c r="C37" s="43">
        <v>21109079</v>
      </c>
      <c r="D37" s="43">
        <v>21109079</v>
      </c>
      <c r="E37" s="44">
        <f>E36+E35+E34+E33+E32+E31+E30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18829076.549999997</v>
      </c>
      <c r="C46" s="52">
        <v>21109079</v>
      </c>
      <c r="D46" s="52">
        <v>21109079</v>
      </c>
      <c r="E46" s="53">
        <f>D46-C46</f>
        <v>0</v>
      </c>
      <c r="F46" s="49"/>
    </row>
    <row r="47" spans="1:6" s="8" customFormat="1" ht="45" hidden="1" thickTop="1" x14ac:dyDescent="0.55000000000000004">
      <c r="A47" s="54"/>
      <c r="B47" s="55"/>
      <c r="C47" s="55"/>
      <c r="D47" s="55"/>
      <c r="E47" s="55"/>
      <c r="F47" s="56"/>
    </row>
    <row r="48" spans="1:6" ht="45.75" thickTop="1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57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46431227</v>
      </c>
      <c r="C16" s="24">
        <v>48762529</v>
      </c>
      <c r="D16" s="24">
        <v>49781764</v>
      </c>
      <c r="E16" s="24">
        <f>D16-C16</f>
        <v>1019235</v>
      </c>
      <c r="F16" s="37"/>
    </row>
    <row r="17" spans="1:6" ht="34.5" x14ac:dyDescent="0.45">
      <c r="A17" s="18" t="s">
        <v>18</v>
      </c>
      <c r="B17" s="24">
        <v>5084440</v>
      </c>
      <c r="C17" s="24">
        <v>4620455</v>
      </c>
      <c r="D17" s="24">
        <v>4728746</v>
      </c>
      <c r="E17" s="24">
        <f>D17-C17</f>
        <v>108291</v>
      </c>
      <c r="F17" s="37"/>
    </row>
    <row r="18" spans="1:6" ht="34.5" x14ac:dyDescent="0.45">
      <c r="A18" s="39" t="s">
        <v>19</v>
      </c>
      <c r="B18" s="24">
        <v>786043</v>
      </c>
      <c r="C18" s="24">
        <v>765550</v>
      </c>
      <c r="D18" s="24">
        <v>767212</v>
      </c>
      <c r="E18" s="24">
        <f>D18-C18</f>
        <v>1662</v>
      </c>
      <c r="F18" s="37"/>
    </row>
    <row r="19" spans="1:6" ht="34.5" x14ac:dyDescent="0.45">
      <c r="A19" s="39" t="s">
        <v>20</v>
      </c>
      <c r="B19" s="24">
        <v>751081</v>
      </c>
      <c r="C19" s="24">
        <v>740245</v>
      </c>
      <c r="D19" s="24">
        <v>746982</v>
      </c>
      <c r="E19" s="24">
        <f>D19-C19</f>
        <v>6737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373984.99</v>
      </c>
      <c r="C29" s="24">
        <v>218566</v>
      </c>
      <c r="D29" s="24">
        <v>796280</v>
      </c>
      <c r="E29" s="24">
        <f>D29-C29</f>
        <v>577714</v>
      </c>
      <c r="F29" s="37"/>
    </row>
    <row r="30" spans="1:6" s="35" customFormat="1" ht="35.25" x14ac:dyDescent="0.5">
      <c r="A30" s="21" t="s">
        <v>29</v>
      </c>
      <c r="B30" s="32">
        <v>53426775.990000002</v>
      </c>
      <c r="C30" s="32">
        <v>55107345</v>
      </c>
      <c r="D30" s="32">
        <v>56820984</v>
      </c>
      <c r="E30" s="32">
        <f>SUM(E16:E29)</f>
        <v>1713639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1308773</v>
      </c>
      <c r="C32" s="27">
        <v>1190093</v>
      </c>
      <c r="D32" s="27">
        <v>1184366</v>
      </c>
      <c r="E32" s="28">
        <f t="shared" si="2"/>
        <v>-5727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515806</v>
      </c>
      <c r="C36" s="27">
        <v>491667</v>
      </c>
      <c r="D36" s="27">
        <v>483755</v>
      </c>
      <c r="E36" s="28">
        <f t="shared" si="2"/>
        <v>-7912</v>
      </c>
      <c r="F36" s="20"/>
    </row>
    <row r="37" spans="1:6" s="35" customFormat="1" ht="35.25" x14ac:dyDescent="0.5">
      <c r="A37" s="42" t="s">
        <v>36</v>
      </c>
      <c r="B37" s="43">
        <v>55251354.990000002</v>
      </c>
      <c r="C37" s="43">
        <v>56789105</v>
      </c>
      <c r="D37" s="43">
        <v>58489105</v>
      </c>
      <c r="E37" s="44">
        <f>E36+E35+E34+E33+E32+E31+E30</f>
        <v>1700000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55251354.990000002</v>
      </c>
      <c r="C46" s="52">
        <v>56789105</v>
      </c>
      <c r="D46" s="52">
        <v>58489105</v>
      </c>
      <c r="E46" s="53">
        <f>D46-C46</f>
        <v>1700000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56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4937774</v>
      </c>
      <c r="C32" s="27">
        <v>4929753</v>
      </c>
      <c r="D32" s="27">
        <v>4926173</v>
      </c>
      <c r="E32" s="28">
        <f t="shared" si="2"/>
        <v>-3580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758584</v>
      </c>
      <c r="C36" s="27">
        <v>1878214</v>
      </c>
      <c r="D36" s="27">
        <v>1881794</v>
      </c>
      <c r="E36" s="28">
        <f t="shared" si="2"/>
        <v>3580</v>
      </c>
      <c r="F36" s="20"/>
    </row>
    <row r="37" spans="1:6" s="35" customFormat="1" ht="35.25" x14ac:dyDescent="0.5">
      <c r="A37" s="42" t="s">
        <v>36</v>
      </c>
      <c r="B37" s="43">
        <v>5696358</v>
      </c>
      <c r="C37" s="43">
        <v>6807967</v>
      </c>
      <c r="D37" s="43">
        <v>6807967</v>
      </c>
      <c r="E37" s="44">
        <f>E36+E35+E34+E33+E32+E31+E30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9784823</v>
      </c>
      <c r="C43" s="27">
        <v>13018275</v>
      </c>
      <c r="D43" s="27">
        <v>13018275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9784823</v>
      </c>
      <c r="C44" s="32">
        <v>13018275</v>
      </c>
      <c r="D44" s="32">
        <v>13018275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15481181</v>
      </c>
      <c r="C46" s="52">
        <v>19826242</v>
      </c>
      <c r="D46" s="52">
        <v>19826242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E36" sqref="E36"/>
    </sheetView>
  </sheetViews>
  <sheetFormatPr defaultColWidth="12.42578125" defaultRowHeight="15" x14ac:dyDescent="0.2"/>
  <cols>
    <col min="1" max="1" width="118" style="17" customWidth="1"/>
    <col min="2" max="2" width="39.5703125" style="65" customWidth="1"/>
    <col min="3" max="3" width="43" style="65" bestFit="1" customWidth="1"/>
    <col min="4" max="4" width="41.42578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80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f>'UL Summary'!B7-ULSBoard!B7+LSU!B7+LSUA!B7+LSUS!B7+SUBR!B7+SUNO!B7</f>
        <v>0</v>
      </c>
      <c r="C7" s="72">
        <f>'UL Summary'!C7-ULSBoard!C7+LSU!C7+LSUA!C7+LSUS!C7+SUBR!C7+SUNO!C7</f>
        <v>0</v>
      </c>
      <c r="D7" s="72">
        <f>'UL Summary'!D7-ULSBoard!D7+LSU!D7+LSUA!D7+LSUS!D7+SUBR!D7+SUNO!D7</f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2">
        <f>'UL Summary'!B8-ULSBoard!B8+LSU!B8+LSUA!B8+LSUS!B8+SUBR!B8+SUNO!B8</f>
        <v>0</v>
      </c>
      <c r="C8" s="72">
        <f>'UL Summary'!C8-ULSBoard!C8+LSU!C8+LSUA!C8+LSUS!C8+SUBR!C8+SUNO!C8</f>
        <v>0</v>
      </c>
      <c r="D8" s="72">
        <f>'UL Summary'!D8-ULSBoard!D8+LSU!D8+LSUA!D8+LSUS!D8+SUBR!D8+SUNO!D8</f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2">
        <f>'UL Summary'!B9-ULSBoard!B9+LSU!B9+LSUA!B9+LSUS!B9+SUBR!B9+SUNO!B9</f>
        <v>0</v>
      </c>
      <c r="C9" s="72">
        <f>'UL Summary'!C9-ULSBoard!C9+LSU!C9+LSUA!C9+LSUS!C9+SUBR!C9+SUNO!C9</f>
        <v>0</v>
      </c>
      <c r="D9" s="72">
        <f>'UL Summary'!D9-ULSBoard!D9+LSU!D9+LSUA!D9+LSUS!D9+SUBR!D9+SUNO!D9</f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2">
        <f>'UL Summary'!B10-ULSBoard!B10+LSU!B10+LSUA!B10+LSUS!B10+SUBR!B10+SUNO!B10</f>
        <v>10833837.779999999</v>
      </c>
      <c r="C10" s="72">
        <f>'UL Summary'!C10-ULSBoard!C10+LSU!C10+LSUA!C10+LSUS!C10+SUBR!C10+SUNO!C10</f>
        <v>12215365</v>
      </c>
      <c r="D10" s="72">
        <f>'UL Summary'!D10-ULSBoard!D10+LSU!D10+LSUA!D10+LSUS!D10+SUBR!D10+SUNO!D10</f>
        <v>10741017</v>
      </c>
      <c r="E10" s="28">
        <f t="shared" si="0"/>
        <v>-1474348</v>
      </c>
      <c r="F10" s="20"/>
    </row>
    <row r="11" spans="1:12" ht="34.5" x14ac:dyDescent="0.45">
      <c r="A11" s="30" t="s">
        <v>12</v>
      </c>
      <c r="B11" s="72">
        <f>'UL Summary'!B11-ULSBoard!B11+LSU!B11+LSUA!B11+LSUS!B11+SUBR!B11+SUNO!B11</f>
        <v>74923</v>
      </c>
      <c r="C11" s="72">
        <f>'UL Summary'!C11-ULSBoard!C11+LSU!C11+LSUA!C11+LSUS!C11+SUBR!C11+SUNO!C11</f>
        <v>74923</v>
      </c>
      <c r="D11" s="72">
        <f>'UL Summary'!D11-ULSBoard!D11+LSU!D11+LSUA!D11+LSUS!D11+SUBR!D11+SUNO!D11</f>
        <v>74923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76">
        <f>SUM(B7:B11)</f>
        <v>10908760.779999999</v>
      </c>
      <c r="C12" s="76">
        <f>SUM(C7:C11)</f>
        <v>12290288</v>
      </c>
      <c r="D12" s="76">
        <f>SUM(D7:D11)</f>
        <v>10815940</v>
      </c>
      <c r="E12" s="33">
        <f t="shared" si="0"/>
        <v>-1474348</v>
      </c>
      <c r="F12" s="34"/>
    </row>
    <row r="13" spans="1:12" s="35" customFormat="1" ht="35.25" x14ac:dyDescent="0.5">
      <c r="A13" s="103" t="s">
        <v>14</v>
      </c>
      <c r="B13" s="74">
        <f>'UL Summary'!B13-ULSBoard!B13+LSU!B13+LSUA!B13+LSUS!B13+SUBR!B13+SUNO!B13</f>
        <v>0</v>
      </c>
      <c r="C13" s="74">
        <f>'UL Summary'!C13-ULSBoard!C13+LSU!C13+LSUA!C13+LSUS!C13+SUBR!C13+SUNO!C13</f>
        <v>0</v>
      </c>
      <c r="D13" s="74">
        <f>'UL Summary'!D13-ULSBoard!D13+LSU!D13+LSUA!D13+LSUS!D13+SUBR!D13+SUNO!D13</f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72">
        <f>'UL Summary'!B16-ULSBoard!B16+LSU!B16+LSUA!B16+LSUS!B16+SUBR!B16+SUNO!B16</f>
        <v>764967651.18000007</v>
      </c>
      <c r="C16" s="72">
        <f>'UL Summary'!C16-ULSBoard!C16+LSU!C16+LSUA!C16+LSUS!C16+SUBR!C16+SUNO!C16</f>
        <v>773478722</v>
      </c>
      <c r="D16" s="72">
        <f>'UL Summary'!D16-ULSBoard!D16+LSU!D16+LSUA!D16+LSUS!D16+SUBR!D16+SUNO!D16</f>
        <v>773618429</v>
      </c>
      <c r="E16" s="72">
        <f>D16-C16</f>
        <v>139707</v>
      </c>
      <c r="F16" s="37"/>
    </row>
    <row r="17" spans="1:6" ht="34.5" x14ac:dyDescent="0.45">
      <c r="A17" s="18" t="s">
        <v>18</v>
      </c>
      <c r="B17" s="72">
        <f>'UL Summary'!B17-ULSBoard!B17+LSU!B17+LSUA!B17+LSUS!B17+SUBR!B17+SUNO!B17</f>
        <v>149109604.37</v>
      </c>
      <c r="C17" s="72">
        <f>'UL Summary'!C17-ULSBoard!C17+LSU!C17+LSUA!C17+LSUS!C17+SUBR!C17+SUNO!C17</f>
        <v>151968665</v>
      </c>
      <c r="D17" s="72">
        <f>'UL Summary'!D17-ULSBoard!D17+LSU!D17+LSUA!D17+LSUS!D17+SUBR!D17+SUNO!D17</f>
        <v>149554252</v>
      </c>
      <c r="E17" s="73">
        <f>D17-C17</f>
        <v>-2414413</v>
      </c>
      <c r="F17" s="37"/>
    </row>
    <row r="18" spans="1:6" ht="34.5" x14ac:dyDescent="0.45">
      <c r="A18" s="39" t="s">
        <v>19</v>
      </c>
      <c r="B18" s="72">
        <f>'UL Summary'!B18-ULSBoard!B18+LSU!B18+LSUA!B18+LSUS!B18+SUBR!B18+SUNO!B18</f>
        <v>34138820.689999998</v>
      </c>
      <c r="C18" s="72">
        <f>'UL Summary'!C18-ULSBoard!C18+LSU!C18+LSUA!C18+LSUS!C18+SUBR!C18+SUNO!C18</f>
        <v>35672209</v>
      </c>
      <c r="D18" s="72">
        <f>'UL Summary'!D18-ULSBoard!D18+LSU!D18+LSUA!D18+LSUS!D18+SUBR!D18+SUNO!D18</f>
        <v>35858190</v>
      </c>
      <c r="E18" s="73">
        <f>D18-C18</f>
        <v>185981</v>
      </c>
      <c r="F18" s="37"/>
    </row>
    <row r="19" spans="1:6" ht="34.5" x14ac:dyDescent="0.45">
      <c r="A19" s="39" t="s">
        <v>20</v>
      </c>
      <c r="B19" s="72">
        <f>'UL Summary'!B19-ULSBoard!B19+LSU!B19+LSUA!B19+LSUS!B19+SUBR!B19+SUNO!B19</f>
        <v>15912581.02</v>
      </c>
      <c r="C19" s="72">
        <f>'UL Summary'!C19-ULSBoard!C19+LSU!C19+LSUA!C19+LSUS!C19+SUBR!C19+SUNO!C19</f>
        <v>15554642</v>
      </c>
      <c r="D19" s="72">
        <f>'UL Summary'!D19-ULSBoard!D19+LSU!D19+LSUA!D19+LSUS!D19+SUBR!D19+SUNO!D19</f>
        <v>15881233</v>
      </c>
      <c r="E19" s="73">
        <f>D19-C19</f>
        <v>326591</v>
      </c>
      <c r="F19" s="37"/>
    </row>
    <row r="20" spans="1:6" ht="34.5" x14ac:dyDescent="0.45">
      <c r="A20" s="39" t="s">
        <v>21</v>
      </c>
      <c r="B20" s="72">
        <f>'UL Summary'!B20-ULSBoard!B20+LSU!B20+LSUA!B20+LSUS!B20+SUBR!B20+SUNO!B20</f>
        <v>297201.53000000003</v>
      </c>
      <c r="C20" s="72">
        <f>'UL Summary'!C20-ULSBoard!C20+LSU!C20+LSUA!C20+LSUS!C20+SUBR!C20+SUNO!C20</f>
        <v>557301</v>
      </c>
      <c r="D20" s="72">
        <f>'UL Summary'!D20-ULSBoard!D20+LSU!D20+LSUA!D20+LSUS!D20+SUBR!D20+SUNO!D20</f>
        <v>336855</v>
      </c>
      <c r="E20" s="73">
        <f t="shared" ref="E20:E28" si="1">D20-C20</f>
        <v>-220446</v>
      </c>
      <c r="F20" s="37"/>
    </row>
    <row r="21" spans="1:6" ht="34.5" x14ac:dyDescent="0.45">
      <c r="A21" s="39" t="s">
        <v>22</v>
      </c>
      <c r="B21" s="72">
        <f>'UL Summary'!B21-ULSBoard!B21+LSU!B21+LSUA!B21+LSUS!B21+SUBR!B21+SUNO!B21</f>
        <v>136176.31</v>
      </c>
      <c r="C21" s="72">
        <f>'UL Summary'!C21-ULSBoard!C21+LSU!C21+LSUA!C21+LSUS!C21+SUBR!C21+SUNO!C21</f>
        <v>255353</v>
      </c>
      <c r="D21" s="72">
        <f>'UL Summary'!D21-ULSBoard!D21+LSU!D21+LSUA!D21+LSUS!D21+SUBR!D21+SUNO!D21</f>
        <v>191956</v>
      </c>
      <c r="E21" s="73">
        <f t="shared" si="1"/>
        <v>-63397</v>
      </c>
      <c r="F21" s="37"/>
    </row>
    <row r="22" spans="1:6" ht="34.5" x14ac:dyDescent="0.45">
      <c r="A22" s="39" t="s">
        <v>47</v>
      </c>
      <c r="B22" s="72">
        <f>'UL Summary'!B22-ULSBoard!B22+LSU!B22+LSUA!B22+LSUS!B22+SUBR!B22+SUNO!B22</f>
        <v>289374.67</v>
      </c>
      <c r="C22" s="72">
        <f>'UL Summary'!C22-ULSBoard!C22+LSU!C22+LSUA!C22+LSUS!C22+SUBR!C22+SUNO!C22</f>
        <v>542624</v>
      </c>
      <c r="D22" s="72">
        <f>'UL Summary'!D22-ULSBoard!D22+LSU!D22+LSUA!D22+LSUS!D22+SUBR!D22+SUNO!D22</f>
        <v>407907</v>
      </c>
      <c r="E22" s="73">
        <f>D22-C22</f>
        <v>-134717</v>
      </c>
      <c r="F22" s="37"/>
    </row>
    <row r="23" spans="1:6" ht="34.5" x14ac:dyDescent="0.45">
      <c r="A23" s="39" t="s">
        <v>48</v>
      </c>
      <c r="B23" s="72">
        <f>'UL Summary'!B23-ULSBoard!B23+LSU!B23+LSUA!B23+LSUS!B23+SUBR!B23+SUNO!B23</f>
        <v>1322603</v>
      </c>
      <c r="C23" s="72">
        <f>'UL Summary'!C23-ULSBoard!C23+LSU!C23+LSUA!C23+LSUS!C23+SUBR!C23+SUNO!C23</f>
        <v>1323000</v>
      </c>
      <c r="D23" s="72">
        <f>'UL Summary'!D23-ULSBoard!D23+LSU!D23+LSUA!D23+LSUS!D23+SUBR!D23+SUNO!D23</f>
        <v>1323000</v>
      </c>
      <c r="E23" s="73">
        <f t="shared" si="1"/>
        <v>0</v>
      </c>
      <c r="F23" s="37"/>
    </row>
    <row r="24" spans="1:6" ht="34.5" x14ac:dyDescent="0.45">
      <c r="A24" s="39" t="s">
        <v>23</v>
      </c>
      <c r="B24" s="72">
        <f>'UL Summary'!B24-ULSBoard!B24+LSU!B24+LSUA!B24+LSUS!B24+SUBR!B24+SUNO!B24</f>
        <v>0</v>
      </c>
      <c r="C24" s="72">
        <f>'UL Summary'!C24-ULSBoard!C24+LSU!C24+LSUA!C24+LSUS!C24+SUBR!C24+SUNO!C24</f>
        <v>0</v>
      </c>
      <c r="D24" s="72">
        <f>'UL Summary'!D24-ULSBoard!D24+LSU!D24+LSUA!D24+LSUS!D24+SUBR!D24+SUNO!D24</f>
        <v>0</v>
      </c>
      <c r="E24" s="73">
        <f t="shared" si="1"/>
        <v>0</v>
      </c>
      <c r="F24" s="37"/>
    </row>
    <row r="25" spans="1:6" ht="34.5" x14ac:dyDescent="0.45">
      <c r="A25" s="39" t="s">
        <v>24</v>
      </c>
      <c r="B25" s="72">
        <f>'UL Summary'!B25-ULSBoard!B25+LSU!B25+LSUA!B25+LSUS!B25+SUBR!B25+SUNO!B25</f>
        <v>398315.47</v>
      </c>
      <c r="C25" s="72">
        <f>'UL Summary'!C25-ULSBoard!C25+LSU!C25+LSUA!C25+LSUS!C25+SUBR!C25+SUNO!C25</f>
        <v>746906</v>
      </c>
      <c r="D25" s="72">
        <f>'UL Summary'!D25-ULSBoard!D25+LSU!D25+LSUA!D25+LSUS!D25+SUBR!D25+SUNO!D25</f>
        <v>661759</v>
      </c>
      <c r="E25" s="73">
        <f t="shared" si="1"/>
        <v>-85147</v>
      </c>
      <c r="F25" s="37"/>
    </row>
    <row r="26" spans="1:6" ht="34.5" x14ac:dyDescent="0.45">
      <c r="A26" s="39" t="s">
        <v>25</v>
      </c>
      <c r="B26" s="72">
        <f>'UL Summary'!B26-ULSBoard!B26+LSU!B26+LSUA!B26+LSUS!B26+SUBR!B26+SUNO!B26</f>
        <v>18431489.170000002</v>
      </c>
      <c r="C26" s="72">
        <f>'UL Summary'!C26-ULSBoard!C26+LSU!C26+LSUA!C26+LSUS!C26+SUBR!C26+SUNO!C26</f>
        <v>15035486</v>
      </c>
      <c r="D26" s="72">
        <f>'UL Summary'!D26-ULSBoard!D26+LSU!D26+LSUA!D26+LSUS!D26+SUBR!D26+SUNO!D26</f>
        <v>33456182</v>
      </c>
      <c r="E26" s="73">
        <f t="shared" si="1"/>
        <v>18420696</v>
      </c>
      <c r="F26" s="37"/>
    </row>
    <row r="27" spans="1:6" ht="34.5" x14ac:dyDescent="0.45">
      <c r="A27" s="39" t="s">
        <v>26</v>
      </c>
      <c r="B27" s="72">
        <f>'UL Summary'!B27-ULSBoard!B27+LSU!B27+LSUA!B27+LSUS!B27+SUBR!B27+SUNO!B27</f>
        <v>0</v>
      </c>
      <c r="C27" s="72">
        <f>'UL Summary'!C27-ULSBoard!C27+LSU!C27+LSUA!C27+LSUS!C27+SUBR!C27+SUNO!C27</f>
        <v>0</v>
      </c>
      <c r="D27" s="72">
        <f>'UL Summary'!D27-ULSBoard!D27+LSU!D27+LSUA!D27+LSUS!D27+SUBR!D27+SUNO!D27</f>
        <v>0</v>
      </c>
      <c r="E27" s="73">
        <f t="shared" si="1"/>
        <v>0</v>
      </c>
      <c r="F27" s="37"/>
    </row>
    <row r="28" spans="1:6" ht="34.5" x14ac:dyDescent="0.45">
      <c r="A28" s="39" t="s">
        <v>27</v>
      </c>
      <c r="B28" s="72">
        <f>'UL Summary'!B28-ULSBoard!B28+LSU!B28+LSUA!B28+LSUS!B28+SUBR!B28+SUNO!B28</f>
        <v>10262283.369999999</v>
      </c>
      <c r="C28" s="72">
        <f>'UL Summary'!C28-ULSBoard!C28+LSU!C28+LSUA!C28+LSUS!C28+SUBR!C28+SUNO!C28</f>
        <v>9260781</v>
      </c>
      <c r="D28" s="72">
        <f>'UL Summary'!D28-ULSBoard!D28+LSU!D28+LSUA!D28+LSUS!D28+SUBR!D28+SUNO!D28</f>
        <v>9472068</v>
      </c>
      <c r="E28" s="73">
        <f t="shared" si="1"/>
        <v>211287</v>
      </c>
      <c r="F28" s="37"/>
    </row>
    <row r="29" spans="1:6" ht="34.5" x14ac:dyDescent="0.45">
      <c r="A29" s="39" t="s">
        <v>28</v>
      </c>
      <c r="B29" s="72">
        <f>'UL Summary'!B29-ULSBoard!B29+LSU!B29+LSUA!B29+LSUS!B29+SUBR!B29+SUNO!B29</f>
        <v>22929074.059999999</v>
      </c>
      <c r="C29" s="72">
        <f>'UL Summary'!C29-ULSBoard!C29+LSU!C29+LSUA!C29+LSUS!C29+SUBR!C29+SUNO!C29</f>
        <v>24837442</v>
      </c>
      <c r="D29" s="72">
        <f>'UL Summary'!D29-ULSBoard!D29+LSU!D29+LSUA!D29+LSUS!D29+SUBR!D29+SUNO!D29</f>
        <v>29104002</v>
      </c>
      <c r="E29" s="73">
        <f>D29-C29</f>
        <v>4266560</v>
      </c>
      <c r="F29" s="37"/>
    </row>
    <row r="30" spans="1:6" s="35" customFormat="1" ht="35.25" x14ac:dyDescent="0.5">
      <c r="A30" s="21" t="s">
        <v>29</v>
      </c>
      <c r="B30" s="32">
        <f>SUM(B16:B29)</f>
        <v>1018195174.8399998</v>
      </c>
      <c r="C30" s="32">
        <f>SUM(C16:C29)</f>
        <v>1029233131</v>
      </c>
      <c r="D30" s="32">
        <f>SUM(D16:D29)</f>
        <v>1049865833</v>
      </c>
      <c r="E30" s="71">
        <f>SUM(E16:E29)</f>
        <v>20632702</v>
      </c>
      <c r="F30" s="34"/>
    </row>
    <row r="31" spans="1:6" ht="34.5" x14ac:dyDescent="0.45">
      <c r="A31" s="40" t="s">
        <v>30</v>
      </c>
      <c r="B31" s="72">
        <f>'UL Summary'!B31-ULSBoard!B31+LSU!B31+LSUA!B32+LSUS!B31+SUBR!B31+SUNO!B31</f>
        <v>0</v>
      </c>
      <c r="C31" s="72">
        <f>'UL Summary'!C31-ULSBoard!C31+LSU!C31+LSUA!C32+LSUS!C31+SUBR!C31+SUNO!C31</f>
        <v>0</v>
      </c>
      <c r="D31" s="72">
        <f>'UL Summary'!D31-ULSBoard!D31+LSU!D31+LSUA!D32+LSUS!D31+SUBR!D31+SUNO!D31</f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2">
        <f>'UL Summary'!B32-ULSBoard!B32+LSU!B32+LSUA!B33+LSUS!B32+SUBR!B32+SUNO!B32</f>
        <v>3922540.19</v>
      </c>
      <c r="C32" s="72">
        <f>'UL Summary'!C32-ULSBoard!C32+LSU!C32+LSUA!C33+LSUS!C32+SUBR!C32+SUNO!C32</f>
        <v>2001086</v>
      </c>
      <c r="D32" s="72">
        <f>'UL Summary'!D32-ULSBoard!D32+LSU!D32+LSUA!D33+LSUS!D32+SUBR!D32+SUNO!D32</f>
        <v>1996789</v>
      </c>
      <c r="E32" s="28">
        <f t="shared" si="2"/>
        <v>-4297</v>
      </c>
      <c r="F32" s="20"/>
    </row>
    <row r="33" spans="1:6" ht="34.5" x14ac:dyDescent="0.45">
      <c r="A33" s="41" t="s">
        <v>32</v>
      </c>
      <c r="B33" s="72">
        <f>'UL Summary'!B33-ULSBoard!B33+LSU!B33+LSUA!B34+LSUS!B33+SUBR!B33+SUNO!B33</f>
        <v>1063553</v>
      </c>
      <c r="C33" s="72">
        <f>'UL Summary'!C33-ULSBoard!C33+LSU!C33+LSUA!C34+LSUS!C33+SUBR!C33+SUNO!C33</f>
        <v>1063500</v>
      </c>
      <c r="D33" s="72">
        <f>'UL Summary'!D33-ULSBoard!D33+LSU!D33+LSUA!D34+LSUS!D33+SUBR!D33+SUNO!D33</f>
        <v>985500</v>
      </c>
      <c r="E33" s="28">
        <f t="shared" si="2"/>
        <v>-78000</v>
      </c>
      <c r="F33" s="20"/>
    </row>
    <row r="34" spans="1:6" ht="34.5" x14ac:dyDescent="0.45">
      <c r="A34" s="29" t="s">
        <v>33</v>
      </c>
      <c r="B34" s="72">
        <f>'UL Summary'!B34-ULSBoard!B34+LSU!B34+LSUA!B34+LSUS!B34+SUBR!B34+SUNO!B34</f>
        <v>96655</v>
      </c>
      <c r="C34" s="72">
        <f>'UL Summary'!C34-ULSBoard!C34+LSU!C34+LSUA!C34+LSUS!C34+SUBR!C34+SUNO!C34</f>
        <v>97000</v>
      </c>
      <c r="D34" s="72">
        <f>'UL Summary'!D34-ULSBoard!D34+LSU!D34+LSUA!D34+LSUS!D34+SUBR!D34+SUNO!D34</f>
        <v>97000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72">
        <f>'UL Summary'!B35-ULSBoard!B35+LSU!B35+LSUA!B35+LSUS!B35+SUBR!B35+SUNO!B35</f>
        <v>0</v>
      </c>
      <c r="C35" s="72">
        <f>'UL Summary'!C35-ULSBoard!C35+LSU!C35+LSUA!C35+LSUS!C35+SUBR!C35+SUNO!C35</f>
        <v>0</v>
      </c>
      <c r="D35" s="72">
        <f>'UL Summary'!D35-ULSBoard!D35+LSU!D35+LSUA!D35+LSUS!D35+SUBR!D35+SUNO!D35</f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72">
        <f>'UL Summary'!B36-ULSBoard!B36+LSU!B36+LSUA!B36+LSUS!B36+SUBR!B36+SUNO!B36</f>
        <v>28103038.810000002</v>
      </c>
      <c r="C36" s="72">
        <f>'UL Summary'!C36-ULSBoard!C36+LSU!C36+LSUA!C36+LSUS!C36+SUBR!C36+SUNO!C36</f>
        <v>45287804</v>
      </c>
      <c r="D36" s="72">
        <f>'UL Summary'!D36-ULSBoard!D36+LSU!D36+LSUA!D36+LSUS!D36+SUBR!D36+SUNO!D36</f>
        <v>34146413</v>
      </c>
      <c r="E36" s="28">
        <f t="shared" si="2"/>
        <v>-11141391</v>
      </c>
      <c r="F36" s="20"/>
    </row>
    <row r="37" spans="1:6" s="35" customFormat="1" ht="35.25" x14ac:dyDescent="0.5">
      <c r="A37" s="42" t="s">
        <v>36</v>
      </c>
      <c r="B37" s="43">
        <f>SUM(B30:B36)</f>
        <v>1051380961.8399999</v>
      </c>
      <c r="C37" s="43">
        <f>SUM(C30:C36)</f>
        <v>1077682521</v>
      </c>
      <c r="D37" s="43">
        <f>SUM(D30:D36)</f>
        <v>1087091535</v>
      </c>
      <c r="E37" s="70">
        <f>E36+E35+E34+E33+E32+E31+E30</f>
        <v>9409014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f>'UL Summary'!B39-ULSBoard!B39+LSU!B39+LSUA!B39+LSUS!B39+SUBR!B39+SUNO!B39</f>
        <v>0</v>
      </c>
      <c r="C39" s="72">
        <f>'UL Summary'!C39-ULSBoard!C39+LSU!C39+LSUA!C39+LSUS!C39+SUBR!C39+SUNO!C39</f>
        <v>0</v>
      </c>
      <c r="D39" s="72">
        <f>'UL Summary'!D39-ULSBoard!D39+LSU!D39+LSUA!D39+LSUS!D39+SUBR!D39+SUNO!D39</f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72">
        <f>'UL Summary'!B40-ULSBoard!B40+LSU!B40+LSUA!B40+LSUS!B40+SUBR!B40+SUNO!B40</f>
        <v>0</v>
      </c>
      <c r="C40" s="72">
        <f>'UL Summary'!C40-ULSBoard!C40+LSU!C40+LSUA!C40+LSUS!C40+SUBR!C40+SUNO!C40</f>
        <v>0</v>
      </c>
      <c r="D40" s="72">
        <f>'UL Summary'!D40-ULSBoard!D40+LSU!D40+LSUA!D40+LSUS!D40+SUBR!D40+SUNO!D40</f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f>'UL Summary'!B42-ULSBoard!B42+LSU!B42+LSUA!B42+LSUS!B42+SUBR!B42+SUNO!B42</f>
        <v>0</v>
      </c>
      <c r="C42" s="72">
        <f>'UL Summary'!C42-ULSBoard!C42+LSU!C42+LSUA!C42+LSUS!C42+SUBR!C42+SUNO!C42</f>
        <v>0</v>
      </c>
      <c r="D42" s="72">
        <f>'UL Summary'!D42-ULSBoard!D42+LSU!D42+LSUA!D42+LSUS!D42+SUBR!D42+SUNO!D42</f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2">
        <f>'UL Summary'!B43-ULSBoard!B43+LSU!B43+LSUA!B43+LSUS!B43+SUBR!B43+SUNO!B43</f>
        <v>0</v>
      </c>
      <c r="C43" s="72">
        <f>'UL Summary'!C43-ULSBoard!C43+LSU!C43+LSUA!C43+LSUS!C43+SUBR!C43+SUNO!C43</f>
        <v>0</v>
      </c>
      <c r="D43" s="72">
        <f>'UL Summary'!D43-ULSBoard!D43+LSU!D43+LSUA!D43+LSUS!D43+SUBR!D43+SUNO!D43</f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74">
        <f>B39+B40+B42+B43</f>
        <v>0</v>
      </c>
      <c r="C44" s="74">
        <f>C39+C40+C42+C43</f>
        <v>0</v>
      </c>
      <c r="D44" s="74">
        <f>D39+D40+D42+D43</f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74">
        <f>'UL Summary'!B45-ULSBoard!B45+LSU!B45+LSUA!B45+LSUS!B45+SUBR!B45+SUNO!B45</f>
        <v>0</v>
      </c>
      <c r="C45" s="74">
        <f>'UL Summary'!C45-ULSBoard!C45+LSU!C45+LSUA!C45+LSUS!C45+SUBR!C45+SUNO!C45</f>
        <v>0</v>
      </c>
      <c r="D45" s="74">
        <f>'UL Summary'!D45-ULSBoard!D45+LSU!D45+LSUA!D45+LSUS!D45+SUBR!D45+SUNO!D45</f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f>B45+B44+B37+B13+B12</f>
        <v>1062289722.6199999</v>
      </c>
      <c r="C46" s="52">
        <f>C45+C44+C37+C13+C12</f>
        <v>1089972809</v>
      </c>
      <c r="D46" s="52">
        <f>D45+D44+D37+D13+D12</f>
        <v>1097907475</v>
      </c>
      <c r="E46" s="53">
        <f>D46-C46</f>
        <v>7934666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60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225000</v>
      </c>
      <c r="C32" s="27">
        <v>225000</v>
      </c>
      <c r="D32" s="27">
        <v>225000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620561</v>
      </c>
      <c r="C36" s="27">
        <v>620561</v>
      </c>
      <c r="D36" s="27">
        <v>620561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845561</v>
      </c>
      <c r="C37" s="43">
        <v>845561</v>
      </c>
      <c r="D37" s="43">
        <v>845561</v>
      </c>
      <c r="E37" s="44">
        <f>E36+E35+E34+E33+E32+E31+E30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845561</v>
      </c>
      <c r="C46" s="52">
        <v>845561</v>
      </c>
      <c r="D46" s="52">
        <v>845561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60" zoomScaleNormal="60" workbookViewId="0"/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54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f>SUBoard!B7+SUBR!B7+SUNO!B7+SUSLA!B7+SULaw!B7+SUAg!B7</f>
        <v>0</v>
      </c>
      <c r="C7" s="72">
        <f>SUBoard!C7+SUBR!C7+SUNO!C7+SUSLA!C7+SULaw!C7+SUAg!C7</f>
        <v>0</v>
      </c>
      <c r="D7" s="72">
        <f>SUBoard!D7+SUBR!D7+SUNO!D7+SUSLA!D7+SULaw!D7+SUAg!D7</f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3">
        <f>SUBoard!B8+SUBR!B8+SUNO!B8+SUSLA!B8+SULaw!B8+SUAg!B8</f>
        <v>0</v>
      </c>
      <c r="C8" s="73">
        <f>SUBoard!C8+SUBR!C8+SUNO!C8+SUSLA!C8+SULaw!C8+SUAg!C8</f>
        <v>0</v>
      </c>
      <c r="D8" s="73">
        <f>SUBoard!D8+SUBR!D8+SUNO!D8+SUSLA!D8+SULaw!D8+SUAg!D8</f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3">
        <f>SUBoard!B9+SUBR!B9+SUNO!B9+SUSLA!B9+SULaw!B9+SUAg!B9</f>
        <v>0</v>
      </c>
      <c r="C9" s="73">
        <f>SUBoard!C9+SUBR!C9+SUNO!C9+SUSLA!C9+SULaw!C9+SUAg!C9</f>
        <v>0</v>
      </c>
      <c r="D9" s="73">
        <f>SUBoard!D9+SUBR!D9+SUNO!D9+SUSLA!D9+SULaw!D9+SUAg!D9</f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3">
        <f>SUBoard!B10+SUBR!B10+SUNO!B10+SUSLA!B10+SULaw!B10+SUAg!B10</f>
        <v>3526495.78</v>
      </c>
      <c r="C10" s="73">
        <f>SUBoard!C10+SUBR!C10+SUNO!C10+SUSLA!C10+SULaw!C10+SUAg!C10</f>
        <v>4896768</v>
      </c>
      <c r="D10" s="73">
        <f>SUBoard!D10+SUBR!D10+SUNO!D10+SUSLA!D10+SULaw!D10+SUAg!D10</f>
        <v>3375199</v>
      </c>
      <c r="E10" s="28">
        <f t="shared" si="0"/>
        <v>-1521569</v>
      </c>
      <c r="F10" s="20"/>
    </row>
    <row r="11" spans="1:12" ht="34.5" x14ac:dyDescent="0.45">
      <c r="A11" s="30" t="s">
        <v>12</v>
      </c>
      <c r="B11" s="73">
        <f>SUBoard!B11+SUBR!B11+SUNO!B11+SUSLA!B11+SULaw!B11+SUAg!B11</f>
        <v>0</v>
      </c>
      <c r="C11" s="73">
        <f>SUBoard!C11+SUBR!C11+SUNO!C11+SUSLA!C11+SULaw!C11+SUAg!C11</f>
        <v>0</v>
      </c>
      <c r="D11" s="73">
        <f>SUBoard!D11+SUBR!D11+SUNO!D11+SUSLA!D11+SULaw!D11+SUAg!D11</f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73">
        <f>SUM(B7:B11)</f>
        <v>3526495.78</v>
      </c>
      <c r="C12" s="73">
        <f>SUM(C7:C11)</f>
        <v>4896768</v>
      </c>
      <c r="D12" s="73">
        <f>SUM(D7:D11)</f>
        <v>3375199</v>
      </c>
      <c r="E12" s="33">
        <f t="shared" si="0"/>
        <v>-1521569</v>
      </c>
      <c r="F12" s="34"/>
    </row>
    <row r="13" spans="1:12" s="35" customFormat="1" ht="35.25" x14ac:dyDescent="0.5">
      <c r="A13" s="36" t="s">
        <v>14</v>
      </c>
      <c r="B13" s="24">
        <f>SUBoard!B13+SUBR!B13+SUNO!B13+SUSLA!B13+SULaw!B13+SUAg!B13</f>
        <v>0</v>
      </c>
      <c r="C13" s="24">
        <f>SUBoard!C13+SUBR!C13+SUNO!C13+SUSLA!C13+SULaw!C13+SUAg!C13</f>
        <v>0</v>
      </c>
      <c r="D13" s="24">
        <f>SUBoard!D13+SUBR!D13+SUNO!D13+SUSLA!D13+SULaw!D13+SUAg!D13</f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f>SUBoard!B16+SUBR!B16+SUNO!B16+SUSLA!B16+SULaw!B16+SUAg!B16</f>
        <v>58962498.770000003</v>
      </c>
      <c r="C16" s="24">
        <f>SUBoard!C16+SUBR!C16+SUNO!C16+SUSLA!C16+SULaw!C16+SUAg!C16</f>
        <v>56206966</v>
      </c>
      <c r="D16" s="24">
        <f>SUBoard!D16+SUBR!D16+SUNO!D16+SUSLA!D16+SULaw!D16+SUAg!D16</f>
        <v>64396116</v>
      </c>
      <c r="E16" s="24">
        <f>D16-C16</f>
        <v>8189150</v>
      </c>
      <c r="F16" s="37"/>
    </row>
    <row r="17" spans="1:6" ht="34.5" x14ac:dyDescent="0.45">
      <c r="A17" s="18" t="s">
        <v>18</v>
      </c>
      <c r="B17" s="24">
        <f>SUBoard!B17+SUBR!B17+SUNO!B17+SUSLA!B17+SULaw!B17+SUAg!B17</f>
        <v>9171578.3099999987</v>
      </c>
      <c r="C17" s="24">
        <f>SUBoard!C17+SUBR!C17+SUNO!C17+SUSLA!C17+SULaw!C17+SUAg!C17</f>
        <v>6654472</v>
      </c>
      <c r="D17" s="24">
        <f>SUBoard!D17+SUBR!D17+SUNO!D17+SUSLA!D17+SULaw!D17+SUAg!D17</f>
        <v>7298151</v>
      </c>
      <c r="E17" s="24">
        <f>D17-C17</f>
        <v>643679</v>
      </c>
      <c r="F17" s="37"/>
    </row>
    <row r="18" spans="1:6" ht="34.5" x14ac:dyDescent="0.45">
      <c r="A18" s="39" t="s">
        <v>19</v>
      </c>
      <c r="B18" s="24">
        <f>SUBoard!B18+SUBR!B18+SUNO!B18+SUSLA!B18+SULaw!B18+SUAg!B18</f>
        <v>2522180.44</v>
      </c>
      <c r="C18" s="24">
        <f>SUBoard!C18+SUBR!C18+SUNO!C18+SUSLA!C18+SULaw!C18+SUAg!C18</f>
        <v>2676994</v>
      </c>
      <c r="D18" s="24">
        <f>SUBoard!D18+SUBR!D18+SUNO!D18+SUSLA!D18+SULaw!D18+SUAg!D18</f>
        <v>2695018</v>
      </c>
      <c r="E18" s="24">
        <f>D18-C18</f>
        <v>18024</v>
      </c>
      <c r="F18" s="37"/>
    </row>
    <row r="19" spans="1:6" ht="34.5" x14ac:dyDescent="0.45">
      <c r="A19" s="39" t="s">
        <v>20</v>
      </c>
      <c r="B19" s="24">
        <f>SUBoard!B19+SUBR!B19+SUNO!B19+SUSLA!B19+SULaw!B19+SUAg!B19</f>
        <v>937651.55</v>
      </c>
      <c r="C19" s="24">
        <f>SUBoard!C19+SUBR!C19+SUNO!C19+SUSLA!C19+SULaw!C19+SUAg!C19</f>
        <v>898986</v>
      </c>
      <c r="D19" s="24">
        <f>SUBoard!D19+SUBR!D19+SUNO!D19+SUSLA!D19+SULaw!D19+SUAg!D19</f>
        <v>910999</v>
      </c>
      <c r="E19" s="24">
        <f>D19-C19</f>
        <v>12013</v>
      </c>
      <c r="F19" s="37"/>
    </row>
    <row r="20" spans="1:6" ht="34.5" x14ac:dyDescent="0.45">
      <c r="A20" s="39" t="s">
        <v>21</v>
      </c>
      <c r="B20" s="24">
        <f>SUBoard!B20+SUBR!B20+SUNO!B20+SUSLA!B20+SULaw!B20+SUAg!B20</f>
        <v>392426.53</v>
      </c>
      <c r="C20" s="24">
        <f>SUBoard!C20+SUBR!C20+SUNO!C20+SUSLA!C20+SULaw!C20+SUAg!C20</f>
        <v>657301</v>
      </c>
      <c r="D20" s="24">
        <f>SUBoard!D20+SUBR!D20+SUNO!D20+SUSLA!D20+SULaw!D20+SUAg!D20</f>
        <v>436855</v>
      </c>
      <c r="E20" s="24">
        <f t="shared" ref="E20:E28" si="1">D20-C20</f>
        <v>-220446</v>
      </c>
      <c r="F20" s="37"/>
    </row>
    <row r="21" spans="1:6" ht="34.5" x14ac:dyDescent="0.45">
      <c r="A21" s="39" t="s">
        <v>22</v>
      </c>
      <c r="B21" s="24">
        <f>SUBoard!B21+SUBR!B21+SUNO!B21+SUSLA!B21+SULaw!B21+SUAg!B21</f>
        <v>136176.31</v>
      </c>
      <c r="C21" s="24">
        <f>SUBoard!C21+SUBR!C21+SUNO!C21+SUSLA!C21+SULaw!C21+SUAg!C21</f>
        <v>255353</v>
      </c>
      <c r="D21" s="24">
        <f>SUBoard!D21+SUBR!D21+SUNO!D21+SUSLA!D21+SULaw!D21+SUAg!D21</f>
        <v>191956</v>
      </c>
      <c r="E21" s="24">
        <f t="shared" si="1"/>
        <v>-63397</v>
      </c>
      <c r="F21" s="37"/>
    </row>
    <row r="22" spans="1:6" ht="34.5" x14ac:dyDescent="0.45">
      <c r="A22" s="39" t="s">
        <v>47</v>
      </c>
      <c r="B22" s="24">
        <f>SUBoard!B22+SUBR!B22+SUNO!B22+SUSLA!B22+SULaw!B22+SUAg!B22</f>
        <v>289374.67</v>
      </c>
      <c r="C22" s="24">
        <f>SUBoard!C22+SUBR!C22+SUNO!C22+SUSLA!C22+SULaw!C22+SUAg!C22</f>
        <v>542624</v>
      </c>
      <c r="D22" s="24">
        <f>SUBoard!D22+SUBR!D22+SUNO!D22+SUSLA!D22+SULaw!D22+SUAg!D22</f>
        <v>407907</v>
      </c>
      <c r="E22" s="24">
        <f>D22-C22</f>
        <v>-134717</v>
      </c>
      <c r="F22" s="37"/>
    </row>
    <row r="23" spans="1:6" ht="34.5" x14ac:dyDescent="0.45">
      <c r="A23" s="39" t="s">
        <v>48</v>
      </c>
      <c r="B23" s="24">
        <f>SUBoard!B23+SUBR!B23+SUNO!B23+SUSLA!B23+SULaw!B23+SUAg!B23</f>
        <v>0</v>
      </c>
      <c r="C23" s="24">
        <f>SUBoard!C23+SUBR!C23+SUNO!C23+SUSLA!C23+SULaw!C23+SUAg!C23</f>
        <v>0</v>
      </c>
      <c r="D23" s="24">
        <f>SUBoard!D23+SUBR!D23+SUNO!D23+SUSLA!D23+SULaw!D23+SUAg!D23</f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f>SUBoard!B24+SUBR!B24+SUNO!B24+SUSLA!B24+SULaw!B24+SUAg!B24</f>
        <v>0</v>
      </c>
      <c r="C24" s="24">
        <f>SUBoard!C24+SUBR!C24+SUNO!C24+SUSLA!C24+SULaw!C24+SUAg!C24</f>
        <v>0</v>
      </c>
      <c r="D24" s="24">
        <f>SUBoard!D24+SUBR!D24+SUNO!D24+SUSLA!D24+SULaw!D24+SUAg!D24</f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f>SUBoard!B25+SUBR!B25+SUNO!B25+SUSLA!B25+SULaw!B25+SUAg!B25</f>
        <v>398315.47</v>
      </c>
      <c r="C25" s="24">
        <f>SUBoard!C25+SUBR!C25+SUNO!C25+SUSLA!C25+SULaw!C25+SUAg!C25</f>
        <v>746906</v>
      </c>
      <c r="D25" s="24">
        <f>SUBoard!D25+SUBR!D25+SUNO!D25+SUSLA!D25+SULaw!D25+SUAg!D25</f>
        <v>661759</v>
      </c>
      <c r="E25" s="24">
        <f t="shared" si="1"/>
        <v>-85147</v>
      </c>
      <c r="F25" s="37"/>
    </row>
    <row r="26" spans="1:6" ht="34.5" x14ac:dyDescent="0.45">
      <c r="A26" s="39" t="s">
        <v>25</v>
      </c>
      <c r="B26" s="24">
        <f>SUBoard!B26+SUBR!B26+SUNO!B26+SUSLA!B26+SULaw!B26+SUAg!B26</f>
        <v>1643371.34</v>
      </c>
      <c r="C26" s="24">
        <f>SUBoard!C26+SUBR!C26+SUNO!C26+SUSLA!C26+SULaw!C26+SUAg!C26</f>
        <v>2027341</v>
      </c>
      <c r="D26" s="24">
        <f>SUBoard!D26+SUBR!D26+SUNO!D26+SUSLA!D26+SULaw!D26+SUAg!D26</f>
        <v>1364215</v>
      </c>
      <c r="E26" s="24">
        <f t="shared" si="1"/>
        <v>-663126</v>
      </c>
      <c r="F26" s="37"/>
    </row>
    <row r="27" spans="1:6" ht="34.5" x14ac:dyDescent="0.45">
      <c r="A27" s="39" t="s">
        <v>26</v>
      </c>
      <c r="B27" s="24">
        <f>SUBoard!B27+SUBR!B27+SUNO!B27+SUSLA!B27+SULaw!B27+SUAg!B27</f>
        <v>0</v>
      </c>
      <c r="C27" s="24">
        <f>SUBoard!C27+SUBR!C27+SUNO!C27+SUSLA!C27+SULaw!C27+SUAg!C27</f>
        <v>0</v>
      </c>
      <c r="D27" s="24">
        <f>SUBoard!D27+SUBR!D27+SUNO!D27+SUSLA!D27+SULaw!D27+SUAg!D27</f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f>SUBoard!B28+SUBR!B28+SUNO!B28+SUSLA!B28+SULaw!B28+SUAg!B28</f>
        <v>464570</v>
      </c>
      <c r="C28" s="24">
        <f>SUBoard!C28+SUBR!C28+SUNO!C28+SUSLA!C28+SULaw!C28+SUAg!C28</f>
        <v>175000</v>
      </c>
      <c r="D28" s="24">
        <f>SUBoard!D28+SUBR!D28+SUNO!D28+SUSLA!D28+SULaw!D28+SUAg!D28</f>
        <v>175000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f>SUBoard!B29+SUBR!B29+SUNO!B29+SUSLA!B29+SULaw!B29+SUAg!B29</f>
        <v>0</v>
      </c>
      <c r="C29" s="24">
        <f>SUBoard!C29+SUBR!C29+SUNO!C29+SUSLA!C29+SULaw!C29+SUAg!C29</f>
        <v>0</v>
      </c>
      <c r="D29" s="24">
        <f>SUBoard!D29+SUBR!D29+SUNO!D29+SUSLA!D29+SULaw!D29+SUAg!D29</f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f>SUM(B16:B29)</f>
        <v>74918143.390000001</v>
      </c>
      <c r="C30" s="32">
        <f>SUM(C16:C29)</f>
        <v>70841943</v>
      </c>
      <c r="D30" s="32">
        <f>SUM(D16:D29)</f>
        <v>78537976</v>
      </c>
      <c r="E30" s="32">
        <f>SUM(E16:E29)</f>
        <v>7696033</v>
      </c>
      <c r="F30" s="34"/>
    </row>
    <row r="31" spans="1:6" ht="34.5" x14ac:dyDescent="0.45">
      <c r="A31" s="40" t="s">
        <v>30</v>
      </c>
      <c r="B31" s="72">
        <f>SUBoard!B29+SUBR!B31+SUNO!B31+SUSLA!B31+SULaw!B31+SUAg!B31</f>
        <v>0</v>
      </c>
      <c r="C31" s="72">
        <f>SUBoard!C29+SUBR!C31+SUNO!C31+SUSLA!C31+SULaw!C31+SUAg!C31</f>
        <v>0</v>
      </c>
      <c r="D31" s="72">
        <f>SUBoard!D29+SUBR!D31+SUNO!D31+SUSLA!D31+SULaw!D31+SUAg!D31</f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3">
        <f>SUBoard!B30+SUBR!B32+SUNO!B32+SUSLA!B32+SULaw!B32+SUAg!B32</f>
        <v>0</v>
      </c>
      <c r="C32" s="73">
        <f>SUBoard!C30+SUBR!C32+SUNO!C32+SUSLA!C32+SULaw!C32+SUAg!C32</f>
        <v>0</v>
      </c>
      <c r="D32" s="73">
        <f>SUBoard!D30+SUBR!D32+SUNO!D32+SUSLA!D32+SULaw!D32+SUAg!D32</f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73">
        <f>SUBoard!B31+SUBR!B33+SUNO!B33+SUSLA!B33+SULaw!B33+SUAg!B33</f>
        <v>0</v>
      </c>
      <c r="C33" s="73">
        <f>SUBoard!C31+SUBR!C33+SUNO!C33+SUSLA!C33+SULaw!C33+SUAg!C33</f>
        <v>0</v>
      </c>
      <c r="D33" s="73">
        <f>SUBoard!D31+SUBR!D33+SUNO!D33+SUSLA!D33+SULaw!D33+SUAg!D33</f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73">
        <f>SUBoard!B32+SUBR!B34+SUNO!B34+SUSLA!B34+SULaw!B34+SUAg!B34</f>
        <v>0</v>
      </c>
      <c r="C34" s="73">
        <f>SUBoard!C32+SUBR!C34+SUNO!C34+SUSLA!C34+SULaw!C34+SUAg!C34</f>
        <v>0</v>
      </c>
      <c r="D34" s="73">
        <f>SUBoard!D32+SUBR!D34+SUNO!D34+SUSLA!D34+SULaw!D34+SUAg!D34</f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73">
        <f>SUBoard!B33+SUBR!B35+SUNO!B35+SUSLA!B35+SULaw!B35+SUAg!B35</f>
        <v>0</v>
      </c>
      <c r="C35" s="73">
        <f>SUBoard!C33+SUBR!C35+SUNO!C35+SUSLA!C35+SULaw!C35+SUAg!C35</f>
        <v>0</v>
      </c>
      <c r="D35" s="73">
        <f>SUBoard!D33+SUBR!D35+SUNO!D35+SUSLA!D35+SULaw!D35+SUAg!D35</f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4">
        <f>SUBoard!B34+SUBR!B36+SUNO!B36+SUSLA!B36+SULaw!B36+SUAg!B36</f>
        <v>2563937.2600000002</v>
      </c>
      <c r="C36" s="24">
        <f>SUBoard!C34+SUBR!C36+SUNO!C36+SUSLA!C36+SULaw!C36+SUAg!C36</f>
        <v>6223169</v>
      </c>
      <c r="D36" s="24">
        <f>SUBoard!D34+SUBR!D36+SUNO!D36+SUSLA!D36+SULaw!D36+SUAg!D36</f>
        <v>4048859</v>
      </c>
      <c r="E36" s="28">
        <f t="shared" si="2"/>
        <v>-2174310</v>
      </c>
      <c r="F36" s="20"/>
    </row>
    <row r="37" spans="1:6" s="35" customFormat="1" ht="35.25" x14ac:dyDescent="0.5">
      <c r="A37" s="42" t="s">
        <v>36</v>
      </c>
      <c r="B37" s="43">
        <f>SUM(B30:B36)</f>
        <v>77482080.650000006</v>
      </c>
      <c r="C37" s="43">
        <f>SUM(C30:C36)</f>
        <v>77065112</v>
      </c>
      <c r="D37" s="43">
        <f>SUM(D30:D36)</f>
        <v>82586835</v>
      </c>
      <c r="E37" s="70">
        <f>E36+E35+E34+E33+E32+E31+E30</f>
        <v>5521723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f>SUBoard!B37+SUBR!B39+SUNO!B39+SUSLA!B39+SULaw!B39+SUAg!B39</f>
        <v>3654209</v>
      </c>
      <c r="C39" s="72">
        <f>SUBoard!C37+SUBR!C39+SUNO!C39+SUSLA!C39+SULaw!C39+SUAg!C39</f>
        <v>3654209</v>
      </c>
      <c r="D39" s="72">
        <f>SUBoard!D37+SUBR!D39+SUNO!D39+SUSLA!D39+SULaw!D39+SUAg!D39</f>
        <v>3654209</v>
      </c>
      <c r="E39" s="25">
        <f>D39-C39</f>
        <v>0</v>
      </c>
      <c r="F39" s="20"/>
    </row>
    <row r="40" spans="1:6" ht="34.5" x14ac:dyDescent="0.45">
      <c r="A40" s="26" t="s">
        <v>39</v>
      </c>
      <c r="B40" s="73">
        <f>SUBoard!B38+SUBR!B40+SUNO!B40+SUSLA!B40+SULaw!B40+SUAg!B40</f>
        <v>0</v>
      </c>
      <c r="C40" s="73">
        <f>SUBoard!C38+SUBR!C40+SUNO!C40+SUSLA!C40+SULaw!C40+SUAg!C40</f>
        <v>0</v>
      </c>
      <c r="D40" s="73">
        <f>SUBoard!D38+SUBR!D40+SUNO!D40+SUSLA!D40+SULaw!D40+SUAg!D40</f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f>SUBoard!B40+SUBR!B42+SUNO!B42+SUSLA!B42+SULaw!B42+SUAg!B42</f>
        <v>0</v>
      </c>
      <c r="C42" s="72">
        <f>SUBoard!C40+SUBR!C42+SUNO!C42+SUSLA!C42+SULaw!C42+SUAg!C42</f>
        <v>0</v>
      </c>
      <c r="D42" s="72">
        <f>SUBoard!D40+SUBR!D42+SUNO!D42+SUSLA!D42+SULaw!D42+SUAg!D42</f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3">
        <f>SUBoard!B41+SUBR!B43+SUNO!B43+SUSLA!B43+SULaw!B43+SUAg!B43</f>
        <v>0</v>
      </c>
      <c r="C43" s="73">
        <f>SUBoard!C41+SUBR!C43+SUNO!C43+SUSLA!C43+SULaw!C43+SUAg!C43</f>
        <v>0</v>
      </c>
      <c r="D43" s="73">
        <f>SUBoard!D41+SUBR!D43+SUNO!D43+SUSLA!D43+SULaw!D43+SUAg!D43</f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74">
        <f>B39+B40+B42+B43</f>
        <v>3654209</v>
      </c>
      <c r="C44" s="74">
        <f>C39+C40+C42+C43</f>
        <v>3654209</v>
      </c>
      <c r="D44" s="74">
        <f>D39+D40+D42+D43</f>
        <v>3654209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71">
        <f>SUBoard!B43+SUBR!B45+SUNO!B45+SUSLA!B45+SULaw!B45+SUAg!B45</f>
        <v>0</v>
      </c>
      <c r="C45" s="71">
        <f>SUBoard!C43+SUBR!C45+SUNO!C45+SUSLA!C45+SULaw!C45+SUAg!C45</f>
        <v>0</v>
      </c>
      <c r="D45" s="71">
        <f>SUBoard!D43+SUBR!D45+SUNO!D45+SUSLA!D45+SULaw!D45+SUAg!D45</f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f>B45+B44+B37+B13+B12</f>
        <v>84662785.430000007</v>
      </c>
      <c r="C46" s="52">
        <f>C45+C44+C37+C13+C12</f>
        <v>85616089</v>
      </c>
      <c r="D46" s="52">
        <f>D45+D44+D37+D13+D12</f>
        <v>89616243</v>
      </c>
      <c r="E46" s="53">
        <f>D46-C46</f>
        <v>4000154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opLeftCell="A31" zoomScale="80" zoomScaleNormal="80" workbookViewId="0">
      <selection activeCell="C48" sqref="C48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36" customHeight="1" x14ac:dyDescent="0.6">
      <c r="A1" s="1" t="s">
        <v>0</v>
      </c>
      <c r="B1" s="2"/>
      <c r="C1" s="3" t="s">
        <v>1</v>
      </c>
      <c r="D1" s="4" t="s">
        <v>95</v>
      </c>
      <c r="E1" s="102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0</v>
      </c>
      <c r="C36" s="27">
        <v>0</v>
      </c>
      <c r="D36" s="27">
        <v>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0</v>
      </c>
      <c r="C37" s="43">
        <v>0</v>
      </c>
      <c r="D37" s="43">
        <v>0</v>
      </c>
      <c r="E37" s="44">
        <f>E36+E35+E34+E33+E32+E31+E30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0</v>
      </c>
      <c r="C46" s="52">
        <v>0</v>
      </c>
      <c r="D46" s="52">
        <v>0</v>
      </c>
      <c r="E46" s="53">
        <f>D46-C46</f>
        <v>0</v>
      </c>
      <c r="F46" s="49"/>
    </row>
    <row r="47" spans="1:6" ht="45" thickTop="1" x14ac:dyDescent="0.55000000000000004">
      <c r="A47" s="56"/>
      <c r="B47" s="2"/>
      <c r="C47" s="63"/>
      <c r="D47" s="63"/>
      <c r="E47" s="2"/>
      <c r="F47" s="60"/>
    </row>
    <row r="48" spans="1:6" ht="44.25" x14ac:dyDescent="0.55000000000000004">
      <c r="A48" s="61"/>
      <c r="B48" s="2"/>
      <c r="C48" s="64"/>
      <c r="D48" s="64"/>
      <c r="E48" s="2"/>
      <c r="F48" s="60"/>
    </row>
    <row r="49" spans="1:5" ht="20.25" x14ac:dyDescent="0.3">
      <c r="A49" s="62"/>
      <c r="B49" s="63"/>
      <c r="C49" s="63"/>
      <c r="D49" s="63"/>
      <c r="E49" s="63"/>
    </row>
    <row r="50" spans="1:5" ht="20.25" x14ac:dyDescent="0.3">
      <c r="A50" s="62" t="s">
        <v>46</v>
      </c>
      <c r="B50" s="64"/>
      <c r="E50" s="64"/>
    </row>
    <row r="51" spans="1:5" ht="20.25" x14ac:dyDescent="0.3">
      <c r="A51" s="62" t="s">
        <v>46</v>
      </c>
      <c r="B51" s="63"/>
      <c r="E51" s="63"/>
    </row>
    <row r="53" spans="1:5" x14ac:dyDescent="0.2">
      <c r="A53" s="66" t="s">
        <v>46</v>
      </c>
    </row>
  </sheetData>
  <pageMargins left="0.25" right="0.25" top="0.75" bottom="0.75" header="0.3" footer="0.3"/>
  <pageSetup scale="37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4.25" x14ac:dyDescent="0.55000000000000004">
      <c r="A1" s="97" t="s">
        <v>0</v>
      </c>
      <c r="B1" s="2"/>
      <c r="C1" s="101" t="s">
        <v>1</v>
      </c>
      <c r="D1" s="4" t="s">
        <v>50</v>
      </c>
      <c r="E1" s="5"/>
      <c r="F1" s="6"/>
      <c r="G1" s="7"/>
      <c r="H1" s="7"/>
      <c r="I1" s="7"/>
      <c r="J1" s="7"/>
      <c r="K1" s="7"/>
      <c r="L1" s="7"/>
    </row>
    <row r="2" spans="1:12" s="8" customFormat="1" ht="44.25" x14ac:dyDescent="0.55000000000000004">
      <c r="A2" s="97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" thickBot="1" x14ac:dyDescent="0.6">
      <c r="A3" s="98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40.15" customHeight="1" x14ac:dyDescent="0.5">
      <c r="A6" s="21" t="s">
        <v>7</v>
      </c>
      <c r="B6" s="22"/>
      <c r="C6" s="22"/>
      <c r="D6" s="22"/>
      <c r="E6" s="23"/>
      <c r="F6" s="20"/>
    </row>
    <row r="7" spans="1:12" ht="40.15" customHeight="1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40.15" customHeight="1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40.15" customHeight="1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40.15" customHeight="1" x14ac:dyDescent="0.45">
      <c r="A10" s="30" t="s">
        <v>11</v>
      </c>
      <c r="B10" s="27">
        <v>3526495.78</v>
      </c>
      <c r="C10" s="27">
        <v>4896768</v>
      </c>
      <c r="D10" s="27">
        <v>3375199</v>
      </c>
      <c r="E10" s="28">
        <f t="shared" si="0"/>
        <v>-1521569</v>
      </c>
      <c r="F10" s="20"/>
    </row>
    <row r="11" spans="1:12" ht="40.15" customHeight="1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40.15" customHeight="1" x14ac:dyDescent="0.5">
      <c r="A12" s="31" t="s">
        <v>13</v>
      </c>
      <c r="B12" s="32">
        <v>3526495.78</v>
      </c>
      <c r="C12" s="32">
        <v>4896768</v>
      </c>
      <c r="D12" s="32">
        <v>3375199</v>
      </c>
      <c r="E12" s="33">
        <f t="shared" si="0"/>
        <v>-1521569</v>
      </c>
      <c r="F12" s="34"/>
    </row>
    <row r="13" spans="1:12" s="35" customFormat="1" ht="40.15" customHeight="1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40.15" customHeight="1" x14ac:dyDescent="0.5">
      <c r="A14" s="21" t="s">
        <v>15</v>
      </c>
      <c r="B14" s="27"/>
      <c r="C14" s="27"/>
      <c r="D14" s="27"/>
      <c r="E14" s="28"/>
      <c r="F14" s="37"/>
    </row>
    <row r="15" spans="1:12" ht="40.15" customHeight="1" x14ac:dyDescent="0.5">
      <c r="A15" s="38" t="s">
        <v>16</v>
      </c>
      <c r="B15" s="24"/>
      <c r="C15" s="24"/>
      <c r="D15" s="24"/>
      <c r="E15" s="25"/>
      <c r="F15" s="37"/>
    </row>
    <row r="16" spans="1:12" ht="40.15" customHeight="1" x14ac:dyDescent="0.45">
      <c r="A16" s="18" t="s">
        <v>17</v>
      </c>
      <c r="B16" s="24">
        <v>33623164.380000003</v>
      </c>
      <c r="C16" s="24">
        <v>31254534</v>
      </c>
      <c r="D16" s="24">
        <v>37109306</v>
      </c>
      <c r="E16" s="24">
        <f>D16-C16</f>
        <v>5854772</v>
      </c>
      <c r="F16" s="37"/>
    </row>
    <row r="17" spans="1:6" ht="40.15" customHeight="1" x14ac:dyDescent="0.45">
      <c r="A17" s="18" t="s">
        <v>18</v>
      </c>
      <c r="B17" s="24">
        <v>6227051.5599999996</v>
      </c>
      <c r="C17" s="24">
        <v>4367840</v>
      </c>
      <c r="D17" s="24">
        <v>4810043</v>
      </c>
      <c r="E17" s="24">
        <f>D17-C17</f>
        <v>442203</v>
      </c>
      <c r="F17" s="37"/>
    </row>
    <row r="18" spans="1:6" ht="40.15" customHeight="1" x14ac:dyDescent="0.45">
      <c r="A18" s="39" t="s">
        <v>19</v>
      </c>
      <c r="B18" s="24">
        <v>1439425.44</v>
      </c>
      <c r="C18" s="24">
        <v>1438994</v>
      </c>
      <c r="D18" s="24">
        <v>1462018</v>
      </c>
      <c r="E18" s="24">
        <f>D18-C18</f>
        <v>23024</v>
      </c>
      <c r="F18" s="37"/>
    </row>
    <row r="19" spans="1:6" ht="40.15" customHeight="1" x14ac:dyDescent="0.45">
      <c r="A19" s="39" t="s">
        <v>20</v>
      </c>
      <c r="B19" s="24">
        <v>797717.03</v>
      </c>
      <c r="C19" s="24">
        <v>750786</v>
      </c>
      <c r="D19" s="24">
        <v>762799</v>
      </c>
      <c r="E19" s="24">
        <f>D19-C19</f>
        <v>12013</v>
      </c>
      <c r="F19" s="37"/>
    </row>
    <row r="20" spans="1:6" ht="40.15" customHeight="1" x14ac:dyDescent="0.45">
      <c r="A20" s="39" t="s">
        <v>21</v>
      </c>
      <c r="B20" s="24">
        <v>297201.53000000003</v>
      </c>
      <c r="C20" s="24">
        <v>557301</v>
      </c>
      <c r="D20" s="24">
        <v>336855</v>
      </c>
      <c r="E20" s="24">
        <f t="shared" ref="E20:E28" si="1">D20-C20</f>
        <v>-220446</v>
      </c>
      <c r="F20" s="37"/>
    </row>
    <row r="21" spans="1:6" ht="40.15" customHeight="1" x14ac:dyDescent="0.45">
      <c r="A21" s="39" t="s">
        <v>22</v>
      </c>
      <c r="B21" s="24">
        <v>136176.31</v>
      </c>
      <c r="C21" s="24">
        <v>255353</v>
      </c>
      <c r="D21" s="24">
        <v>191956</v>
      </c>
      <c r="E21" s="24">
        <f t="shared" si="1"/>
        <v>-63397</v>
      </c>
      <c r="F21" s="37"/>
    </row>
    <row r="22" spans="1:6" ht="40.15" customHeight="1" x14ac:dyDescent="0.45">
      <c r="A22" s="39" t="s">
        <v>47</v>
      </c>
      <c r="B22" s="24">
        <v>289374.67</v>
      </c>
      <c r="C22" s="24">
        <v>542624</v>
      </c>
      <c r="D22" s="24">
        <v>407907</v>
      </c>
      <c r="E22" s="24">
        <f>D22-C22</f>
        <v>-134717</v>
      </c>
      <c r="F22" s="37"/>
    </row>
    <row r="23" spans="1:6" ht="40.15" customHeight="1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40.15" customHeight="1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40.15" customHeight="1" x14ac:dyDescent="0.45">
      <c r="A25" s="39" t="s">
        <v>24</v>
      </c>
      <c r="B25" s="24">
        <v>398315.47</v>
      </c>
      <c r="C25" s="24">
        <v>746906</v>
      </c>
      <c r="D25" s="24">
        <v>661759</v>
      </c>
      <c r="E25" s="24">
        <f t="shared" si="1"/>
        <v>-85147</v>
      </c>
      <c r="F25" s="37"/>
    </row>
    <row r="26" spans="1:6" ht="40.15" customHeight="1" x14ac:dyDescent="0.45">
      <c r="A26" s="39" t="s">
        <v>25</v>
      </c>
      <c r="B26" s="24">
        <v>1329109.6000000001</v>
      </c>
      <c r="C26" s="24">
        <v>1705830</v>
      </c>
      <c r="D26" s="24">
        <v>1042704</v>
      </c>
      <c r="E26" s="24">
        <f t="shared" si="1"/>
        <v>-663126</v>
      </c>
      <c r="F26" s="37"/>
    </row>
    <row r="27" spans="1:6" ht="40.15" customHeight="1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40.15" customHeight="1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40.15" customHeight="1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40.15" customHeight="1" x14ac:dyDescent="0.5">
      <c r="A30" s="21" t="s">
        <v>29</v>
      </c>
      <c r="B30" s="32">
        <v>44537535.99000001</v>
      </c>
      <c r="C30" s="32">
        <v>41620168</v>
      </c>
      <c r="D30" s="32">
        <v>46785347</v>
      </c>
      <c r="E30" s="32">
        <f>SUM(E16:E29)</f>
        <v>5165179</v>
      </c>
      <c r="F30" s="34"/>
    </row>
    <row r="31" spans="1:6" ht="40.15" customHeight="1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40.15" customHeight="1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40.15" customHeight="1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40.15" customHeight="1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40.15" customHeight="1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40.15" customHeight="1" x14ac:dyDescent="0.45">
      <c r="A36" s="41" t="s">
        <v>35</v>
      </c>
      <c r="B36" s="27">
        <v>2179723.5100000002</v>
      </c>
      <c r="C36" s="27">
        <v>5898926</v>
      </c>
      <c r="D36" s="27">
        <v>3814616</v>
      </c>
      <c r="E36" s="28">
        <f t="shared" si="2"/>
        <v>-2084310</v>
      </c>
      <c r="F36" s="20"/>
    </row>
    <row r="37" spans="1:6" s="35" customFormat="1" ht="40.15" customHeight="1" x14ac:dyDescent="0.5">
      <c r="A37" s="42" t="s">
        <v>36</v>
      </c>
      <c r="B37" s="43">
        <v>46717259.500000007</v>
      </c>
      <c r="C37" s="43">
        <v>47519094</v>
      </c>
      <c r="D37" s="43">
        <v>50599963</v>
      </c>
      <c r="E37" s="44">
        <f>E36+E35+E34+E33+E32+E31+E30</f>
        <v>3080869</v>
      </c>
      <c r="F37" s="34"/>
    </row>
    <row r="38" spans="1:6" ht="40.15" customHeight="1" x14ac:dyDescent="0.5">
      <c r="A38" s="38" t="s">
        <v>37</v>
      </c>
      <c r="B38" s="24"/>
      <c r="C38" s="24"/>
      <c r="D38" s="24"/>
      <c r="E38" s="25"/>
      <c r="F38" s="20"/>
    </row>
    <row r="39" spans="1:6" ht="40.15" customHeight="1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40.15" customHeight="1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40.15" customHeight="1" x14ac:dyDescent="0.5">
      <c r="A41" s="48" t="s">
        <v>40</v>
      </c>
      <c r="B41" s="24"/>
      <c r="C41" s="24"/>
      <c r="D41" s="24"/>
      <c r="E41" s="24"/>
      <c r="F41" s="20"/>
    </row>
    <row r="42" spans="1:6" ht="40.15" customHeight="1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40.15" customHeight="1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0.15" customHeight="1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0.15" customHeight="1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0.15" customHeight="1" thickBot="1" x14ac:dyDescent="0.65">
      <c r="A46" s="104" t="s">
        <v>45</v>
      </c>
      <c r="B46" s="52">
        <v>50243755.280000009</v>
      </c>
      <c r="C46" s="52">
        <v>52415862</v>
      </c>
      <c r="D46" s="52">
        <v>53975162</v>
      </c>
      <c r="E46" s="53">
        <f>D46-C46</f>
        <v>1559300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2"/>
  <sheetViews>
    <sheetView zoomScale="80" zoomScaleNormal="80" workbookViewId="0">
      <selection activeCell="B7" sqref="B7:B46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71.71093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71.71093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71.71093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71.71093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71.71093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71.71093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71.71093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71.71093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71.71093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71.71093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71.71093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71.71093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71.71093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71.71093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71.71093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71.71093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71.71093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71.71093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71.71093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71.71093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71.71093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71.71093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71.71093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71.71093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71.71093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71.71093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71.71093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71.71093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71.71093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71.71093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71.71093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71.71093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71.71093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71.71093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71.71093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71.71093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71.71093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71.71093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71.71093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71.71093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71.71093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71.71093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71.71093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71.71093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71.71093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71.71093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71.71093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71.71093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71.71093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71.71093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71.71093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71.71093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71.71093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71.71093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71.71093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71.71093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71.71093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71.71093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71.71093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71.71093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71.71093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71.71093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71.71093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53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  <c r="J9" s="17" t="s">
        <v>46</v>
      </c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11212836</v>
      </c>
      <c r="C16" s="24">
        <v>11169992</v>
      </c>
      <c r="D16" s="24">
        <v>12692711</v>
      </c>
      <c r="E16" s="24">
        <f>D16-C16</f>
        <v>1522719</v>
      </c>
      <c r="F16" s="37"/>
    </row>
    <row r="17" spans="1:11" ht="34.5" x14ac:dyDescent="0.45">
      <c r="A17" s="18" t="s">
        <v>18</v>
      </c>
      <c r="B17" s="24">
        <v>542172</v>
      </c>
      <c r="C17" s="24">
        <v>110000</v>
      </c>
      <c r="D17" s="24">
        <v>311476</v>
      </c>
      <c r="E17" s="24">
        <f>D17-C17</f>
        <v>201476</v>
      </c>
      <c r="F17" s="37"/>
    </row>
    <row r="18" spans="1:11" ht="34.5" x14ac:dyDescent="0.45">
      <c r="A18" s="39" t="s">
        <v>19</v>
      </c>
      <c r="B18" s="24">
        <v>524686</v>
      </c>
      <c r="C18" s="24">
        <v>650000</v>
      </c>
      <c r="D18" s="24">
        <v>650000</v>
      </c>
      <c r="E18" s="24">
        <f>D18-C18</f>
        <v>0</v>
      </c>
      <c r="F18" s="37"/>
    </row>
    <row r="19" spans="1:11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11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11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11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11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11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11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11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11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11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11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11" s="35" customFormat="1" ht="35.25" x14ac:dyDescent="0.5">
      <c r="A30" s="21" t="s">
        <v>29</v>
      </c>
      <c r="B30" s="32">
        <v>12279694</v>
      </c>
      <c r="C30" s="32">
        <v>11929992</v>
      </c>
      <c r="D30" s="32">
        <v>13654187</v>
      </c>
      <c r="E30" s="32">
        <f>SUM(E16:E29)</f>
        <v>1724195</v>
      </c>
      <c r="F30" s="34"/>
    </row>
    <row r="31" spans="1:11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11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  <c r="K32" s="17" t="s">
        <v>52</v>
      </c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7840</v>
      </c>
      <c r="C36" s="27">
        <v>90000</v>
      </c>
      <c r="D36" s="27">
        <v>0</v>
      </c>
      <c r="E36" s="28">
        <f t="shared" si="2"/>
        <v>-90000</v>
      </c>
      <c r="F36" s="20"/>
    </row>
    <row r="37" spans="1:6" s="35" customFormat="1" ht="35.25" x14ac:dyDescent="0.5">
      <c r="A37" s="42" t="s">
        <v>36</v>
      </c>
      <c r="B37" s="43">
        <v>12287534</v>
      </c>
      <c r="C37" s="43">
        <v>12019992</v>
      </c>
      <c r="D37" s="43">
        <v>13654187</v>
      </c>
      <c r="E37" s="44">
        <f>E36+E35+E34+E33+E32+E31+E30</f>
        <v>1634195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12287534</v>
      </c>
      <c r="C46" s="52">
        <v>12019992</v>
      </c>
      <c r="D46" s="52">
        <v>13654187</v>
      </c>
      <c r="E46" s="53">
        <f>D46-C46</f>
        <v>1634195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F48" s="59"/>
    </row>
    <row r="49" spans="1:6" ht="44.25" x14ac:dyDescent="0.55000000000000004">
      <c r="A49" s="56"/>
      <c r="B49" s="2"/>
      <c r="C49" s="2"/>
      <c r="D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  <row r="92" spans="5:5" s="17" customFormat="1" ht="44.25" x14ac:dyDescent="0.55000000000000004">
      <c r="E92" s="68">
        <v>2</v>
      </c>
    </row>
  </sheetData>
  <pageMargins left="0.25" right="0.25" top="0.75" bottom="0.75" header="0.3" footer="0.3"/>
  <pageSetup scale="37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94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7008294</v>
      </c>
      <c r="C16" s="24">
        <v>6557609</v>
      </c>
      <c r="D16" s="24">
        <v>7369268</v>
      </c>
      <c r="E16" s="24">
        <f>D16-C16</f>
        <v>811659</v>
      </c>
      <c r="F16" s="37"/>
    </row>
    <row r="17" spans="1:6" ht="34.5" x14ac:dyDescent="0.45">
      <c r="A17" s="18" t="s">
        <v>18</v>
      </c>
      <c r="B17" s="24">
        <v>1117247</v>
      </c>
      <c r="C17" s="24">
        <v>900000</v>
      </c>
      <c r="D17" s="24">
        <v>900000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558069</v>
      </c>
      <c r="C18" s="24">
        <v>588000</v>
      </c>
      <c r="D18" s="24">
        <v>583000</v>
      </c>
      <c r="E18" s="24">
        <f>D18-C18</f>
        <v>-5000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95225</v>
      </c>
      <c r="C20" s="24">
        <v>100000</v>
      </c>
      <c r="D20" s="24">
        <v>100000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464570</v>
      </c>
      <c r="C28" s="24">
        <v>175000</v>
      </c>
      <c r="D28" s="24">
        <v>175000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9243405</v>
      </c>
      <c r="C30" s="32">
        <v>8320609</v>
      </c>
      <c r="D30" s="32">
        <v>9127268</v>
      </c>
      <c r="E30" s="32">
        <f>SUM(E16:E29)</f>
        <v>806659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294016</v>
      </c>
      <c r="C36" s="27">
        <v>131570</v>
      </c>
      <c r="D36" s="27">
        <v>131570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9537421</v>
      </c>
      <c r="C37" s="43">
        <v>8452179</v>
      </c>
      <c r="D37" s="43">
        <v>9258838</v>
      </c>
      <c r="E37" s="44">
        <f>E36+E35+E34+E33+E32+E31+E30</f>
        <v>806659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9537421</v>
      </c>
      <c r="C46" s="52">
        <v>8452179</v>
      </c>
      <c r="D46" s="52">
        <v>9258838</v>
      </c>
      <c r="E46" s="53">
        <f>D46-C46</f>
        <v>806659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51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7118204.3899999997</v>
      </c>
      <c r="C16" s="24">
        <v>7224831</v>
      </c>
      <c r="D16" s="24">
        <v>7224831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1285107.75</v>
      </c>
      <c r="C17" s="24">
        <v>1276632</v>
      </c>
      <c r="D17" s="24">
        <v>1276632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139934.51999999999</v>
      </c>
      <c r="C19" s="24">
        <v>148200</v>
      </c>
      <c r="D19" s="24">
        <v>148200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314261.74</v>
      </c>
      <c r="C26" s="24">
        <v>321511</v>
      </c>
      <c r="D26" s="24">
        <v>321511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8857508.4000000004</v>
      </c>
      <c r="C30" s="32">
        <v>8971174</v>
      </c>
      <c r="D30" s="32">
        <v>8971174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82357.75</v>
      </c>
      <c r="C36" s="27">
        <v>102673</v>
      </c>
      <c r="D36" s="27">
        <v>102673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8939866.1500000004</v>
      </c>
      <c r="C37" s="43">
        <v>9073847</v>
      </c>
      <c r="D37" s="43">
        <v>9073847</v>
      </c>
      <c r="E37" s="44">
        <f>E36+E35+E34+E33+E32+E31+E30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8939866.1500000004</v>
      </c>
      <c r="C46" s="52">
        <v>9073847</v>
      </c>
      <c r="D46" s="52">
        <v>9073847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49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0</v>
      </c>
      <c r="C36" s="27">
        <v>0</v>
      </c>
      <c r="D36" s="27">
        <v>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0</v>
      </c>
      <c r="C37" s="43">
        <v>0</v>
      </c>
      <c r="D37" s="43">
        <v>0</v>
      </c>
      <c r="E37" s="44">
        <f>E36+E35+E34+E33+E32+E31+E30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3654209</v>
      </c>
      <c r="C39" s="24">
        <v>3654209</v>
      </c>
      <c r="D39" s="24">
        <v>3654209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3654209</v>
      </c>
      <c r="C44" s="32">
        <v>3654209</v>
      </c>
      <c r="D44" s="32">
        <v>3654209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3654209</v>
      </c>
      <c r="C46" s="52">
        <v>3654209</v>
      </c>
      <c r="D46" s="52">
        <v>3654209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77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f>LCTCBoard!B7+Online!B7+BRCC!B7+BPCC!B7+Delgado!B7+CentLATCC!B7+Fletcher!B7+LDCC!B7+Northshore!B7+Nunez!B7+RPCC!B7+SLCC!B7+Sowela!B7+LTC!B7</f>
        <v>0</v>
      </c>
      <c r="C7" s="72">
        <f>LCTCBoard!C7+Online!C7+BRCC!C7+BPCC!C7+Delgado!C7+CentLATCC!C7+Fletcher!C7+LDCC!C7+Northshore!C7+Nunez!C7+RPCC!C7+SLCC!C7+Sowela!C7+LTC!C7</f>
        <v>0</v>
      </c>
      <c r="D7" s="72">
        <f>LCTCBoard!D7+Online!D7+BRCC!D7+BPCC!D7+Delgado!D7+CentLATCC!D7+Fletcher!D7+LDCC!D7+Northshore!D7+Nunez!D7+RPCC!D7+SLCC!D7+Sowela!D7+LTC!D7</f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2">
        <f>LCTCBoard!B8+Online!B8+BRCC!B8+BPCC!B8+Delgado!B8+CentLATCC!B8+Fletcher!B8+LDCC!B8+Northshore!B8+Nunez!B8+RPCC!B8+SLCC!B8+Sowela!B8+LTC!B8</f>
        <v>0</v>
      </c>
      <c r="C8" s="72">
        <f>LCTCBoard!C8+Online!C8+BRCC!C8+BPCC!C8+Delgado!C8+CentLATCC!C8+Fletcher!C8+LDCC!C8+Northshore!C8+Nunez!C8+RPCC!C8+SLCC!C8+Sowela!C8+LTC!C8</f>
        <v>0</v>
      </c>
      <c r="D8" s="72">
        <f>LCTCBoard!D8+Online!D8+BRCC!D8+BPCC!D8+Delgado!D8+CentLATCC!D8+Fletcher!D8+LDCC!D8+Northshore!D8+Nunez!D8+RPCC!D8+SLCC!D8+Sowela!D8+LTC!D8</f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2">
        <f>LCTCBoard!B9+Online!B9+BRCC!B9+BPCC!B9+Delgado!B9+CentLATCC!B9+Fletcher!B9+LDCC!B9+Northshore!B9+Nunez!B9+RPCC!B9+SLCC!B9+Sowela!B9+LTC!B9</f>
        <v>0</v>
      </c>
      <c r="C9" s="72">
        <f>LCTCBoard!C9+Online!C9+BRCC!C9+BPCC!C9+Delgado!C9+CentLATCC!C9+Fletcher!C9+LDCC!C9+Northshore!C9+Nunez!C9+RPCC!C9+SLCC!C9+Sowela!C9+LTC!C9</f>
        <v>0</v>
      </c>
      <c r="D9" s="72">
        <f>LCTCBoard!D9+Online!D9+BRCC!D9+BPCC!D9+Delgado!D9+CentLATCC!D9+Fletcher!D9+LDCC!D9+Northshore!D9+Nunez!D9+RPCC!D9+SLCC!D9+Sowela!D9+LTC!D9</f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2">
        <f>LCTCBoard!B10+Online!B10+BRCC!B10+BPCC!B10+Delgado!B10+CentLATCC!B10+Fletcher!B10+LDCC!B10+Northshore!B10+Nunez!B10+RPCC!B10+SLCC!B10+Sowela!B10+LTC!B10</f>
        <v>0</v>
      </c>
      <c r="C10" s="72">
        <f>LCTCBoard!C10+Online!C10+BRCC!C10+BPCC!C10+Delgado!C10+CentLATCC!C10+Fletcher!C10+LDCC!C10+Northshore!C10+Nunez!C10+RPCC!C10+SLCC!C10+Sowela!C10+LTC!C10</f>
        <v>0</v>
      </c>
      <c r="D10" s="72">
        <f>LCTCBoard!D10+Online!D10+BRCC!D10+BPCC!D10+Delgado!D10+CentLATCC!D10+Fletcher!D10+LDCC!D10+Northshore!D10+Nunez!D10+RPCC!D10+SLCC!D10+Sowela!D10+LTC!D10</f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72">
        <f>LCTCBoard!B11+Online!B11+BRCC!B11+BPCC!B11+Delgado!B11+CentLATCC!B11+Fletcher!B11+LDCC!B11+Northshore!B11+Nunez!B11+RPCC!B11+SLCC!B11+Sowela!B11+LTC!B11</f>
        <v>0</v>
      </c>
      <c r="C11" s="72">
        <f>LCTCBoard!C11+Online!C11+BRCC!C11+BPCC!C11+Delgado!C11+CentLATCC!C11+Fletcher!C11+LDCC!C11+Northshore!C11+Nunez!C11+RPCC!C11+SLCC!C11+Sowela!C11+LTC!C11</f>
        <v>0</v>
      </c>
      <c r="D11" s="72">
        <f>LCTCBoard!D11+Online!D11+BRCC!D11+BPCC!D11+Delgado!D11+CentLATCC!D11+Fletcher!D11+LDCC!D11+Northshore!D11+Nunez!D11+RPCC!D11+SLCC!D11+Sowela!D11+LTC!D11</f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76">
        <f>SUM(B7:B11)</f>
        <v>0</v>
      </c>
      <c r="C12" s="76">
        <f>SUM(C7:C11)</f>
        <v>0</v>
      </c>
      <c r="D12" s="76">
        <f>SUM(D7:D11)</f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74">
        <f>LCTCBoard!B13+Online!B13+BRCC!B13+BPCC!B13+Delgado!B13+CentLATCC!B13+Fletcher!B13+LDCC!B13+Northshore!B13+Nunez!B13+RPCC!B13+SLCC!B13+Sowela!B13+LTC!B13</f>
        <v>0</v>
      </c>
      <c r="C13" s="74">
        <f>LCTCBoard!C13+Online!C13+BRCC!C13+BPCC!C13+Delgado!C13+CentLATCC!C13+Fletcher!C13+LDCC!C13+Northshore!C13+Nunez!C13+RPCC!C13+SLCC!C13+Sowela!C13+LTC!C13</f>
        <v>0</v>
      </c>
      <c r="D13" s="74">
        <f>LCTCBoard!D13+Online!D13+BRCC!D13+BPCC!D13+Delgado!D13+CentLATCC!D13+Fletcher!D13+LDCC!D13+Northshore!D13+Nunez!D13+RPCC!D13+SLCC!D13+Sowela!D13+LTC!D13</f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72">
        <f>LCTCBoard!B16+Online!B16+BRCC!B16+BPCC!B16+Delgado!B16+CentLATCC!B16+Fletcher!B16+LDCC!B16+Northshore!B16+Nunez!B16+RPCC!B16+SLCC!B16+Sowela!B16+LTC!B16</f>
        <v>148174622.39999998</v>
      </c>
      <c r="C16" s="72">
        <f>LCTCBoard!C16+Online!C16+BRCC!C16+BPCC!C16+Delgado!C16+CentLATCC!C16+Fletcher!C16+LDCC!C16+Northshore!C16+Nunez!C16+RPCC!C16+SLCC!C16+Sowela!C16+LTC!C16</f>
        <v>159189166.78999999</v>
      </c>
      <c r="D16" s="72">
        <f>LCTCBoard!D16+Online!D16+BRCC!D16+BPCC!D16+Delgado!D16+CentLATCC!D16+Fletcher!D16+LDCC!D16+Northshore!D16+Nunez!D16+RPCC!D16+SLCC!D16+Sowela!D16+LTC!D16</f>
        <v>159310477.38000003</v>
      </c>
      <c r="E16" s="72">
        <f>D16-C16</f>
        <v>121310.59000003338</v>
      </c>
      <c r="F16" s="37"/>
    </row>
    <row r="17" spans="1:6" ht="34.5" x14ac:dyDescent="0.45">
      <c r="A17" s="18" t="s">
        <v>18</v>
      </c>
      <c r="B17" s="72">
        <f>LCTCBoard!B17+Online!B17+BRCC!B17+BPCC!B17+Delgado!B17+CentLATCC!B17+Fletcher!B17+LDCC!B17+Northshore!B17+Nunez!B17+RPCC!B17+SLCC!B17+Sowela!B17+LTC!B17</f>
        <v>4242737.5</v>
      </c>
      <c r="C17" s="72">
        <f>LCTCBoard!C17+Online!C17+BRCC!C17+BPCC!C17+Delgado!C17+CentLATCC!C17+Fletcher!C17+LDCC!C17+Northshore!C17+Nunez!C17+RPCC!C17+SLCC!C17+Sowela!C17+LTC!C17</f>
        <v>4976030.84</v>
      </c>
      <c r="D17" s="72">
        <f>LCTCBoard!D17+Online!D17+BRCC!D17+BPCC!D17+Delgado!D17+CentLATCC!D17+Fletcher!D17+LDCC!D17+Northshore!D17+Nunez!D17+RPCC!D17+SLCC!D17+Sowela!D17+LTC!D17</f>
        <v>4511037.165</v>
      </c>
      <c r="E17" s="73">
        <f>D17-C17</f>
        <v>-464993.67499999981</v>
      </c>
      <c r="F17" s="37"/>
    </row>
    <row r="18" spans="1:6" ht="34.5" x14ac:dyDescent="0.45">
      <c r="A18" s="39" t="s">
        <v>19</v>
      </c>
      <c r="B18" s="72">
        <f>LCTCBoard!B18+Online!B18+BRCC!B18+BPCC!B18+Delgado!B18+CentLATCC!B18+Fletcher!B18+LDCC!B18+Northshore!B18+Nunez!B18+RPCC!B18+SLCC!B18+Sowela!B18+LTC!B18</f>
        <v>0</v>
      </c>
      <c r="C18" s="72">
        <f>LCTCBoard!C18+Online!C18+BRCC!C18+BPCC!C18+Delgado!C18+CentLATCC!C18+Fletcher!C18+LDCC!C18+Northshore!C18+Nunez!C18+RPCC!C18+SLCC!C18+Sowela!C18+LTC!C18</f>
        <v>0</v>
      </c>
      <c r="D18" s="72">
        <f>LCTCBoard!D18+Online!D18+BRCC!D18+BPCC!D18+Delgado!D18+CentLATCC!D18+Fletcher!D18+LDCC!D18+Northshore!D18+Nunez!D18+RPCC!D18+SLCC!D18+Sowela!D18+LTC!D18</f>
        <v>0</v>
      </c>
      <c r="E18" s="73">
        <f>D18-C18</f>
        <v>0</v>
      </c>
      <c r="F18" s="37"/>
    </row>
    <row r="19" spans="1:6" ht="34.5" x14ac:dyDescent="0.45">
      <c r="A19" s="39" t="s">
        <v>20</v>
      </c>
      <c r="B19" s="72">
        <f>LCTCBoard!B19+Online!B19+BRCC!B19+BPCC!B19+Delgado!B19+CentLATCC!B19+Fletcher!B19+LDCC!B19+Northshore!B19+Nunez!B19+RPCC!B19+SLCC!B19+Sowela!B19+LTC!B19</f>
        <v>2634878.92</v>
      </c>
      <c r="C19" s="72">
        <f>LCTCBoard!C19+Online!C19+BRCC!C19+BPCC!C19+Delgado!C19+CentLATCC!C19+Fletcher!C19+LDCC!C19+Northshore!C19+Nunez!C19+RPCC!C19+SLCC!C19+Sowela!C19+LTC!C19</f>
        <v>2735742.5</v>
      </c>
      <c r="D19" s="72">
        <f>LCTCBoard!D19+Online!D19+BRCC!D19+BPCC!D19+Delgado!D19+CentLATCC!D19+Fletcher!D19+LDCC!D19+Northshore!D19+Nunez!D19+RPCC!D19+SLCC!D19+Sowela!D19+LTC!D19</f>
        <v>2714785.3305000002</v>
      </c>
      <c r="E19" s="73">
        <f>D19-C19</f>
        <v>-20957.169499999844</v>
      </c>
      <c r="F19" s="37"/>
    </row>
    <row r="20" spans="1:6" ht="34.5" x14ac:dyDescent="0.45">
      <c r="A20" s="39" t="s">
        <v>21</v>
      </c>
      <c r="B20" s="72">
        <f>LCTCBoard!B20+Online!B20+BRCC!B20+BPCC!B20+Delgado!B20+CentLATCC!B20+Fletcher!B20+LDCC!B20+Northshore!B20+Nunez!B20+RPCC!B20+SLCC!B20+Sowela!B20+LTC!B20</f>
        <v>0</v>
      </c>
      <c r="C20" s="72">
        <f>LCTCBoard!C20+Online!C20+BRCC!C20+BPCC!C20+Delgado!C20+CentLATCC!C20+Fletcher!C20+LDCC!C20+Northshore!C20+Nunez!C20+RPCC!C20+SLCC!C20+Sowela!C20+LTC!C20</f>
        <v>0</v>
      </c>
      <c r="D20" s="72">
        <f>LCTCBoard!D20+Online!D20+BRCC!D20+BPCC!D20+Delgado!D20+CentLATCC!D20+Fletcher!D20+LDCC!D20+Northshore!D20+Nunez!D20+RPCC!D20+SLCC!D20+Sowela!D20+LTC!D20</f>
        <v>0</v>
      </c>
      <c r="E20" s="73">
        <f t="shared" ref="E20:E28" si="1">D20-C20</f>
        <v>0</v>
      </c>
      <c r="F20" s="37"/>
    </row>
    <row r="21" spans="1:6" ht="34.5" x14ac:dyDescent="0.45">
      <c r="A21" s="39" t="s">
        <v>22</v>
      </c>
      <c r="B21" s="72">
        <f>LCTCBoard!B21+Online!B21+BRCC!B21+BPCC!B21+Delgado!B21+CentLATCC!B21+Fletcher!B21+LDCC!B21+Northshore!B21+Nunez!B21+RPCC!B21+SLCC!B21+Sowela!B21+LTC!B21</f>
        <v>0</v>
      </c>
      <c r="C21" s="72">
        <f>LCTCBoard!C21+Online!C21+BRCC!C21+BPCC!C21+Delgado!C21+CentLATCC!C21+Fletcher!C21+LDCC!C21+Northshore!C21+Nunez!C21+RPCC!C21+SLCC!C21+Sowela!C21+LTC!C21</f>
        <v>0</v>
      </c>
      <c r="D21" s="72">
        <f>LCTCBoard!D21+Online!D21+BRCC!D21+BPCC!D21+Delgado!D21+CentLATCC!D21+Fletcher!D21+LDCC!D21+Northshore!D21+Nunez!D21+RPCC!D21+SLCC!D21+Sowela!D21+LTC!D21</f>
        <v>0</v>
      </c>
      <c r="E21" s="73">
        <f t="shared" si="1"/>
        <v>0</v>
      </c>
      <c r="F21" s="37"/>
    </row>
    <row r="22" spans="1:6" ht="34.5" x14ac:dyDescent="0.45">
      <c r="A22" s="39" t="s">
        <v>47</v>
      </c>
      <c r="B22" s="72">
        <f>LCTCBoard!B22+Online!B22+BRCC!B22+BPCC!B22+Delgado!B22+CentLATCC!B22+Fletcher!B22+LDCC!B22+Northshore!B22+Nunez!B22+RPCC!B22+SLCC!B22+Sowela!B22+LTC!B22</f>
        <v>0</v>
      </c>
      <c r="C22" s="72">
        <f>LCTCBoard!C22+Online!C22+BRCC!C22+BPCC!C22+Delgado!C22+CentLATCC!C22+Fletcher!C22+LDCC!C22+Northshore!C22+Nunez!C22+RPCC!C22+SLCC!C22+Sowela!C22+LTC!C22</f>
        <v>0</v>
      </c>
      <c r="D22" s="72">
        <f>LCTCBoard!D22+Online!D22+BRCC!D22+BPCC!D22+Delgado!D22+CentLATCC!D22+Fletcher!D22+LDCC!D22+Northshore!D22+Nunez!D22+RPCC!D22+SLCC!D22+Sowela!D22+LTC!D22</f>
        <v>0</v>
      </c>
      <c r="E22" s="73">
        <f>D22-C22</f>
        <v>0</v>
      </c>
      <c r="F22" s="37"/>
    </row>
    <row r="23" spans="1:6" ht="34.5" x14ac:dyDescent="0.45">
      <c r="A23" s="39" t="s">
        <v>48</v>
      </c>
      <c r="B23" s="72">
        <f>LCTCBoard!B23+Online!B23+BRCC!B23+BPCC!B23+Delgado!B23+CentLATCC!B23+Fletcher!B23+LDCC!B23+Northshore!B23+Nunez!B23+RPCC!B23+SLCC!B23+Sowela!B23+LTC!B23</f>
        <v>5262927.75</v>
      </c>
      <c r="C23" s="72">
        <f>LCTCBoard!C23+Online!C23+BRCC!C23+BPCC!C23+Delgado!C23+CentLATCC!C23+Fletcher!C23+LDCC!C23+Northshore!C23+Nunez!C23+RPCC!C23+SLCC!C23+Sowela!C23+LTC!C23</f>
        <v>4378876.5</v>
      </c>
      <c r="D23" s="72">
        <f>LCTCBoard!D23+Online!D23+BRCC!D23+BPCC!D23+Delgado!D23+CentLATCC!D23+Fletcher!D23+LDCC!D23+Northshore!D23+Nunez!D23+RPCC!D23+SLCC!D23+Sowela!D23+LTC!D23</f>
        <v>6101210.1265000002</v>
      </c>
      <c r="E23" s="73">
        <f t="shared" si="1"/>
        <v>1722333.6265000002</v>
      </c>
      <c r="F23" s="37"/>
    </row>
    <row r="24" spans="1:6" ht="34.5" x14ac:dyDescent="0.45">
      <c r="A24" s="39" t="s">
        <v>23</v>
      </c>
      <c r="B24" s="72">
        <f>LCTCBoard!B24+Online!B24+BRCC!B24+BPCC!B24+Delgado!B24+CentLATCC!B24+Fletcher!B24+LDCC!B24+Northshore!B24+Nunez!B24+RPCC!B24+SLCC!B24+Sowela!B24+LTC!B24</f>
        <v>0</v>
      </c>
      <c r="C24" s="72">
        <f>LCTCBoard!C24+Online!C24+BRCC!C24+BPCC!C24+Delgado!C24+CentLATCC!C24+Fletcher!C24+LDCC!C24+Northshore!C24+Nunez!C24+RPCC!C24+SLCC!C24+Sowela!C24+LTC!C24</f>
        <v>0</v>
      </c>
      <c r="D24" s="72">
        <f>LCTCBoard!D24+Online!D24+BRCC!D24+BPCC!D24+Delgado!D24+CentLATCC!D24+Fletcher!D24+LDCC!D24+Northshore!D24+Nunez!D24+RPCC!D24+SLCC!D24+Sowela!D24+LTC!D24</f>
        <v>0</v>
      </c>
      <c r="E24" s="73">
        <f t="shared" si="1"/>
        <v>0</v>
      </c>
      <c r="F24" s="37"/>
    </row>
    <row r="25" spans="1:6" ht="34.5" x14ac:dyDescent="0.45">
      <c r="A25" s="39" t="s">
        <v>24</v>
      </c>
      <c r="B25" s="72">
        <f>LCTCBoard!B25+Online!B25+BRCC!B25+BPCC!B25+Delgado!B25+CentLATCC!B25+Fletcher!B25+LDCC!B25+Northshore!B25+Nunez!B25+RPCC!B25+SLCC!B25+Sowela!B25+LTC!B25</f>
        <v>0</v>
      </c>
      <c r="C25" s="72">
        <f>LCTCBoard!C25+Online!C25+BRCC!C25+BPCC!C25+Delgado!C25+CentLATCC!C25+Fletcher!C25+LDCC!C25+Northshore!C25+Nunez!C25+RPCC!C25+SLCC!C25+Sowela!C25+LTC!C25</f>
        <v>0</v>
      </c>
      <c r="D25" s="72">
        <f>LCTCBoard!D25+Online!D25+BRCC!D25+BPCC!D25+Delgado!D25+CentLATCC!D25+Fletcher!D25+LDCC!D25+Northshore!D25+Nunez!D25+RPCC!D25+SLCC!D25+Sowela!D25+LTC!D25</f>
        <v>0</v>
      </c>
      <c r="E25" s="73">
        <f t="shared" si="1"/>
        <v>0</v>
      </c>
      <c r="F25" s="37"/>
    </row>
    <row r="26" spans="1:6" ht="34.5" x14ac:dyDescent="0.45">
      <c r="A26" s="39" t="s">
        <v>25</v>
      </c>
      <c r="B26" s="72">
        <f>LCTCBoard!B26+Online!B26+BRCC!B26+BPCC!B26+Delgado!B26+CentLATCC!B26+Fletcher!B26+LDCC!B26+Northshore!B26+Nunez!B26+RPCC!B26+SLCC!B26+Sowela!B26+LTC!B26</f>
        <v>937041.4</v>
      </c>
      <c r="C26" s="72">
        <f>LCTCBoard!C26+Online!C26+BRCC!C26+BPCC!C26+Delgado!C26+CentLATCC!C26+Fletcher!C26+LDCC!C26+Northshore!C26+Nunez!C26+RPCC!C26+SLCC!C26+Sowela!C26+LTC!C26</f>
        <v>931562.4</v>
      </c>
      <c r="D26" s="72">
        <f>LCTCBoard!D26+Online!D26+BRCC!D26+BPCC!D26+Delgado!D26+CentLATCC!D26+Fletcher!D26+LDCC!D26+Northshore!D26+Nunez!D26+RPCC!D26+SLCC!D26+Sowela!D26+LTC!D26</f>
        <v>934156.17</v>
      </c>
      <c r="E26" s="73">
        <f t="shared" si="1"/>
        <v>2593.7700000000186</v>
      </c>
      <c r="F26" s="37"/>
    </row>
    <row r="27" spans="1:6" ht="34.5" x14ac:dyDescent="0.45">
      <c r="A27" s="39" t="s">
        <v>26</v>
      </c>
      <c r="B27" s="72">
        <f>LCTCBoard!B27+Online!B27+BRCC!B27+BPCC!B27+Delgado!B27+CentLATCC!B27+Fletcher!B27+LDCC!B27+Northshore!B27+Nunez!B27+RPCC!B27+SLCC!B27+Sowela!B27+LTC!B27</f>
        <v>0</v>
      </c>
      <c r="C27" s="72">
        <f>LCTCBoard!C27+Online!C27+BRCC!C27+BPCC!C27+Delgado!C27+CentLATCC!C27+Fletcher!C27+LDCC!C27+Northshore!C27+Nunez!C27+RPCC!C27+SLCC!C27+Sowela!C27+LTC!C27</f>
        <v>0</v>
      </c>
      <c r="D27" s="72">
        <f>LCTCBoard!D27+Online!D27+BRCC!D27+BPCC!D27+Delgado!D27+CentLATCC!D27+Fletcher!D27+LDCC!D27+Northshore!D27+Nunez!D27+RPCC!D27+SLCC!D27+Sowela!D27+LTC!D27</f>
        <v>0</v>
      </c>
      <c r="E27" s="73">
        <f t="shared" si="1"/>
        <v>0</v>
      </c>
      <c r="F27" s="37"/>
    </row>
    <row r="28" spans="1:6" ht="34.5" x14ac:dyDescent="0.45">
      <c r="A28" s="39" t="s">
        <v>27</v>
      </c>
      <c r="B28" s="72">
        <f>LCTCBoard!B28+Online!B28+BRCC!B28+BPCC!B28+Delgado!B28+CentLATCC!B28+Fletcher!B28+LDCC!B28+Northshore!B28+Nunez!B28+RPCC!B28+SLCC!B28+Sowela!B28+LTC!B28</f>
        <v>1244892.5899999999</v>
      </c>
      <c r="C28" s="72">
        <f>LCTCBoard!C28+Online!C28+BRCC!C28+BPCC!C28+Delgado!C28+CentLATCC!C28+Fletcher!C28+LDCC!C28+Northshore!C28+Nunez!C28+RPCC!C28+SLCC!C28+Sowela!C28+LTC!C28</f>
        <v>1597061.5</v>
      </c>
      <c r="D28" s="72">
        <f>LCTCBoard!D28+Online!D28+BRCC!D28+BPCC!D28+Delgado!D28+CentLATCC!D28+Fletcher!D28+LDCC!D28+Northshore!D28+Nunez!D28+RPCC!D28+SLCC!D28+Sowela!D28+LTC!D28</f>
        <v>1409384.6</v>
      </c>
      <c r="E28" s="73">
        <f t="shared" si="1"/>
        <v>-187676.89999999991</v>
      </c>
      <c r="F28" s="37"/>
    </row>
    <row r="29" spans="1:6" ht="34.5" x14ac:dyDescent="0.45">
      <c r="A29" s="39" t="s">
        <v>28</v>
      </c>
      <c r="B29" s="72">
        <f>LCTCBoard!B29+Online!B29+BRCC!B29+BPCC!B29+Delgado!B29+CentLATCC!B29+Fletcher!B29+LDCC!B29+Northshore!B29+Nunez!B29+RPCC!B29+SLCC!B29+Sowela!B29+LTC!B29</f>
        <v>2003231.6</v>
      </c>
      <c r="C29" s="72">
        <f>LCTCBoard!C29+Online!C29+BRCC!C29+BPCC!C29+Delgado!C29+CentLATCC!C29+Fletcher!C29+LDCC!C29+Northshore!C29+Nunez!C29+RPCC!C29+SLCC!C29+Sowela!C29+LTC!C29</f>
        <v>2591455.86</v>
      </c>
      <c r="D29" s="72">
        <f>LCTCBoard!D29+Online!D29+BRCC!D29+BPCC!D29+Delgado!D29+CentLATCC!D29+Fletcher!D29+LDCC!D29+Northshore!D29+Nunez!D29+RPCC!D29+SLCC!D29+Sowela!D29+LTC!D29</f>
        <v>2235544.8385000001</v>
      </c>
      <c r="E29" s="73">
        <f>D29-C29</f>
        <v>-355911.0214999998</v>
      </c>
      <c r="F29" s="37"/>
    </row>
    <row r="30" spans="1:6" s="35" customFormat="1" ht="35.25" x14ac:dyDescent="0.5">
      <c r="A30" s="21" t="s">
        <v>29</v>
      </c>
      <c r="B30" s="32">
        <f>SUM(B16:B29)</f>
        <v>164500332.15999997</v>
      </c>
      <c r="C30" s="32">
        <f>SUM(C16:C29)</f>
        <v>176399896.39000002</v>
      </c>
      <c r="D30" s="32">
        <f>SUM(D16:D29)</f>
        <v>177216595.61050001</v>
      </c>
      <c r="E30" s="71">
        <f>SUM(E16:E29)</f>
        <v>816699.22050003428</v>
      </c>
      <c r="F30" s="34"/>
    </row>
    <row r="31" spans="1:6" ht="34.5" x14ac:dyDescent="0.45">
      <c r="A31" s="40" t="s">
        <v>30</v>
      </c>
      <c r="B31" s="72">
        <f>LCTCBoard!B31+Online!B31+BRCC!B31+BPCC!B31+Delgado!B31+CentLATCC!B31+Fletcher!B31+LDCC!B31+Northshore!B31+Nunez!B31+RPCC!B31+SLCC!B31+Sowela!B31+LTC!B31</f>
        <v>0</v>
      </c>
      <c r="C31" s="72">
        <f>LCTCBoard!C31+Online!C31+BRCC!C31+BPCC!C31+Delgado!C31+CentLATCC!C31+Fletcher!C31+LDCC!C31+Northshore!C31+Nunez!C31+RPCC!C31+SLCC!C31+Sowela!C31+LTC!C31</f>
        <v>0</v>
      </c>
      <c r="D31" s="72">
        <f>LCTCBoard!D31+Online!D31+BRCC!D31+BPCC!D31+Delgado!D31+CentLATCC!D31+Fletcher!D31+LDCC!D31+Northshore!D31+Nunez!D31+RPCC!D31+SLCC!D31+Sowela!D31+LTC!D31</f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2">
        <f>LCTCBoard!B32+Online!B32+BRCC!B32+BPCC!B32+Delgado!B32+CentLATCC!B32+Fletcher!B32+LDCC!B32+Northshore!B32+Nunez!B32+RPCC!B32+SLCC!B32+Sowela!B32+LTC!B32</f>
        <v>111022.23</v>
      </c>
      <c r="C32" s="72">
        <f>LCTCBoard!C32+Online!C32+BRCC!C32+BPCC!C32+Delgado!C32+CentLATCC!C32+Fletcher!C32+LDCC!C32+Northshore!C32+Nunez!C32+RPCC!C32+SLCC!C32+Sowela!C32+LTC!C32</f>
        <v>129054</v>
      </c>
      <c r="D32" s="72">
        <f>LCTCBoard!D32+Online!D32+BRCC!D32+BPCC!D32+Delgado!D32+CentLATCC!D32+Fletcher!D32+LDCC!D32+Northshore!D32+Nunez!D32+RPCC!D32+SLCC!D32+Sowela!D32+LTC!D32</f>
        <v>105023.29664499999</v>
      </c>
      <c r="E32" s="28">
        <f t="shared" si="2"/>
        <v>-24030.703355000005</v>
      </c>
      <c r="F32" s="20"/>
    </row>
    <row r="33" spans="1:6" ht="34.5" x14ac:dyDescent="0.45">
      <c r="A33" s="41" t="s">
        <v>32</v>
      </c>
      <c r="B33" s="72">
        <f>LCTCBoard!B33+Online!B33+BRCC!B33+BPCC!B33+Delgado!B33+CentLATCC!B33+Fletcher!B33+LDCC!B33+Northshore!B33+Nunez!B33+RPCC!B33+SLCC!B33+Sowela!B33+LTC!B33</f>
        <v>0</v>
      </c>
      <c r="C33" s="72">
        <f>LCTCBoard!C33+Online!C33+BRCC!C33+BPCC!C33+Delgado!C33+CentLATCC!C33+Fletcher!C33+LDCC!C33+Northshore!C33+Nunez!C33+RPCC!C33+SLCC!C33+Sowela!C33+LTC!C33</f>
        <v>0</v>
      </c>
      <c r="D33" s="72">
        <f>LCTCBoard!D33+Online!D33+BRCC!D33+BPCC!D33+Delgado!D33+CentLATCC!D33+Fletcher!D33+LDCC!D33+Northshore!D33+Nunez!D33+RPCC!D33+SLCC!D33+Sowela!D33+LTC!D33</f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72">
        <f>LCTCBoard!B34+Online!B34+BRCC!B34+BPCC!B34+Delgado!B34+CentLATCC!B34+Fletcher!B34+LDCC!B34+Northshore!B34+Nunez!B34+RPCC!B34+SLCC!B34+Sowela!B34+LTC!B34</f>
        <v>0</v>
      </c>
      <c r="C34" s="72">
        <f>LCTCBoard!C34+Online!C34+BRCC!C34+BPCC!C34+Delgado!C34+CentLATCC!C34+Fletcher!C34+LDCC!C34+Northshore!C34+Nunez!C34+RPCC!C34+SLCC!C34+Sowela!C34+LTC!C34</f>
        <v>0</v>
      </c>
      <c r="D34" s="72">
        <f>LCTCBoard!D34+Online!D34+BRCC!D34+BPCC!D34+Delgado!D34+CentLATCC!D34+Fletcher!D34+LDCC!D34+Northshore!D34+Nunez!D34+RPCC!D34+SLCC!D34+Sowela!D34+LTC!D34</f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72">
        <f>LCTCBoard!B35+Online!B35+BRCC!B35+BPCC!B35+Delgado!B35+CentLATCC!B35+Fletcher!B35+LDCC!B35+Northshore!B35+Nunez!B35+RPCC!B35+SLCC!B35+Sowela!B35+LTC!B35</f>
        <v>0</v>
      </c>
      <c r="C35" s="72">
        <f>LCTCBoard!C35+Online!C35+BRCC!C35+BPCC!C35+Delgado!C35+CentLATCC!C35+Fletcher!C35+LDCC!C35+Northshore!C35+Nunez!C35+RPCC!C35+SLCC!C35+Sowela!C35+LTC!C35</f>
        <v>0</v>
      </c>
      <c r="D35" s="72">
        <f>LCTCBoard!D35+Online!D35+BRCC!D35+BPCC!D35+Delgado!D35+CentLATCC!D35+Fletcher!D35+LDCC!D35+Northshore!D35+Nunez!D35+RPCC!D35+SLCC!D35+Sowela!D35+LTC!D35</f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72">
        <f>LCTCBoard!B36+Online!B36+BRCC!B36+BPCC!B36+Delgado!B36+CentLATCC!B36+Fletcher!B36+LDCC!B36+Northshore!B36+Nunez!B36+RPCC!B36+SLCC!B36+Sowela!B36+LTC!B36</f>
        <v>1710847.6800000002</v>
      </c>
      <c r="C36" s="72">
        <f>LCTCBoard!C36+Online!C36+BRCC!C36+BPCC!C36+Delgado!C36+CentLATCC!C36+Fletcher!C36+LDCC!C36+Northshore!C36+Nunez!C36+RPCC!C36+SLCC!C36+Sowela!C36+LTC!C36</f>
        <v>1884645</v>
      </c>
      <c r="D36" s="72">
        <f>LCTCBoard!D36+Online!D36+BRCC!D36+BPCC!D36+Delgado!D36+CentLATCC!D36+Fletcher!D36+LDCC!D36+Northshore!D36+Nunez!D36+RPCC!D36+SLCC!D36+Sowela!D36+LTC!D36</f>
        <v>1768012.0995</v>
      </c>
      <c r="E36" s="28">
        <f t="shared" si="2"/>
        <v>-116632.90049999999</v>
      </c>
      <c r="F36" s="20"/>
    </row>
    <row r="37" spans="1:6" s="35" customFormat="1" ht="35.25" x14ac:dyDescent="0.5">
      <c r="A37" s="42" t="s">
        <v>36</v>
      </c>
      <c r="B37" s="43">
        <f>SUM(B30:B36)</f>
        <v>166322202.06999996</v>
      </c>
      <c r="C37" s="43">
        <f>SUM(C30:C36)</f>
        <v>178413595.39000002</v>
      </c>
      <c r="D37" s="43">
        <f>SUM(D30:D36)</f>
        <v>179089631.00664499</v>
      </c>
      <c r="E37" s="70">
        <f>E36+E35+E34+E33+E32+E31+E30</f>
        <v>676035.61664503429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f>LCTCBoard!B39+Online!B39+BRCC!B39+BPCC!B39+Delgado!B39+CentLATCC!B39+Fletcher!B39+LDCC!B39+Northshore!B39+Nunez!B39+RPCC!B39+SLCC!B39+Sowela!B39+LTC!B39</f>
        <v>0</v>
      </c>
      <c r="C39" s="72">
        <f>LCTCBoard!C39+Online!C39+BRCC!C39+BPCC!C39+Delgado!C39+CentLATCC!C39+Fletcher!C39+LDCC!C39+Northshore!C39+Nunez!C39+RPCC!C39+SLCC!C39+Sowela!C39+LTC!C39</f>
        <v>0</v>
      </c>
      <c r="D39" s="72">
        <f>LCTCBoard!D39+Online!D39+BRCC!D39+BPCC!D39+Delgado!D39+CentLATCC!D39+Fletcher!D39+LDCC!D39+Northshore!D39+Nunez!D39+RPCC!D39+SLCC!D39+Sowela!D39+LTC!D39</f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72">
        <f>LCTCBoard!B40+Online!B40+BRCC!B40+BPCC!B40+Delgado!B40+CentLATCC!B40+Fletcher!B40+LDCC!B40+Northshore!B40+Nunez!B40+RPCC!B40+SLCC!B40+Sowela!B40+LTC!B40</f>
        <v>0</v>
      </c>
      <c r="C40" s="72">
        <f>LCTCBoard!C40+Online!C40+BRCC!C40+BPCC!C40+Delgado!C40+CentLATCC!C40+Fletcher!C40+LDCC!C40+Northshore!C40+Nunez!C40+RPCC!C40+SLCC!C40+Sowela!C40+LTC!C40</f>
        <v>0</v>
      </c>
      <c r="D40" s="72">
        <f>LCTCBoard!D40+Online!D40+BRCC!D40+BPCC!D40+Delgado!D40+CentLATCC!D40+Fletcher!D40+LDCC!D40+Northshore!D40+Nunez!D40+RPCC!D40+SLCC!D40+Sowela!D40+LTC!D40</f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f>LCTCBoard!B42+Online!B42+BRCC!B42+BPCC!B42+Delgado!B42+CentLATCC!B42+Fletcher!B42+LDCC!B42+Northshore!B42+Nunez!B42+RPCC!B42+SLCC!B42+Sowela!B42+LTC!B42</f>
        <v>0</v>
      </c>
      <c r="C42" s="72">
        <f>LCTCBoard!C42+Online!C42+BRCC!C42+BPCC!C42+Delgado!C42+CentLATCC!C42+Fletcher!C42+LDCC!C42+Northshore!C42+Nunez!C42+RPCC!C42+SLCC!C42+Sowela!C42+LTC!C42</f>
        <v>0</v>
      </c>
      <c r="D42" s="72">
        <f>LCTCBoard!D42+Online!D42+BRCC!D42+BPCC!D42+Delgado!D42+CentLATCC!D42+Fletcher!D42+LDCC!D42+Northshore!D42+Nunez!D42+RPCC!D42+SLCC!D42+Sowela!D42+LTC!D42</f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2">
        <f>LCTCBoard!B43+Online!B43+BRCC!B43+BPCC!B43+Delgado!B43+CentLATCC!B43+Fletcher!B43+LDCC!B43+Northshore!B43+Nunez!B43+RPCC!B43+SLCC!B43+Sowela!B43+LTC!B43</f>
        <v>0</v>
      </c>
      <c r="C43" s="72">
        <f>LCTCBoard!C43+Online!C43+BRCC!C43+BPCC!C43+Delgado!C43+CentLATCC!C43+Fletcher!C43+LDCC!C43+Northshore!C43+Nunez!C43+RPCC!C43+SLCC!C43+Sowela!C43+LTC!C43</f>
        <v>0</v>
      </c>
      <c r="D43" s="72">
        <f>LCTCBoard!D43+Online!D43+BRCC!D43+BPCC!D43+Delgado!D43+CentLATCC!D43+Fletcher!D43+LDCC!D43+Northshore!D43+Nunez!D43+RPCC!D43+SLCC!D43+Sowela!D43+LTC!D43</f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74">
        <f>B39+B40+B42+B43</f>
        <v>0</v>
      </c>
      <c r="C44" s="74">
        <f>C39+C40+C42+C43</f>
        <v>0</v>
      </c>
      <c r="D44" s="74">
        <f>D39+D40+D42+D43</f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74">
        <f>LCTCBoard!B45+Online!B45+BRCC!B45+BPCC!B45+Delgado!B45+CentLATCC!B45+Fletcher!B45+LDCC!B45+Northshore!B45+Nunez!B45+RPCC!B45+SLCC!B45+Sowela!B45+LTC!B45</f>
        <v>0</v>
      </c>
      <c r="C45" s="74">
        <f>LCTCBoard!C45+Online!C45+BRCC!C45+BPCC!C45+Delgado!C45+CentLATCC!C45+Fletcher!C45+LDCC!C45+Northshore!C45+Nunez!C45+RPCC!C45+SLCC!C45+Sowela!C45+LTC!C45</f>
        <v>0</v>
      </c>
      <c r="D45" s="74">
        <f>LCTCBoard!D45+Online!D45+BRCC!D45+BPCC!D45+Delgado!D45+CentLATCC!D45+Fletcher!D45+LDCC!D45+Northshore!D45+Nunez!D45+RPCC!D45+SLCC!D45+Sowela!D45+LTC!D45</f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f>B45+B44+B37+B13+B12</f>
        <v>166322202.06999996</v>
      </c>
      <c r="C46" s="52">
        <f>C45+C44+C37+C13+C12</f>
        <v>178413595.39000002</v>
      </c>
      <c r="D46" s="52">
        <f>D45+D44+D37+D13+D12</f>
        <v>179089631.00664499</v>
      </c>
      <c r="E46" s="53">
        <f>D46-C46</f>
        <v>676035.61664497852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6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70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0</v>
      </c>
      <c r="C36" s="27">
        <v>0</v>
      </c>
      <c r="D36" s="27">
        <v>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0</v>
      </c>
      <c r="C37" s="43">
        <v>0</v>
      </c>
      <c r="D37" s="43">
        <v>0</v>
      </c>
      <c r="E37" s="44">
        <f>E36+E35+E34+E33+E32+E31+E30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0</v>
      </c>
      <c r="C46" s="52">
        <v>0</v>
      </c>
      <c r="D46" s="52">
        <v>0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70" zoomScaleNormal="70" workbookViewId="0"/>
  </sheetViews>
  <sheetFormatPr defaultColWidth="12.42578125" defaultRowHeight="15" x14ac:dyDescent="0.2"/>
  <cols>
    <col min="1" max="1" width="110.28515625" style="17" customWidth="1"/>
    <col min="2" max="2" width="39.5703125" style="65" customWidth="1"/>
    <col min="3" max="3" width="39.85546875" style="65" customWidth="1"/>
    <col min="4" max="4" width="39.5703125" style="65" customWidth="1"/>
    <col min="5" max="5" width="40.570312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81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f>'2Year'!B7+'4Year'!B7</f>
        <v>0</v>
      </c>
      <c r="C7" s="72">
        <f>'2Year'!C7+'4Year'!C7</f>
        <v>0</v>
      </c>
      <c r="D7" s="72">
        <f>'2Year'!D7+'4Year'!D7</f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2">
        <f>'2Year'!B8+'4Year'!B8</f>
        <v>0</v>
      </c>
      <c r="C8" s="72">
        <f>'2Year'!C8+'4Year'!C8</f>
        <v>0</v>
      </c>
      <c r="D8" s="72">
        <f>'2Year'!D8+'4Year'!D8</f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2">
        <f>'2Year'!B9+'4Year'!B9</f>
        <v>0</v>
      </c>
      <c r="C9" s="72">
        <f>'2Year'!C9+'4Year'!C9</f>
        <v>0</v>
      </c>
      <c r="D9" s="72">
        <f>'2Year'!D9+'4Year'!D9</f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2">
        <f>'2Year'!B10+'4Year'!B10</f>
        <v>10833837.779999999</v>
      </c>
      <c r="C10" s="72">
        <f>'2Year'!C10+'4Year'!C10</f>
        <v>12215365</v>
      </c>
      <c r="D10" s="72">
        <f>'2Year'!D10+'4Year'!D10</f>
        <v>10741017</v>
      </c>
      <c r="E10" s="28">
        <f t="shared" si="0"/>
        <v>-1474348</v>
      </c>
      <c r="F10" s="20"/>
    </row>
    <row r="11" spans="1:12" ht="34.5" x14ac:dyDescent="0.45">
      <c r="A11" s="30" t="s">
        <v>12</v>
      </c>
      <c r="B11" s="72">
        <f>'2Year'!B11+'4Year'!B11</f>
        <v>74923</v>
      </c>
      <c r="C11" s="72">
        <f>'2Year'!C11+'4Year'!C11</f>
        <v>74923</v>
      </c>
      <c r="D11" s="72">
        <f>'2Year'!D11+'4Year'!D11</f>
        <v>74923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76">
        <f>SUM(B7:B11)</f>
        <v>10908760.779999999</v>
      </c>
      <c r="C12" s="76">
        <f>SUM(C7:C11)</f>
        <v>12290288</v>
      </c>
      <c r="D12" s="76">
        <f>SUM(D7:D11)</f>
        <v>10815940</v>
      </c>
      <c r="E12" s="33">
        <f t="shared" si="0"/>
        <v>-1474348</v>
      </c>
      <c r="F12" s="34"/>
    </row>
    <row r="13" spans="1:12" s="35" customFormat="1" ht="35.25" x14ac:dyDescent="0.5">
      <c r="A13" s="103" t="s">
        <v>14</v>
      </c>
      <c r="B13" s="74">
        <f>'2Year'!B13+'4Year'!B13</f>
        <v>0</v>
      </c>
      <c r="C13" s="74">
        <f>'2Year'!C13+'4Year'!C13</f>
        <v>0</v>
      </c>
      <c r="D13" s="74">
        <f>'2Year'!D13+'4Year'!D13</f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72">
        <f>'2Year'!B16+'4Year'!B16</f>
        <v>925854570.58000004</v>
      </c>
      <c r="C16" s="72">
        <f>'2Year'!C16+'4Year'!C16</f>
        <v>945256880.78999996</v>
      </c>
      <c r="D16" s="72">
        <f>'2Year'!D16+'4Year'!D16</f>
        <v>946195557.38</v>
      </c>
      <c r="E16" s="72">
        <f>D16-C16</f>
        <v>938676.59000003338</v>
      </c>
      <c r="F16" s="37"/>
    </row>
    <row r="17" spans="1:6" ht="34.5" x14ac:dyDescent="0.45">
      <c r="A17" s="18" t="s">
        <v>18</v>
      </c>
      <c r="B17" s="72">
        <f>'2Year'!B17+'4Year'!B17</f>
        <v>154588950.87</v>
      </c>
      <c r="C17" s="72">
        <f>'2Year'!C17+'4Year'!C17</f>
        <v>158030695.84</v>
      </c>
      <c r="D17" s="72">
        <f>'2Year'!D17+'4Year'!D17</f>
        <v>155093289.16499999</v>
      </c>
      <c r="E17" s="73">
        <f>D17-C17</f>
        <v>-2937406.6750000119</v>
      </c>
      <c r="F17" s="37"/>
    </row>
    <row r="18" spans="1:6" ht="34.5" x14ac:dyDescent="0.45">
      <c r="A18" s="39" t="s">
        <v>19</v>
      </c>
      <c r="B18" s="72">
        <f>'2Year'!B18+'4Year'!B18</f>
        <v>35165338.689999998</v>
      </c>
      <c r="C18" s="72">
        <f>'2Year'!C18+'4Year'!C18</f>
        <v>36810209</v>
      </c>
      <c r="D18" s="72">
        <f>'2Year'!D18+'4Year'!D18</f>
        <v>36941190</v>
      </c>
      <c r="E18" s="73">
        <f>D18-C18</f>
        <v>130981</v>
      </c>
      <c r="F18" s="37"/>
    </row>
    <row r="19" spans="1:6" ht="34.5" x14ac:dyDescent="0.45">
      <c r="A19" s="39" t="s">
        <v>20</v>
      </c>
      <c r="B19" s="72">
        <f>'2Year'!B19+'4Year'!B19</f>
        <v>18700183.939999998</v>
      </c>
      <c r="C19" s="72">
        <f>'2Year'!C19+'4Year'!C19</f>
        <v>18465384.5</v>
      </c>
      <c r="D19" s="72">
        <f>'2Year'!D19+'4Year'!D19</f>
        <v>18771018.330499999</v>
      </c>
      <c r="E19" s="73">
        <f>D19-C19</f>
        <v>305633.83049999923</v>
      </c>
      <c r="F19" s="37"/>
    </row>
    <row r="20" spans="1:6" ht="34.5" x14ac:dyDescent="0.45">
      <c r="A20" s="39" t="s">
        <v>21</v>
      </c>
      <c r="B20" s="72">
        <f>'2Year'!B20+'4Year'!B20</f>
        <v>392426.53</v>
      </c>
      <c r="C20" s="72">
        <f>'2Year'!C20+'4Year'!C20</f>
        <v>657301</v>
      </c>
      <c r="D20" s="72">
        <f>'2Year'!D20+'4Year'!D20</f>
        <v>436855</v>
      </c>
      <c r="E20" s="73">
        <f t="shared" ref="E20:E28" si="1">D20-C20</f>
        <v>-220446</v>
      </c>
      <c r="F20" s="37"/>
    </row>
    <row r="21" spans="1:6" ht="34.5" x14ac:dyDescent="0.45">
      <c r="A21" s="39" t="s">
        <v>22</v>
      </c>
      <c r="B21" s="72">
        <f>'2Year'!B21+'4Year'!B21</f>
        <v>136176.31</v>
      </c>
      <c r="C21" s="72">
        <f>'2Year'!C21+'4Year'!C21</f>
        <v>255353</v>
      </c>
      <c r="D21" s="72">
        <f>'2Year'!D21+'4Year'!D21</f>
        <v>191956</v>
      </c>
      <c r="E21" s="73">
        <f t="shared" si="1"/>
        <v>-63397</v>
      </c>
      <c r="F21" s="37"/>
    </row>
    <row r="22" spans="1:6" ht="34.5" x14ac:dyDescent="0.45">
      <c r="A22" s="39" t="s">
        <v>47</v>
      </c>
      <c r="B22" s="72">
        <f>'2Year'!B22+'4Year'!B22</f>
        <v>289374.67</v>
      </c>
      <c r="C22" s="72">
        <f>'2Year'!C22+'4Year'!C22</f>
        <v>542624</v>
      </c>
      <c r="D22" s="72">
        <f>'2Year'!D22+'4Year'!D22</f>
        <v>407907</v>
      </c>
      <c r="E22" s="73">
        <f>D22-C22</f>
        <v>-134717</v>
      </c>
      <c r="F22" s="37"/>
    </row>
    <row r="23" spans="1:6" ht="34.5" x14ac:dyDescent="0.45">
      <c r="A23" s="39" t="s">
        <v>48</v>
      </c>
      <c r="B23" s="72">
        <f>'2Year'!B23+'4Year'!B23</f>
        <v>6585530.75</v>
      </c>
      <c r="C23" s="72">
        <f>'2Year'!C23+'4Year'!C23</f>
        <v>5701876.5</v>
      </c>
      <c r="D23" s="72">
        <f>'2Year'!D23+'4Year'!D23</f>
        <v>7424210.1265000002</v>
      </c>
      <c r="E23" s="73">
        <f t="shared" si="1"/>
        <v>1722333.6265000002</v>
      </c>
      <c r="F23" s="37"/>
    </row>
    <row r="24" spans="1:6" ht="34.5" x14ac:dyDescent="0.45">
      <c r="A24" s="39" t="s">
        <v>23</v>
      </c>
      <c r="B24" s="72">
        <f>'2Year'!B24+'4Year'!B24</f>
        <v>0</v>
      </c>
      <c r="C24" s="72">
        <f>'2Year'!C24+'4Year'!C24</f>
        <v>0</v>
      </c>
      <c r="D24" s="72">
        <f>'2Year'!D24+'4Year'!D24</f>
        <v>0</v>
      </c>
      <c r="E24" s="73">
        <f t="shared" si="1"/>
        <v>0</v>
      </c>
      <c r="F24" s="37"/>
    </row>
    <row r="25" spans="1:6" ht="34.5" x14ac:dyDescent="0.45">
      <c r="A25" s="39" t="s">
        <v>24</v>
      </c>
      <c r="B25" s="72">
        <f>'2Year'!B25+'4Year'!B25</f>
        <v>398315.47</v>
      </c>
      <c r="C25" s="72">
        <f>'2Year'!C25+'4Year'!C25</f>
        <v>746906</v>
      </c>
      <c r="D25" s="72">
        <f>'2Year'!D25+'4Year'!D25</f>
        <v>661759</v>
      </c>
      <c r="E25" s="73">
        <f t="shared" si="1"/>
        <v>-85147</v>
      </c>
      <c r="F25" s="37"/>
    </row>
    <row r="26" spans="1:6" ht="34.5" x14ac:dyDescent="0.45">
      <c r="A26" s="39" t="s">
        <v>25</v>
      </c>
      <c r="B26" s="72">
        <f>'2Year'!B26+'4Year'!B26</f>
        <v>19368530.57</v>
      </c>
      <c r="C26" s="72">
        <f>'2Year'!C26+'4Year'!C26</f>
        <v>15967048.4</v>
      </c>
      <c r="D26" s="72">
        <f>'2Year'!D26+'4Year'!D26</f>
        <v>34390338.170000002</v>
      </c>
      <c r="E26" s="73">
        <f t="shared" si="1"/>
        <v>18423289.770000003</v>
      </c>
      <c r="F26" s="37"/>
    </row>
    <row r="27" spans="1:6" ht="34.5" x14ac:dyDescent="0.45">
      <c r="A27" s="39" t="s">
        <v>26</v>
      </c>
      <c r="B27" s="72">
        <f>'2Year'!B27+'4Year'!B27</f>
        <v>0</v>
      </c>
      <c r="C27" s="72">
        <f>'2Year'!C27+'4Year'!C27</f>
        <v>0</v>
      </c>
      <c r="D27" s="72">
        <f>'2Year'!D27+'4Year'!D27</f>
        <v>0</v>
      </c>
      <c r="E27" s="73">
        <f t="shared" si="1"/>
        <v>0</v>
      </c>
      <c r="F27" s="37"/>
    </row>
    <row r="28" spans="1:6" ht="34.5" x14ac:dyDescent="0.45">
      <c r="A28" s="39" t="s">
        <v>27</v>
      </c>
      <c r="B28" s="72">
        <f>'2Year'!B28+'4Year'!B28</f>
        <v>12050328.959999999</v>
      </c>
      <c r="C28" s="72">
        <f>'2Year'!C28+'4Year'!C28</f>
        <v>11032842.5</v>
      </c>
      <c r="D28" s="72">
        <f>'2Year'!D28+'4Year'!D28</f>
        <v>11246452.6</v>
      </c>
      <c r="E28" s="73">
        <f t="shared" si="1"/>
        <v>213610.09999999963</v>
      </c>
      <c r="F28" s="37"/>
    </row>
    <row r="29" spans="1:6" ht="34.5" x14ac:dyDescent="0.45">
      <c r="A29" s="39" t="s">
        <v>28</v>
      </c>
      <c r="B29" s="72">
        <f>'2Year'!B29+'4Year'!B29</f>
        <v>25420672.66</v>
      </c>
      <c r="C29" s="72">
        <f>'2Year'!C29+'4Year'!C29</f>
        <v>27936897.859999999</v>
      </c>
      <c r="D29" s="72">
        <f>'2Year'!D29+'4Year'!D29</f>
        <v>31909546.838500001</v>
      </c>
      <c r="E29" s="73">
        <f>D29-C29</f>
        <v>3972648.9785000011</v>
      </c>
      <c r="F29" s="37"/>
    </row>
    <row r="30" spans="1:6" s="35" customFormat="1" ht="35.25" x14ac:dyDescent="0.5">
      <c r="A30" s="21" t="s">
        <v>29</v>
      </c>
      <c r="B30" s="32">
        <f>SUM(B16:B29)</f>
        <v>1198950400.0000002</v>
      </c>
      <c r="C30" s="32">
        <f>SUM(C16:C29)</f>
        <v>1221404019.3899999</v>
      </c>
      <c r="D30" s="32">
        <f>SUM(D16:D29)</f>
        <v>1243670079.6104999</v>
      </c>
      <c r="E30" s="71">
        <f>SUM(E16:E29)</f>
        <v>22266060.220500022</v>
      </c>
      <c r="F30" s="34"/>
    </row>
    <row r="31" spans="1:6" ht="34.5" x14ac:dyDescent="0.45">
      <c r="A31" s="40" t="s">
        <v>30</v>
      </c>
      <c r="B31" s="72">
        <f>'2Year'!B31+'4Year'!B31</f>
        <v>0</v>
      </c>
      <c r="C31" s="72">
        <f>'2Year'!C31+'4Year'!C31</f>
        <v>0</v>
      </c>
      <c r="D31" s="72">
        <f>'2Year'!D31+'4Year'!D31</f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2">
        <f>'2Year'!B32+'4Year'!B32</f>
        <v>4033562.42</v>
      </c>
      <c r="C32" s="72">
        <f>'2Year'!C32+'4Year'!C32</f>
        <v>2130140</v>
      </c>
      <c r="D32" s="72">
        <f>'2Year'!D32+'4Year'!D32</f>
        <v>2101812.2966450001</v>
      </c>
      <c r="E32" s="28">
        <f t="shared" si="2"/>
        <v>-28327.703354999889</v>
      </c>
      <c r="F32" s="20"/>
    </row>
    <row r="33" spans="1:6" ht="34.5" x14ac:dyDescent="0.45">
      <c r="A33" s="41" t="s">
        <v>32</v>
      </c>
      <c r="B33" s="72">
        <f>'2Year'!B33+'4Year'!B33</f>
        <v>1063553</v>
      </c>
      <c r="C33" s="72">
        <f>'2Year'!C33+'4Year'!C33</f>
        <v>1063500</v>
      </c>
      <c r="D33" s="72">
        <f>'2Year'!D33+'4Year'!D33</f>
        <v>985500</v>
      </c>
      <c r="E33" s="28">
        <f t="shared" si="2"/>
        <v>-78000</v>
      </c>
      <c r="F33" s="20"/>
    </row>
    <row r="34" spans="1:6" ht="34.5" x14ac:dyDescent="0.45">
      <c r="A34" s="29" t="s">
        <v>33</v>
      </c>
      <c r="B34" s="72">
        <f>'2Year'!B34+'4Year'!B34</f>
        <v>96655</v>
      </c>
      <c r="C34" s="72">
        <f>'2Year'!C34+'4Year'!C34</f>
        <v>97000</v>
      </c>
      <c r="D34" s="72">
        <f>'2Year'!D34+'4Year'!D34</f>
        <v>97000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72">
        <f>'2Year'!B35+'4Year'!B35</f>
        <v>0</v>
      </c>
      <c r="C35" s="72">
        <f>'2Year'!C35+'4Year'!C35</f>
        <v>0</v>
      </c>
      <c r="D35" s="72">
        <f>'2Year'!D35+'4Year'!D35</f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72">
        <f>'2Year'!B36+'4Year'!B36</f>
        <v>30162129.490000002</v>
      </c>
      <c r="C36" s="72">
        <f>'2Year'!C36+'4Year'!C36</f>
        <v>47382019</v>
      </c>
      <c r="D36" s="72">
        <f>'2Year'!D36+'4Year'!D36</f>
        <v>36113995.0995</v>
      </c>
      <c r="E36" s="28">
        <f t="shared" si="2"/>
        <v>-11268023.9005</v>
      </c>
      <c r="F36" s="20"/>
    </row>
    <row r="37" spans="1:6" s="35" customFormat="1" ht="35.25" x14ac:dyDescent="0.5">
      <c r="A37" s="42" t="s">
        <v>36</v>
      </c>
      <c r="B37" s="43">
        <f>SUM(B30:B36)</f>
        <v>1234306299.9100003</v>
      </c>
      <c r="C37" s="43">
        <f>SUM(C30:C36)</f>
        <v>1272076678.3899999</v>
      </c>
      <c r="D37" s="43">
        <f>SUM(D30:D36)</f>
        <v>1282968387.0066447</v>
      </c>
      <c r="E37" s="70">
        <f>E36+E35+E34+E33+E32+E31+E30</f>
        <v>10891708.616645023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f>'2Year'!B39+'4Year'!B39</f>
        <v>0</v>
      </c>
      <c r="C39" s="72">
        <f>'2Year'!C39+'4Year'!C39</f>
        <v>0</v>
      </c>
      <c r="D39" s="72">
        <f>'2Year'!D39+'4Year'!D39</f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72">
        <f>'2Year'!B40+'4Year'!B40</f>
        <v>0</v>
      </c>
      <c r="C40" s="72">
        <f>'2Year'!C40+'4Year'!C40</f>
        <v>0</v>
      </c>
      <c r="D40" s="72">
        <f>'2Year'!D40+'4Year'!D40</f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f>'2Year'!B42+'4Year'!B42</f>
        <v>0</v>
      </c>
      <c r="C42" s="72">
        <f>'2Year'!C42+'4Year'!C42</f>
        <v>0</v>
      </c>
      <c r="D42" s="72">
        <f>'2Year'!D42+'4Year'!D42</f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2">
        <f>'2Year'!B43+'4Year'!B43</f>
        <v>0</v>
      </c>
      <c r="C43" s="72">
        <f>'2Year'!C43+'4Year'!C43</f>
        <v>0</v>
      </c>
      <c r="D43" s="72">
        <f>'2Year'!D43+'4Year'!D43</f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74">
        <f>B39+B40+B42+B43</f>
        <v>0</v>
      </c>
      <c r="C44" s="74">
        <f>C39+C40+C42+C43</f>
        <v>0</v>
      </c>
      <c r="D44" s="74">
        <f>D39+D40+D42+D43</f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74">
        <f>'2Year'!B45+'4Year'!B45</f>
        <v>0</v>
      </c>
      <c r="C45" s="74">
        <f>'2Year'!C45+'4Year'!C45</f>
        <v>0</v>
      </c>
      <c r="D45" s="74">
        <f>'2Year'!D45+'4Year'!D45</f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f>B45+B44+B37+B13+B12</f>
        <v>1245215060.6900003</v>
      </c>
      <c r="C46" s="52">
        <f>C45+C44+C37+C13+C12</f>
        <v>1284366966.3899999</v>
      </c>
      <c r="D46" s="52">
        <f>D45+D44+D37+D13+D12</f>
        <v>1293784327.0066447</v>
      </c>
      <c r="E46" s="53">
        <f>D46-C46</f>
        <v>9417360.6166448593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60" zoomScaleNormal="60" workbookViewId="0"/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87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0</v>
      </c>
      <c r="C36" s="27">
        <v>0</v>
      </c>
      <c r="D36" s="27">
        <v>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0</v>
      </c>
      <c r="C37" s="43">
        <v>0</v>
      </c>
      <c r="D37" s="43">
        <v>0</v>
      </c>
      <c r="E37" s="44">
        <f>E36+E35+E34+E33+E32+E31+E30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0</v>
      </c>
      <c r="C46" s="52">
        <v>0</v>
      </c>
      <c r="D46" s="52">
        <v>0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6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12" sqref="B12"/>
    </sheetView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67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22152136</v>
      </c>
      <c r="C16" s="24">
        <v>24044107</v>
      </c>
      <c r="D16" s="24">
        <v>23903573</v>
      </c>
      <c r="E16" s="24">
        <f>D16-C16</f>
        <v>-140534</v>
      </c>
      <c r="F16" s="37"/>
    </row>
    <row r="17" spans="1:6" ht="34.5" x14ac:dyDescent="0.45">
      <c r="A17" s="18" t="s">
        <v>18</v>
      </c>
      <c r="B17" s="24">
        <v>1053766</v>
      </c>
      <c r="C17" s="24">
        <v>1245455</v>
      </c>
      <c r="D17" s="24">
        <v>1053766</v>
      </c>
      <c r="E17" s="24">
        <f>D17-C17</f>
        <v>-191689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782223</v>
      </c>
      <c r="C23" s="24">
        <v>400000</v>
      </c>
      <c r="D23" s="24">
        <v>782223</v>
      </c>
      <c r="E23" s="24">
        <f t="shared" si="1"/>
        <v>382223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87340</v>
      </c>
      <c r="D29" s="24">
        <v>0</v>
      </c>
      <c r="E29" s="24">
        <f>D29-C29</f>
        <v>-87340</v>
      </c>
      <c r="F29" s="37"/>
    </row>
    <row r="30" spans="1:6" s="35" customFormat="1" ht="35.25" x14ac:dyDescent="0.5">
      <c r="A30" s="21" t="s">
        <v>29</v>
      </c>
      <c r="B30" s="32">
        <v>23988125</v>
      </c>
      <c r="C30" s="32">
        <v>25776902</v>
      </c>
      <c r="D30" s="32">
        <v>25739562</v>
      </c>
      <c r="E30" s="32">
        <f>SUM(E16:E29)</f>
        <v>-37340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446973</v>
      </c>
      <c r="C36" s="27">
        <v>412660</v>
      </c>
      <c r="D36" s="27">
        <v>450000</v>
      </c>
      <c r="E36" s="28">
        <f t="shared" si="2"/>
        <v>37340</v>
      </c>
      <c r="F36" s="20"/>
    </row>
    <row r="37" spans="1:6" s="35" customFormat="1" ht="35.25" x14ac:dyDescent="0.5">
      <c r="A37" s="42" t="s">
        <v>36</v>
      </c>
      <c r="B37" s="43">
        <v>24435098</v>
      </c>
      <c r="C37" s="43">
        <v>26189562</v>
      </c>
      <c r="D37" s="43">
        <v>26189562</v>
      </c>
      <c r="E37" s="44">
        <f>E36+E35+E34+E33+E32+E31+E30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24435098</v>
      </c>
      <c r="C46" s="52">
        <v>26189562</v>
      </c>
      <c r="D46" s="52">
        <v>26189562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6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66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20262996.98</v>
      </c>
      <c r="C16" s="24">
        <v>23161875</v>
      </c>
      <c r="D16" s="24">
        <v>23327424</v>
      </c>
      <c r="E16" s="24">
        <f>D16-C16</f>
        <v>165549</v>
      </c>
      <c r="F16" s="37"/>
    </row>
    <row r="17" spans="1:6" ht="34.5" x14ac:dyDescent="0.45">
      <c r="A17" s="18" t="s">
        <v>18</v>
      </c>
      <c r="B17" s="24">
        <v>538467.46</v>
      </c>
      <c r="C17" s="24">
        <v>750000</v>
      </c>
      <c r="D17" s="24">
        <v>541800</v>
      </c>
      <c r="E17" s="24">
        <f>D17-C17</f>
        <v>-208200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658650.41</v>
      </c>
      <c r="C23" s="24">
        <v>260000</v>
      </c>
      <c r="D23" s="24">
        <v>953335</v>
      </c>
      <c r="E23" s="24">
        <f t="shared" si="1"/>
        <v>693335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713716.76</v>
      </c>
      <c r="C29" s="24">
        <v>864000</v>
      </c>
      <c r="D29" s="24">
        <v>713716</v>
      </c>
      <c r="E29" s="24">
        <f>D29-C29</f>
        <v>-150284</v>
      </c>
      <c r="F29" s="37"/>
    </row>
    <row r="30" spans="1:6" s="35" customFormat="1" ht="35.25" x14ac:dyDescent="0.5">
      <c r="A30" s="21" t="s">
        <v>29</v>
      </c>
      <c r="B30" s="32">
        <v>22173831.610000003</v>
      </c>
      <c r="C30" s="32">
        <v>25035875</v>
      </c>
      <c r="D30" s="32">
        <v>25536275</v>
      </c>
      <c r="E30" s="32">
        <f>SUM(E16:E29)</f>
        <v>500400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37593.96</v>
      </c>
      <c r="C32" s="27">
        <v>38000</v>
      </c>
      <c r="D32" s="27">
        <v>37600</v>
      </c>
      <c r="E32" s="28">
        <f t="shared" si="2"/>
        <v>-400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0</v>
      </c>
      <c r="C36" s="27">
        <v>0</v>
      </c>
      <c r="D36" s="27">
        <v>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22211425.570000004</v>
      </c>
      <c r="C37" s="43">
        <v>25073875</v>
      </c>
      <c r="D37" s="43">
        <v>25573875</v>
      </c>
      <c r="E37" s="44">
        <f>E36+E35+E34+E33+E32+E31+E30</f>
        <v>500000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22211425.570000004</v>
      </c>
      <c r="C46" s="52">
        <v>25073875</v>
      </c>
      <c r="D46" s="52">
        <v>25573875</v>
      </c>
      <c r="E46" s="53">
        <f>D46-C46</f>
        <v>500000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.75" x14ac:dyDescent="0.25"/>
  <cols>
    <col min="1" max="1" width="105.42578125" style="35" customWidth="1"/>
    <col min="2" max="2" width="35.85546875" style="65" customWidth="1"/>
    <col min="3" max="4" width="36.140625" style="94" customWidth="1"/>
    <col min="5" max="5" width="39.7109375" style="94" customWidth="1"/>
    <col min="6" max="6" width="21.5703125" style="35" customWidth="1"/>
    <col min="7" max="7" width="37.42578125" style="35" customWidth="1"/>
    <col min="8" max="256" width="12.42578125" style="35"/>
    <col min="257" max="257" width="149.85546875" style="35" customWidth="1"/>
    <col min="258" max="258" width="39.5703125" style="35" customWidth="1"/>
    <col min="259" max="259" width="46.5703125" style="35" bestFit="1" customWidth="1"/>
    <col min="260" max="260" width="39.5703125" style="35" customWidth="1"/>
    <col min="261" max="261" width="45.85546875" style="35" customWidth="1"/>
    <col min="262" max="262" width="21.5703125" style="35" customWidth="1"/>
    <col min="263" max="263" width="37.42578125" style="35" customWidth="1"/>
    <col min="264" max="512" width="12.42578125" style="35"/>
    <col min="513" max="513" width="149.85546875" style="35" customWidth="1"/>
    <col min="514" max="514" width="39.5703125" style="35" customWidth="1"/>
    <col min="515" max="515" width="46.5703125" style="35" bestFit="1" customWidth="1"/>
    <col min="516" max="516" width="39.5703125" style="35" customWidth="1"/>
    <col min="517" max="517" width="45.85546875" style="35" customWidth="1"/>
    <col min="518" max="518" width="21.5703125" style="35" customWidth="1"/>
    <col min="519" max="519" width="37.42578125" style="35" customWidth="1"/>
    <col min="520" max="768" width="12.42578125" style="35"/>
    <col min="769" max="769" width="149.85546875" style="35" customWidth="1"/>
    <col min="770" max="770" width="39.5703125" style="35" customWidth="1"/>
    <col min="771" max="771" width="46.5703125" style="35" bestFit="1" customWidth="1"/>
    <col min="772" max="772" width="39.5703125" style="35" customWidth="1"/>
    <col min="773" max="773" width="45.85546875" style="35" customWidth="1"/>
    <col min="774" max="774" width="21.5703125" style="35" customWidth="1"/>
    <col min="775" max="775" width="37.42578125" style="35" customWidth="1"/>
    <col min="776" max="1024" width="12.42578125" style="35"/>
    <col min="1025" max="1025" width="149.85546875" style="35" customWidth="1"/>
    <col min="1026" max="1026" width="39.5703125" style="35" customWidth="1"/>
    <col min="1027" max="1027" width="46.5703125" style="35" bestFit="1" customWidth="1"/>
    <col min="1028" max="1028" width="39.5703125" style="35" customWidth="1"/>
    <col min="1029" max="1029" width="45.85546875" style="35" customWidth="1"/>
    <col min="1030" max="1030" width="21.5703125" style="35" customWidth="1"/>
    <col min="1031" max="1031" width="37.42578125" style="35" customWidth="1"/>
    <col min="1032" max="1280" width="12.42578125" style="35"/>
    <col min="1281" max="1281" width="149.85546875" style="35" customWidth="1"/>
    <col min="1282" max="1282" width="39.5703125" style="35" customWidth="1"/>
    <col min="1283" max="1283" width="46.5703125" style="35" bestFit="1" customWidth="1"/>
    <col min="1284" max="1284" width="39.5703125" style="35" customWidth="1"/>
    <col min="1285" max="1285" width="45.85546875" style="35" customWidth="1"/>
    <col min="1286" max="1286" width="21.5703125" style="35" customWidth="1"/>
    <col min="1287" max="1287" width="37.42578125" style="35" customWidth="1"/>
    <col min="1288" max="1536" width="12.42578125" style="35"/>
    <col min="1537" max="1537" width="149.85546875" style="35" customWidth="1"/>
    <col min="1538" max="1538" width="39.5703125" style="35" customWidth="1"/>
    <col min="1539" max="1539" width="46.5703125" style="35" bestFit="1" customWidth="1"/>
    <col min="1540" max="1540" width="39.5703125" style="35" customWidth="1"/>
    <col min="1541" max="1541" width="45.85546875" style="35" customWidth="1"/>
    <col min="1542" max="1542" width="21.5703125" style="35" customWidth="1"/>
    <col min="1543" max="1543" width="37.42578125" style="35" customWidth="1"/>
    <col min="1544" max="1792" width="12.42578125" style="35"/>
    <col min="1793" max="1793" width="149.85546875" style="35" customWidth="1"/>
    <col min="1794" max="1794" width="39.5703125" style="35" customWidth="1"/>
    <col min="1795" max="1795" width="46.5703125" style="35" bestFit="1" customWidth="1"/>
    <col min="1796" max="1796" width="39.5703125" style="35" customWidth="1"/>
    <col min="1797" max="1797" width="45.85546875" style="35" customWidth="1"/>
    <col min="1798" max="1798" width="21.5703125" style="35" customWidth="1"/>
    <col min="1799" max="1799" width="37.42578125" style="35" customWidth="1"/>
    <col min="1800" max="2048" width="12.42578125" style="35"/>
    <col min="2049" max="2049" width="149.85546875" style="35" customWidth="1"/>
    <col min="2050" max="2050" width="39.5703125" style="35" customWidth="1"/>
    <col min="2051" max="2051" width="46.5703125" style="35" bestFit="1" customWidth="1"/>
    <col min="2052" max="2052" width="39.5703125" style="35" customWidth="1"/>
    <col min="2053" max="2053" width="45.85546875" style="35" customWidth="1"/>
    <col min="2054" max="2054" width="21.5703125" style="35" customWidth="1"/>
    <col min="2055" max="2055" width="37.42578125" style="35" customWidth="1"/>
    <col min="2056" max="2304" width="12.42578125" style="35"/>
    <col min="2305" max="2305" width="149.85546875" style="35" customWidth="1"/>
    <col min="2306" max="2306" width="39.5703125" style="35" customWidth="1"/>
    <col min="2307" max="2307" width="46.5703125" style="35" bestFit="1" customWidth="1"/>
    <col min="2308" max="2308" width="39.5703125" style="35" customWidth="1"/>
    <col min="2309" max="2309" width="45.85546875" style="35" customWidth="1"/>
    <col min="2310" max="2310" width="21.5703125" style="35" customWidth="1"/>
    <col min="2311" max="2311" width="37.42578125" style="35" customWidth="1"/>
    <col min="2312" max="2560" width="12.42578125" style="35"/>
    <col min="2561" max="2561" width="149.85546875" style="35" customWidth="1"/>
    <col min="2562" max="2562" width="39.5703125" style="35" customWidth="1"/>
    <col min="2563" max="2563" width="46.5703125" style="35" bestFit="1" customWidth="1"/>
    <col min="2564" max="2564" width="39.5703125" style="35" customWidth="1"/>
    <col min="2565" max="2565" width="45.85546875" style="35" customWidth="1"/>
    <col min="2566" max="2566" width="21.5703125" style="35" customWidth="1"/>
    <col min="2567" max="2567" width="37.42578125" style="35" customWidth="1"/>
    <col min="2568" max="2816" width="12.42578125" style="35"/>
    <col min="2817" max="2817" width="149.85546875" style="35" customWidth="1"/>
    <col min="2818" max="2818" width="39.5703125" style="35" customWidth="1"/>
    <col min="2819" max="2819" width="46.5703125" style="35" bestFit="1" customWidth="1"/>
    <col min="2820" max="2820" width="39.5703125" style="35" customWidth="1"/>
    <col min="2821" max="2821" width="45.85546875" style="35" customWidth="1"/>
    <col min="2822" max="2822" width="21.5703125" style="35" customWidth="1"/>
    <col min="2823" max="2823" width="37.42578125" style="35" customWidth="1"/>
    <col min="2824" max="3072" width="12.42578125" style="35"/>
    <col min="3073" max="3073" width="149.85546875" style="35" customWidth="1"/>
    <col min="3074" max="3074" width="39.5703125" style="35" customWidth="1"/>
    <col min="3075" max="3075" width="46.5703125" style="35" bestFit="1" customWidth="1"/>
    <col min="3076" max="3076" width="39.5703125" style="35" customWidth="1"/>
    <col min="3077" max="3077" width="45.85546875" style="35" customWidth="1"/>
    <col min="3078" max="3078" width="21.5703125" style="35" customWidth="1"/>
    <col min="3079" max="3079" width="37.42578125" style="35" customWidth="1"/>
    <col min="3080" max="3328" width="12.42578125" style="35"/>
    <col min="3329" max="3329" width="149.85546875" style="35" customWidth="1"/>
    <col min="3330" max="3330" width="39.5703125" style="35" customWidth="1"/>
    <col min="3331" max="3331" width="46.5703125" style="35" bestFit="1" customWidth="1"/>
    <col min="3332" max="3332" width="39.5703125" style="35" customWidth="1"/>
    <col min="3333" max="3333" width="45.85546875" style="35" customWidth="1"/>
    <col min="3334" max="3334" width="21.5703125" style="35" customWidth="1"/>
    <col min="3335" max="3335" width="37.42578125" style="35" customWidth="1"/>
    <col min="3336" max="3584" width="12.42578125" style="35"/>
    <col min="3585" max="3585" width="149.85546875" style="35" customWidth="1"/>
    <col min="3586" max="3586" width="39.5703125" style="35" customWidth="1"/>
    <col min="3587" max="3587" width="46.5703125" style="35" bestFit="1" customWidth="1"/>
    <col min="3588" max="3588" width="39.5703125" style="35" customWidth="1"/>
    <col min="3589" max="3589" width="45.85546875" style="35" customWidth="1"/>
    <col min="3590" max="3590" width="21.5703125" style="35" customWidth="1"/>
    <col min="3591" max="3591" width="37.42578125" style="35" customWidth="1"/>
    <col min="3592" max="3840" width="12.42578125" style="35"/>
    <col min="3841" max="3841" width="149.85546875" style="35" customWidth="1"/>
    <col min="3842" max="3842" width="39.5703125" style="35" customWidth="1"/>
    <col min="3843" max="3843" width="46.5703125" style="35" bestFit="1" customWidth="1"/>
    <col min="3844" max="3844" width="39.5703125" style="35" customWidth="1"/>
    <col min="3845" max="3845" width="45.85546875" style="35" customWidth="1"/>
    <col min="3846" max="3846" width="21.5703125" style="35" customWidth="1"/>
    <col min="3847" max="3847" width="37.42578125" style="35" customWidth="1"/>
    <col min="3848" max="4096" width="12.42578125" style="35"/>
    <col min="4097" max="4097" width="149.85546875" style="35" customWidth="1"/>
    <col min="4098" max="4098" width="39.5703125" style="35" customWidth="1"/>
    <col min="4099" max="4099" width="46.5703125" style="35" bestFit="1" customWidth="1"/>
    <col min="4100" max="4100" width="39.5703125" style="35" customWidth="1"/>
    <col min="4101" max="4101" width="45.85546875" style="35" customWidth="1"/>
    <col min="4102" max="4102" width="21.5703125" style="35" customWidth="1"/>
    <col min="4103" max="4103" width="37.42578125" style="35" customWidth="1"/>
    <col min="4104" max="4352" width="12.42578125" style="35"/>
    <col min="4353" max="4353" width="149.85546875" style="35" customWidth="1"/>
    <col min="4354" max="4354" width="39.5703125" style="35" customWidth="1"/>
    <col min="4355" max="4355" width="46.5703125" style="35" bestFit="1" customWidth="1"/>
    <col min="4356" max="4356" width="39.5703125" style="35" customWidth="1"/>
    <col min="4357" max="4357" width="45.85546875" style="35" customWidth="1"/>
    <col min="4358" max="4358" width="21.5703125" style="35" customWidth="1"/>
    <col min="4359" max="4359" width="37.42578125" style="35" customWidth="1"/>
    <col min="4360" max="4608" width="12.42578125" style="35"/>
    <col min="4609" max="4609" width="149.85546875" style="35" customWidth="1"/>
    <col min="4610" max="4610" width="39.5703125" style="35" customWidth="1"/>
    <col min="4611" max="4611" width="46.5703125" style="35" bestFit="1" customWidth="1"/>
    <col min="4612" max="4612" width="39.5703125" style="35" customWidth="1"/>
    <col min="4613" max="4613" width="45.85546875" style="35" customWidth="1"/>
    <col min="4614" max="4614" width="21.5703125" style="35" customWidth="1"/>
    <col min="4615" max="4615" width="37.42578125" style="35" customWidth="1"/>
    <col min="4616" max="4864" width="12.42578125" style="35"/>
    <col min="4865" max="4865" width="149.85546875" style="35" customWidth="1"/>
    <col min="4866" max="4866" width="39.5703125" style="35" customWidth="1"/>
    <col min="4867" max="4867" width="46.5703125" style="35" bestFit="1" customWidth="1"/>
    <col min="4868" max="4868" width="39.5703125" style="35" customWidth="1"/>
    <col min="4869" max="4869" width="45.85546875" style="35" customWidth="1"/>
    <col min="4870" max="4870" width="21.5703125" style="35" customWidth="1"/>
    <col min="4871" max="4871" width="37.42578125" style="35" customWidth="1"/>
    <col min="4872" max="5120" width="12.42578125" style="35"/>
    <col min="5121" max="5121" width="149.85546875" style="35" customWidth="1"/>
    <col min="5122" max="5122" width="39.5703125" style="35" customWidth="1"/>
    <col min="5123" max="5123" width="46.5703125" style="35" bestFit="1" customWidth="1"/>
    <col min="5124" max="5124" width="39.5703125" style="35" customWidth="1"/>
    <col min="5125" max="5125" width="45.85546875" style="35" customWidth="1"/>
    <col min="5126" max="5126" width="21.5703125" style="35" customWidth="1"/>
    <col min="5127" max="5127" width="37.42578125" style="35" customWidth="1"/>
    <col min="5128" max="5376" width="12.42578125" style="35"/>
    <col min="5377" max="5377" width="149.85546875" style="35" customWidth="1"/>
    <col min="5378" max="5378" width="39.5703125" style="35" customWidth="1"/>
    <col min="5379" max="5379" width="46.5703125" style="35" bestFit="1" customWidth="1"/>
    <col min="5380" max="5380" width="39.5703125" style="35" customWidth="1"/>
    <col min="5381" max="5381" width="45.85546875" style="35" customWidth="1"/>
    <col min="5382" max="5382" width="21.5703125" style="35" customWidth="1"/>
    <col min="5383" max="5383" width="37.42578125" style="35" customWidth="1"/>
    <col min="5384" max="5632" width="12.42578125" style="35"/>
    <col min="5633" max="5633" width="149.85546875" style="35" customWidth="1"/>
    <col min="5634" max="5634" width="39.5703125" style="35" customWidth="1"/>
    <col min="5635" max="5635" width="46.5703125" style="35" bestFit="1" customWidth="1"/>
    <col min="5636" max="5636" width="39.5703125" style="35" customWidth="1"/>
    <col min="5637" max="5637" width="45.85546875" style="35" customWidth="1"/>
    <col min="5638" max="5638" width="21.5703125" style="35" customWidth="1"/>
    <col min="5639" max="5639" width="37.42578125" style="35" customWidth="1"/>
    <col min="5640" max="5888" width="12.42578125" style="35"/>
    <col min="5889" max="5889" width="149.85546875" style="35" customWidth="1"/>
    <col min="5890" max="5890" width="39.5703125" style="35" customWidth="1"/>
    <col min="5891" max="5891" width="46.5703125" style="35" bestFit="1" customWidth="1"/>
    <col min="5892" max="5892" width="39.5703125" style="35" customWidth="1"/>
    <col min="5893" max="5893" width="45.85546875" style="35" customWidth="1"/>
    <col min="5894" max="5894" width="21.5703125" style="35" customWidth="1"/>
    <col min="5895" max="5895" width="37.42578125" style="35" customWidth="1"/>
    <col min="5896" max="6144" width="12.42578125" style="35"/>
    <col min="6145" max="6145" width="149.85546875" style="35" customWidth="1"/>
    <col min="6146" max="6146" width="39.5703125" style="35" customWidth="1"/>
    <col min="6147" max="6147" width="46.5703125" style="35" bestFit="1" customWidth="1"/>
    <col min="6148" max="6148" width="39.5703125" style="35" customWidth="1"/>
    <col min="6149" max="6149" width="45.85546875" style="35" customWidth="1"/>
    <col min="6150" max="6150" width="21.5703125" style="35" customWidth="1"/>
    <col min="6151" max="6151" width="37.42578125" style="35" customWidth="1"/>
    <col min="6152" max="6400" width="12.42578125" style="35"/>
    <col min="6401" max="6401" width="149.85546875" style="35" customWidth="1"/>
    <col min="6402" max="6402" width="39.5703125" style="35" customWidth="1"/>
    <col min="6403" max="6403" width="46.5703125" style="35" bestFit="1" customWidth="1"/>
    <col min="6404" max="6404" width="39.5703125" style="35" customWidth="1"/>
    <col min="6405" max="6405" width="45.85546875" style="35" customWidth="1"/>
    <col min="6406" max="6406" width="21.5703125" style="35" customWidth="1"/>
    <col min="6407" max="6407" width="37.42578125" style="35" customWidth="1"/>
    <col min="6408" max="6656" width="12.42578125" style="35"/>
    <col min="6657" max="6657" width="149.85546875" style="35" customWidth="1"/>
    <col min="6658" max="6658" width="39.5703125" style="35" customWidth="1"/>
    <col min="6659" max="6659" width="46.5703125" style="35" bestFit="1" customWidth="1"/>
    <col min="6660" max="6660" width="39.5703125" style="35" customWidth="1"/>
    <col min="6661" max="6661" width="45.85546875" style="35" customWidth="1"/>
    <col min="6662" max="6662" width="21.5703125" style="35" customWidth="1"/>
    <col min="6663" max="6663" width="37.42578125" style="35" customWidth="1"/>
    <col min="6664" max="6912" width="12.42578125" style="35"/>
    <col min="6913" max="6913" width="149.85546875" style="35" customWidth="1"/>
    <col min="6914" max="6914" width="39.5703125" style="35" customWidth="1"/>
    <col min="6915" max="6915" width="46.5703125" style="35" bestFit="1" customWidth="1"/>
    <col min="6916" max="6916" width="39.5703125" style="35" customWidth="1"/>
    <col min="6917" max="6917" width="45.85546875" style="35" customWidth="1"/>
    <col min="6918" max="6918" width="21.5703125" style="35" customWidth="1"/>
    <col min="6919" max="6919" width="37.42578125" style="35" customWidth="1"/>
    <col min="6920" max="7168" width="12.42578125" style="35"/>
    <col min="7169" max="7169" width="149.85546875" style="35" customWidth="1"/>
    <col min="7170" max="7170" width="39.5703125" style="35" customWidth="1"/>
    <col min="7171" max="7171" width="46.5703125" style="35" bestFit="1" customWidth="1"/>
    <col min="7172" max="7172" width="39.5703125" style="35" customWidth="1"/>
    <col min="7173" max="7173" width="45.85546875" style="35" customWidth="1"/>
    <col min="7174" max="7174" width="21.5703125" style="35" customWidth="1"/>
    <col min="7175" max="7175" width="37.42578125" style="35" customWidth="1"/>
    <col min="7176" max="7424" width="12.42578125" style="35"/>
    <col min="7425" max="7425" width="149.85546875" style="35" customWidth="1"/>
    <col min="7426" max="7426" width="39.5703125" style="35" customWidth="1"/>
    <col min="7427" max="7427" width="46.5703125" style="35" bestFit="1" customWidth="1"/>
    <col min="7428" max="7428" width="39.5703125" style="35" customWidth="1"/>
    <col min="7429" max="7429" width="45.85546875" style="35" customWidth="1"/>
    <col min="7430" max="7430" width="21.5703125" style="35" customWidth="1"/>
    <col min="7431" max="7431" width="37.42578125" style="35" customWidth="1"/>
    <col min="7432" max="7680" width="12.42578125" style="35"/>
    <col min="7681" max="7681" width="149.85546875" style="35" customWidth="1"/>
    <col min="7682" max="7682" width="39.5703125" style="35" customWidth="1"/>
    <col min="7683" max="7683" width="46.5703125" style="35" bestFit="1" customWidth="1"/>
    <col min="7684" max="7684" width="39.5703125" style="35" customWidth="1"/>
    <col min="7685" max="7685" width="45.85546875" style="35" customWidth="1"/>
    <col min="7686" max="7686" width="21.5703125" style="35" customWidth="1"/>
    <col min="7687" max="7687" width="37.42578125" style="35" customWidth="1"/>
    <col min="7688" max="7936" width="12.42578125" style="35"/>
    <col min="7937" max="7937" width="149.85546875" style="35" customWidth="1"/>
    <col min="7938" max="7938" width="39.5703125" style="35" customWidth="1"/>
    <col min="7939" max="7939" width="46.5703125" style="35" bestFit="1" customWidth="1"/>
    <col min="7940" max="7940" width="39.5703125" style="35" customWidth="1"/>
    <col min="7941" max="7941" width="45.85546875" style="35" customWidth="1"/>
    <col min="7942" max="7942" width="21.5703125" style="35" customWidth="1"/>
    <col min="7943" max="7943" width="37.42578125" style="35" customWidth="1"/>
    <col min="7944" max="8192" width="12.42578125" style="35"/>
    <col min="8193" max="8193" width="149.85546875" style="35" customWidth="1"/>
    <col min="8194" max="8194" width="39.5703125" style="35" customWidth="1"/>
    <col min="8195" max="8195" width="46.5703125" style="35" bestFit="1" customWidth="1"/>
    <col min="8196" max="8196" width="39.5703125" style="35" customWidth="1"/>
    <col min="8197" max="8197" width="45.85546875" style="35" customWidth="1"/>
    <col min="8198" max="8198" width="21.5703125" style="35" customWidth="1"/>
    <col min="8199" max="8199" width="37.42578125" style="35" customWidth="1"/>
    <col min="8200" max="8448" width="12.42578125" style="35"/>
    <col min="8449" max="8449" width="149.85546875" style="35" customWidth="1"/>
    <col min="8450" max="8450" width="39.5703125" style="35" customWidth="1"/>
    <col min="8451" max="8451" width="46.5703125" style="35" bestFit="1" customWidth="1"/>
    <col min="8452" max="8452" width="39.5703125" style="35" customWidth="1"/>
    <col min="8453" max="8453" width="45.85546875" style="35" customWidth="1"/>
    <col min="8454" max="8454" width="21.5703125" style="35" customWidth="1"/>
    <col min="8455" max="8455" width="37.42578125" style="35" customWidth="1"/>
    <col min="8456" max="8704" width="12.42578125" style="35"/>
    <col min="8705" max="8705" width="149.85546875" style="35" customWidth="1"/>
    <col min="8706" max="8706" width="39.5703125" style="35" customWidth="1"/>
    <col min="8707" max="8707" width="46.5703125" style="35" bestFit="1" customWidth="1"/>
    <col min="8708" max="8708" width="39.5703125" style="35" customWidth="1"/>
    <col min="8709" max="8709" width="45.85546875" style="35" customWidth="1"/>
    <col min="8710" max="8710" width="21.5703125" style="35" customWidth="1"/>
    <col min="8711" max="8711" width="37.42578125" style="35" customWidth="1"/>
    <col min="8712" max="8960" width="12.42578125" style="35"/>
    <col min="8961" max="8961" width="149.85546875" style="35" customWidth="1"/>
    <col min="8962" max="8962" width="39.5703125" style="35" customWidth="1"/>
    <col min="8963" max="8963" width="46.5703125" style="35" bestFit="1" customWidth="1"/>
    <col min="8964" max="8964" width="39.5703125" style="35" customWidth="1"/>
    <col min="8965" max="8965" width="45.85546875" style="35" customWidth="1"/>
    <col min="8966" max="8966" width="21.5703125" style="35" customWidth="1"/>
    <col min="8967" max="8967" width="37.42578125" style="35" customWidth="1"/>
    <col min="8968" max="9216" width="12.42578125" style="35"/>
    <col min="9217" max="9217" width="149.85546875" style="35" customWidth="1"/>
    <col min="9218" max="9218" width="39.5703125" style="35" customWidth="1"/>
    <col min="9219" max="9219" width="46.5703125" style="35" bestFit="1" customWidth="1"/>
    <col min="9220" max="9220" width="39.5703125" style="35" customWidth="1"/>
    <col min="9221" max="9221" width="45.85546875" style="35" customWidth="1"/>
    <col min="9222" max="9222" width="21.5703125" style="35" customWidth="1"/>
    <col min="9223" max="9223" width="37.42578125" style="35" customWidth="1"/>
    <col min="9224" max="9472" width="12.42578125" style="35"/>
    <col min="9473" max="9473" width="149.85546875" style="35" customWidth="1"/>
    <col min="9474" max="9474" width="39.5703125" style="35" customWidth="1"/>
    <col min="9475" max="9475" width="46.5703125" style="35" bestFit="1" customWidth="1"/>
    <col min="9476" max="9476" width="39.5703125" style="35" customWidth="1"/>
    <col min="9477" max="9477" width="45.85546875" style="35" customWidth="1"/>
    <col min="9478" max="9478" width="21.5703125" style="35" customWidth="1"/>
    <col min="9479" max="9479" width="37.42578125" style="35" customWidth="1"/>
    <col min="9480" max="9728" width="12.42578125" style="35"/>
    <col min="9729" max="9729" width="149.85546875" style="35" customWidth="1"/>
    <col min="9730" max="9730" width="39.5703125" style="35" customWidth="1"/>
    <col min="9731" max="9731" width="46.5703125" style="35" bestFit="1" customWidth="1"/>
    <col min="9732" max="9732" width="39.5703125" style="35" customWidth="1"/>
    <col min="9733" max="9733" width="45.85546875" style="35" customWidth="1"/>
    <col min="9734" max="9734" width="21.5703125" style="35" customWidth="1"/>
    <col min="9735" max="9735" width="37.42578125" style="35" customWidth="1"/>
    <col min="9736" max="9984" width="12.42578125" style="35"/>
    <col min="9985" max="9985" width="149.85546875" style="35" customWidth="1"/>
    <col min="9986" max="9986" width="39.5703125" style="35" customWidth="1"/>
    <col min="9987" max="9987" width="46.5703125" style="35" bestFit="1" customWidth="1"/>
    <col min="9988" max="9988" width="39.5703125" style="35" customWidth="1"/>
    <col min="9989" max="9989" width="45.85546875" style="35" customWidth="1"/>
    <col min="9990" max="9990" width="21.5703125" style="35" customWidth="1"/>
    <col min="9991" max="9991" width="37.42578125" style="35" customWidth="1"/>
    <col min="9992" max="10240" width="12.42578125" style="35"/>
    <col min="10241" max="10241" width="149.85546875" style="35" customWidth="1"/>
    <col min="10242" max="10242" width="39.5703125" style="35" customWidth="1"/>
    <col min="10243" max="10243" width="46.5703125" style="35" bestFit="1" customWidth="1"/>
    <col min="10244" max="10244" width="39.5703125" style="35" customWidth="1"/>
    <col min="10245" max="10245" width="45.85546875" style="35" customWidth="1"/>
    <col min="10246" max="10246" width="21.5703125" style="35" customWidth="1"/>
    <col min="10247" max="10247" width="37.42578125" style="35" customWidth="1"/>
    <col min="10248" max="10496" width="12.42578125" style="35"/>
    <col min="10497" max="10497" width="149.85546875" style="35" customWidth="1"/>
    <col min="10498" max="10498" width="39.5703125" style="35" customWidth="1"/>
    <col min="10499" max="10499" width="46.5703125" style="35" bestFit="1" customWidth="1"/>
    <col min="10500" max="10500" width="39.5703125" style="35" customWidth="1"/>
    <col min="10501" max="10501" width="45.85546875" style="35" customWidth="1"/>
    <col min="10502" max="10502" width="21.5703125" style="35" customWidth="1"/>
    <col min="10503" max="10503" width="37.42578125" style="35" customWidth="1"/>
    <col min="10504" max="10752" width="12.42578125" style="35"/>
    <col min="10753" max="10753" width="149.85546875" style="35" customWidth="1"/>
    <col min="10754" max="10754" width="39.5703125" style="35" customWidth="1"/>
    <col min="10755" max="10755" width="46.5703125" style="35" bestFit="1" customWidth="1"/>
    <col min="10756" max="10756" width="39.5703125" style="35" customWidth="1"/>
    <col min="10757" max="10757" width="45.85546875" style="35" customWidth="1"/>
    <col min="10758" max="10758" width="21.5703125" style="35" customWidth="1"/>
    <col min="10759" max="10759" width="37.42578125" style="35" customWidth="1"/>
    <col min="10760" max="11008" width="12.42578125" style="35"/>
    <col min="11009" max="11009" width="149.85546875" style="35" customWidth="1"/>
    <col min="11010" max="11010" width="39.5703125" style="35" customWidth="1"/>
    <col min="11011" max="11011" width="46.5703125" style="35" bestFit="1" customWidth="1"/>
    <col min="11012" max="11012" width="39.5703125" style="35" customWidth="1"/>
    <col min="11013" max="11013" width="45.85546875" style="35" customWidth="1"/>
    <col min="11014" max="11014" width="21.5703125" style="35" customWidth="1"/>
    <col min="11015" max="11015" width="37.42578125" style="35" customWidth="1"/>
    <col min="11016" max="11264" width="12.42578125" style="35"/>
    <col min="11265" max="11265" width="149.85546875" style="35" customWidth="1"/>
    <col min="11266" max="11266" width="39.5703125" style="35" customWidth="1"/>
    <col min="11267" max="11267" width="46.5703125" style="35" bestFit="1" customWidth="1"/>
    <col min="11268" max="11268" width="39.5703125" style="35" customWidth="1"/>
    <col min="11269" max="11269" width="45.85546875" style="35" customWidth="1"/>
    <col min="11270" max="11270" width="21.5703125" style="35" customWidth="1"/>
    <col min="11271" max="11271" width="37.42578125" style="35" customWidth="1"/>
    <col min="11272" max="11520" width="12.42578125" style="35"/>
    <col min="11521" max="11521" width="149.85546875" style="35" customWidth="1"/>
    <col min="11522" max="11522" width="39.5703125" style="35" customWidth="1"/>
    <col min="11523" max="11523" width="46.5703125" style="35" bestFit="1" customWidth="1"/>
    <col min="11524" max="11524" width="39.5703125" style="35" customWidth="1"/>
    <col min="11525" max="11525" width="45.85546875" style="35" customWidth="1"/>
    <col min="11526" max="11526" width="21.5703125" style="35" customWidth="1"/>
    <col min="11527" max="11527" width="37.42578125" style="35" customWidth="1"/>
    <col min="11528" max="11776" width="12.42578125" style="35"/>
    <col min="11777" max="11777" width="149.85546875" style="35" customWidth="1"/>
    <col min="11778" max="11778" width="39.5703125" style="35" customWidth="1"/>
    <col min="11779" max="11779" width="46.5703125" style="35" bestFit="1" customWidth="1"/>
    <col min="11780" max="11780" width="39.5703125" style="35" customWidth="1"/>
    <col min="11781" max="11781" width="45.85546875" style="35" customWidth="1"/>
    <col min="11782" max="11782" width="21.5703125" style="35" customWidth="1"/>
    <col min="11783" max="11783" width="37.42578125" style="35" customWidth="1"/>
    <col min="11784" max="12032" width="12.42578125" style="35"/>
    <col min="12033" max="12033" width="149.85546875" style="35" customWidth="1"/>
    <col min="12034" max="12034" width="39.5703125" style="35" customWidth="1"/>
    <col min="12035" max="12035" width="46.5703125" style="35" bestFit="1" customWidth="1"/>
    <col min="12036" max="12036" width="39.5703125" style="35" customWidth="1"/>
    <col min="12037" max="12037" width="45.85546875" style="35" customWidth="1"/>
    <col min="12038" max="12038" width="21.5703125" style="35" customWidth="1"/>
    <col min="12039" max="12039" width="37.42578125" style="35" customWidth="1"/>
    <col min="12040" max="12288" width="12.42578125" style="35"/>
    <col min="12289" max="12289" width="149.85546875" style="35" customWidth="1"/>
    <col min="12290" max="12290" width="39.5703125" style="35" customWidth="1"/>
    <col min="12291" max="12291" width="46.5703125" style="35" bestFit="1" customWidth="1"/>
    <col min="12292" max="12292" width="39.5703125" style="35" customWidth="1"/>
    <col min="12293" max="12293" width="45.85546875" style="35" customWidth="1"/>
    <col min="12294" max="12294" width="21.5703125" style="35" customWidth="1"/>
    <col min="12295" max="12295" width="37.42578125" style="35" customWidth="1"/>
    <col min="12296" max="12544" width="12.42578125" style="35"/>
    <col min="12545" max="12545" width="149.85546875" style="35" customWidth="1"/>
    <col min="12546" max="12546" width="39.5703125" style="35" customWidth="1"/>
    <col min="12547" max="12547" width="46.5703125" style="35" bestFit="1" customWidth="1"/>
    <col min="12548" max="12548" width="39.5703125" style="35" customWidth="1"/>
    <col min="12549" max="12549" width="45.85546875" style="35" customWidth="1"/>
    <col min="12550" max="12550" width="21.5703125" style="35" customWidth="1"/>
    <col min="12551" max="12551" width="37.42578125" style="35" customWidth="1"/>
    <col min="12552" max="12800" width="12.42578125" style="35"/>
    <col min="12801" max="12801" width="149.85546875" style="35" customWidth="1"/>
    <col min="12802" max="12802" width="39.5703125" style="35" customWidth="1"/>
    <col min="12803" max="12803" width="46.5703125" style="35" bestFit="1" customWidth="1"/>
    <col min="12804" max="12804" width="39.5703125" style="35" customWidth="1"/>
    <col min="12805" max="12805" width="45.85546875" style="35" customWidth="1"/>
    <col min="12806" max="12806" width="21.5703125" style="35" customWidth="1"/>
    <col min="12807" max="12807" width="37.42578125" style="35" customWidth="1"/>
    <col min="12808" max="13056" width="12.42578125" style="35"/>
    <col min="13057" max="13057" width="149.85546875" style="35" customWidth="1"/>
    <col min="13058" max="13058" width="39.5703125" style="35" customWidth="1"/>
    <col min="13059" max="13059" width="46.5703125" style="35" bestFit="1" customWidth="1"/>
    <col min="13060" max="13060" width="39.5703125" style="35" customWidth="1"/>
    <col min="13061" max="13061" width="45.85546875" style="35" customWidth="1"/>
    <col min="13062" max="13062" width="21.5703125" style="35" customWidth="1"/>
    <col min="13063" max="13063" width="37.42578125" style="35" customWidth="1"/>
    <col min="13064" max="13312" width="12.42578125" style="35"/>
    <col min="13313" max="13313" width="149.85546875" style="35" customWidth="1"/>
    <col min="13314" max="13314" width="39.5703125" style="35" customWidth="1"/>
    <col min="13315" max="13315" width="46.5703125" style="35" bestFit="1" customWidth="1"/>
    <col min="13316" max="13316" width="39.5703125" style="35" customWidth="1"/>
    <col min="13317" max="13317" width="45.85546875" style="35" customWidth="1"/>
    <col min="13318" max="13318" width="21.5703125" style="35" customWidth="1"/>
    <col min="13319" max="13319" width="37.42578125" style="35" customWidth="1"/>
    <col min="13320" max="13568" width="12.42578125" style="35"/>
    <col min="13569" max="13569" width="149.85546875" style="35" customWidth="1"/>
    <col min="13570" max="13570" width="39.5703125" style="35" customWidth="1"/>
    <col min="13571" max="13571" width="46.5703125" style="35" bestFit="1" customWidth="1"/>
    <col min="13572" max="13572" width="39.5703125" style="35" customWidth="1"/>
    <col min="13573" max="13573" width="45.85546875" style="35" customWidth="1"/>
    <col min="13574" max="13574" width="21.5703125" style="35" customWidth="1"/>
    <col min="13575" max="13575" width="37.42578125" style="35" customWidth="1"/>
    <col min="13576" max="13824" width="12.42578125" style="35"/>
    <col min="13825" max="13825" width="149.85546875" style="35" customWidth="1"/>
    <col min="13826" max="13826" width="39.5703125" style="35" customWidth="1"/>
    <col min="13827" max="13827" width="46.5703125" style="35" bestFit="1" customWidth="1"/>
    <col min="13828" max="13828" width="39.5703125" style="35" customWidth="1"/>
    <col min="13829" max="13829" width="45.85546875" style="35" customWidth="1"/>
    <col min="13830" max="13830" width="21.5703125" style="35" customWidth="1"/>
    <col min="13831" max="13831" width="37.42578125" style="35" customWidth="1"/>
    <col min="13832" max="14080" width="12.42578125" style="35"/>
    <col min="14081" max="14081" width="149.85546875" style="35" customWidth="1"/>
    <col min="14082" max="14082" width="39.5703125" style="35" customWidth="1"/>
    <col min="14083" max="14083" width="46.5703125" style="35" bestFit="1" customWidth="1"/>
    <col min="14084" max="14084" width="39.5703125" style="35" customWidth="1"/>
    <col min="14085" max="14085" width="45.85546875" style="35" customWidth="1"/>
    <col min="14086" max="14086" width="21.5703125" style="35" customWidth="1"/>
    <col min="14087" max="14087" width="37.42578125" style="35" customWidth="1"/>
    <col min="14088" max="14336" width="12.42578125" style="35"/>
    <col min="14337" max="14337" width="149.85546875" style="35" customWidth="1"/>
    <col min="14338" max="14338" width="39.5703125" style="35" customWidth="1"/>
    <col min="14339" max="14339" width="46.5703125" style="35" bestFit="1" customWidth="1"/>
    <col min="14340" max="14340" width="39.5703125" style="35" customWidth="1"/>
    <col min="14341" max="14341" width="45.85546875" style="35" customWidth="1"/>
    <col min="14342" max="14342" width="21.5703125" style="35" customWidth="1"/>
    <col min="14343" max="14343" width="37.42578125" style="35" customWidth="1"/>
    <col min="14344" max="14592" width="12.42578125" style="35"/>
    <col min="14593" max="14593" width="149.85546875" style="35" customWidth="1"/>
    <col min="14594" max="14594" width="39.5703125" style="35" customWidth="1"/>
    <col min="14595" max="14595" width="46.5703125" style="35" bestFit="1" customWidth="1"/>
    <col min="14596" max="14596" width="39.5703125" style="35" customWidth="1"/>
    <col min="14597" max="14597" width="45.85546875" style="35" customWidth="1"/>
    <col min="14598" max="14598" width="21.5703125" style="35" customWidth="1"/>
    <col min="14599" max="14599" width="37.42578125" style="35" customWidth="1"/>
    <col min="14600" max="14848" width="12.42578125" style="35"/>
    <col min="14849" max="14849" width="149.85546875" style="35" customWidth="1"/>
    <col min="14850" max="14850" width="39.5703125" style="35" customWidth="1"/>
    <col min="14851" max="14851" width="46.5703125" style="35" bestFit="1" customWidth="1"/>
    <col min="14852" max="14852" width="39.5703125" style="35" customWidth="1"/>
    <col min="14853" max="14853" width="45.85546875" style="35" customWidth="1"/>
    <col min="14854" max="14854" width="21.5703125" style="35" customWidth="1"/>
    <col min="14855" max="14855" width="37.42578125" style="35" customWidth="1"/>
    <col min="14856" max="15104" width="12.42578125" style="35"/>
    <col min="15105" max="15105" width="149.85546875" style="35" customWidth="1"/>
    <col min="15106" max="15106" width="39.5703125" style="35" customWidth="1"/>
    <col min="15107" max="15107" width="46.5703125" style="35" bestFit="1" customWidth="1"/>
    <col min="15108" max="15108" width="39.5703125" style="35" customWidth="1"/>
    <col min="15109" max="15109" width="45.85546875" style="35" customWidth="1"/>
    <col min="15110" max="15110" width="21.5703125" style="35" customWidth="1"/>
    <col min="15111" max="15111" width="37.42578125" style="35" customWidth="1"/>
    <col min="15112" max="15360" width="12.42578125" style="35"/>
    <col min="15361" max="15361" width="149.85546875" style="35" customWidth="1"/>
    <col min="15362" max="15362" width="39.5703125" style="35" customWidth="1"/>
    <col min="15363" max="15363" width="46.5703125" style="35" bestFit="1" customWidth="1"/>
    <col min="15364" max="15364" width="39.5703125" style="35" customWidth="1"/>
    <col min="15365" max="15365" width="45.85546875" style="35" customWidth="1"/>
    <col min="15366" max="15366" width="21.5703125" style="35" customWidth="1"/>
    <col min="15367" max="15367" width="37.42578125" style="35" customWidth="1"/>
    <col min="15368" max="15616" width="12.42578125" style="35"/>
    <col min="15617" max="15617" width="149.85546875" style="35" customWidth="1"/>
    <col min="15618" max="15618" width="39.5703125" style="35" customWidth="1"/>
    <col min="15619" max="15619" width="46.5703125" style="35" bestFit="1" customWidth="1"/>
    <col min="15620" max="15620" width="39.5703125" style="35" customWidth="1"/>
    <col min="15621" max="15621" width="45.85546875" style="35" customWidth="1"/>
    <col min="15622" max="15622" width="21.5703125" style="35" customWidth="1"/>
    <col min="15623" max="15623" width="37.42578125" style="35" customWidth="1"/>
    <col min="15624" max="15872" width="12.42578125" style="35"/>
    <col min="15873" max="15873" width="149.85546875" style="35" customWidth="1"/>
    <col min="15874" max="15874" width="39.5703125" style="35" customWidth="1"/>
    <col min="15875" max="15875" width="46.5703125" style="35" bestFit="1" customWidth="1"/>
    <col min="15876" max="15876" width="39.5703125" style="35" customWidth="1"/>
    <col min="15877" max="15877" width="45.85546875" style="35" customWidth="1"/>
    <col min="15878" max="15878" width="21.5703125" style="35" customWidth="1"/>
    <col min="15879" max="15879" width="37.42578125" style="35" customWidth="1"/>
    <col min="15880" max="16128" width="12.42578125" style="35"/>
    <col min="16129" max="16129" width="149.85546875" style="35" customWidth="1"/>
    <col min="16130" max="16130" width="39.5703125" style="35" customWidth="1"/>
    <col min="16131" max="16131" width="46.5703125" style="35" bestFit="1" customWidth="1"/>
    <col min="16132" max="16132" width="39.5703125" style="35" customWidth="1"/>
    <col min="16133" max="16133" width="45.85546875" style="35" customWidth="1"/>
    <col min="16134" max="16134" width="21.5703125" style="35" customWidth="1"/>
    <col min="16135" max="16135" width="37.42578125" style="35" customWidth="1"/>
    <col min="16136" max="16384" width="12.42578125" style="35"/>
  </cols>
  <sheetData>
    <row r="1" spans="1:12" s="50" customFormat="1" ht="45" x14ac:dyDescent="0.6">
      <c r="A1" s="1" t="s">
        <v>0</v>
      </c>
      <c r="B1" s="2"/>
      <c r="C1" s="3" t="s">
        <v>1</v>
      </c>
      <c r="D1" s="75" t="s">
        <v>69</v>
      </c>
      <c r="E1" s="79"/>
      <c r="F1" s="80"/>
      <c r="G1" s="81"/>
      <c r="H1" s="81"/>
      <c r="I1" s="81"/>
      <c r="J1" s="81"/>
      <c r="K1" s="81"/>
      <c r="L1" s="81"/>
    </row>
    <row r="2" spans="1:12" s="50" customFormat="1" ht="45" x14ac:dyDescent="0.6">
      <c r="A2" s="1" t="s">
        <v>2</v>
      </c>
      <c r="B2" s="2"/>
      <c r="C2" s="78"/>
      <c r="D2" s="78"/>
      <c r="E2" s="78"/>
      <c r="F2" s="1"/>
      <c r="G2" s="1"/>
      <c r="H2" s="1"/>
      <c r="I2" s="1"/>
      <c r="J2" s="1"/>
      <c r="K2" s="1"/>
      <c r="L2" s="1"/>
    </row>
    <row r="3" spans="1:12" s="50" customFormat="1" ht="45.75" thickBot="1" x14ac:dyDescent="0.65">
      <c r="A3" s="10" t="s">
        <v>3</v>
      </c>
      <c r="B3" s="11"/>
      <c r="C3" s="82"/>
      <c r="D3" s="82"/>
      <c r="E3" s="82"/>
      <c r="F3" s="81"/>
      <c r="G3" s="81"/>
      <c r="H3" s="81"/>
      <c r="I3" s="81"/>
      <c r="J3" s="81"/>
      <c r="K3" s="81"/>
      <c r="L3" s="81"/>
    </row>
    <row r="4" spans="1:12" s="17" customFormat="1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s="17" customFormat="1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34"/>
    </row>
    <row r="7" spans="1:12" ht="35.25" x14ac:dyDescent="0.5">
      <c r="A7" s="3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34"/>
    </row>
    <row r="8" spans="1:12" ht="35.25" x14ac:dyDescent="0.5">
      <c r="A8" s="21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34"/>
    </row>
    <row r="9" spans="1:12" ht="35.25" x14ac:dyDescent="0.5">
      <c r="A9" s="42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34"/>
    </row>
    <row r="10" spans="1:12" ht="35.25" x14ac:dyDescent="0.5">
      <c r="A10" s="36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34"/>
    </row>
    <row r="11" spans="1:12" ht="35.25" x14ac:dyDescent="0.5">
      <c r="A11" s="36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34"/>
    </row>
    <row r="12" spans="1:12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ht="35.25" x14ac:dyDescent="0.5">
      <c r="A13" s="103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54"/>
    </row>
    <row r="15" spans="1:12" ht="35.25" x14ac:dyDescent="0.5">
      <c r="A15" s="38" t="s">
        <v>16</v>
      </c>
      <c r="B15" s="24"/>
      <c r="C15" s="24"/>
      <c r="D15" s="24"/>
      <c r="E15" s="25"/>
      <c r="F15" s="54"/>
    </row>
    <row r="16" spans="1:12" ht="35.25" x14ac:dyDescent="0.5">
      <c r="A16" s="38" t="s">
        <v>17</v>
      </c>
      <c r="B16" s="24">
        <v>46132744.299999997</v>
      </c>
      <c r="C16" s="24">
        <v>49389518</v>
      </c>
      <c r="D16" s="24">
        <v>49589518</v>
      </c>
      <c r="E16" s="24">
        <f>D16-C16</f>
        <v>200000</v>
      </c>
      <c r="F16" s="54"/>
    </row>
    <row r="17" spans="1:6" ht="35.25" x14ac:dyDescent="0.5">
      <c r="A17" s="38" t="s">
        <v>18</v>
      </c>
      <c r="B17" s="24">
        <v>1414475.2</v>
      </c>
      <c r="C17" s="24">
        <v>1700000</v>
      </c>
      <c r="D17" s="24">
        <v>1700000</v>
      </c>
      <c r="E17" s="24">
        <f>D17-C17</f>
        <v>0</v>
      </c>
      <c r="F17" s="54"/>
    </row>
    <row r="18" spans="1:6" ht="35.25" x14ac:dyDescent="0.5">
      <c r="A18" s="31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54"/>
    </row>
    <row r="19" spans="1:6" ht="35.25" x14ac:dyDescent="0.5">
      <c r="A19" s="31" t="s">
        <v>20</v>
      </c>
      <c r="B19" s="24">
        <v>932028.42</v>
      </c>
      <c r="C19" s="24">
        <v>1000000</v>
      </c>
      <c r="D19" s="24">
        <v>1000000</v>
      </c>
      <c r="E19" s="24">
        <f>D19-C19</f>
        <v>0</v>
      </c>
      <c r="F19" s="54"/>
    </row>
    <row r="20" spans="1:6" ht="35.25" x14ac:dyDescent="0.5">
      <c r="A20" s="31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54"/>
    </row>
    <row r="21" spans="1:6" ht="35.25" x14ac:dyDescent="0.5">
      <c r="A21" s="31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54"/>
    </row>
    <row r="22" spans="1:6" ht="35.25" x14ac:dyDescent="0.5">
      <c r="A22" s="31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54"/>
    </row>
    <row r="23" spans="1:6" ht="35.25" x14ac:dyDescent="0.5">
      <c r="A23" s="31" t="s">
        <v>48</v>
      </c>
      <c r="B23" s="24">
        <v>1409872.34</v>
      </c>
      <c r="C23" s="24">
        <v>1600000</v>
      </c>
      <c r="D23" s="24">
        <v>1800000</v>
      </c>
      <c r="E23" s="24">
        <f t="shared" si="1"/>
        <v>200000</v>
      </c>
      <c r="F23" s="54"/>
    </row>
    <row r="24" spans="1:6" ht="35.25" x14ac:dyDescent="0.5">
      <c r="A24" s="31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54"/>
    </row>
    <row r="25" spans="1:6" ht="35.25" x14ac:dyDescent="0.5">
      <c r="A25" s="31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54"/>
    </row>
    <row r="26" spans="1:6" ht="35.25" x14ac:dyDescent="0.5">
      <c r="A26" s="31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54"/>
    </row>
    <row r="27" spans="1:6" ht="35.25" x14ac:dyDescent="0.5">
      <c r="A27" s="31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54"/>
    </row>
    <row r="28" spans="1:6" ht="35.25" x14ac:dyDescent="0.5">
      <c r="A28" s="31" t="s">
        <v>27</v>
      </c>
      <c r="B28" s="24">
        <v>675831.09</v>
      </c>
      <c r="C28" s="24">
        <v>1000000</v>
      </c>
      <c r="D28" s="24">
        <v>800000</v>
      </c>
      <c r="E28" s="24">
        <f t="shared" si="1"/>
        <v>-200000</v>
      </c>
      <c r="F28" s="54"/>
    </row>
    <row r="29" spans="1:6" ht="35.25" x14ac:dyDescent="0.5">
      <c r="A29" s="31" t="s">
        <v>28</v>
      </c>
      <c r="B29" s="24">
        <v>709476.98</v>
      </c>
      <c r="C29" s="24">
        <v>1050000</v>
      </c>
      <c r="D29" s="24">
        <v>950000</v>
      </c>
      <c r="E29" s="24">
        <f>D29-C29</f>
        <v>-100000</v>
      </c>
      <c r="F29" s="54"/>
    </row>
    <row r="30" spans="1:6" ht="35.25" x14ac:dyDescent="0.5">
      <c r="A30" s="21" t="s">
        <v>29</v>
      </c>
      <c r="B30" s="32">
        <v>51274428.330000006</v>
      </c>
      <c r="C30" s="32">
        <v>55739518</v>
      </c>
      <c r="D30" s="32">
        <v>55839518</v>
      </c>
      <c r="E30" s="32">
        <f>SUM(E16:E29)</f>
        <v>100000</v>
      </c>
      <c r="F30" s="34"/>
    </row>
    <row r="31" spans="1:6" ht="35.25" x14ac:dyDescent="0.5">
      <c r="A31" s="83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34"/>
    </row>
    <row r="32" spans="1:6" ht="35.25" x14ac:dyDescent="0.5">
      <c r="A32" s="31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34"/>
    </row>
    <row r="33" spans="1:6" ht="35.25" x14ac:dyDescent="0.5">
      <c r="A33" s="84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34"/>
    </row>
    <row r="34" spans="1:6" ht="35.25" x14ac:dyDescent="0.5">
      <c r="A34" s="42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34"/>
    </row>
    <row r="35" spans="1:6" ht="35.25" x14ac:dyDescent="0.5">
      <c r="A35" s="31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34"/>
    </row>
    <row r="36" spans="1:6" ht="35.25" x14ac:dyDescent="0.5">
      <c r="A36" s="84" t="s">
        <v>35</v>
      </c>
      <c r="B36" s="27">
        <v>971648.68</v>
      </c>
      <c r="C36" s="27">
        <v>1200000</v>
      </c>
      <c r="D36" s="27">
        <v>1100000</v>
      </c>
      <c r="E36" s="28">
        <f t="shared" si="2"/>
        <v>-100000</v>
      </c>
      <c r="F36" s="34"/>
    </row>
    <row r="37" spans="1:6" ht="35.25" x14ac:dyDescent="0.5">
      <c r="A37" s="42" t="s">
        <v>36</v>
      </c>
      <c r="B37" s="43">
        <v>52246077.010000005</v>
      </c>
      <c r="C37" s="43">
        <v>56939518</v>
      </c>
      <c r="D37" s="43">
        <v>56939518</v>
      </c>
      <c r="E37" s="44">
        <f>E36+E35+E34+E33+E32+E31+E30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34"/>
    </row>
    <row r="39" spans="1:6" ht="35.25" x14ac:dyDescent="0.5">
      <c r="A39" s="8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34"/>
    </row>
    <row r="40" spans="1:6" ht="35.25" x14ac:dyDescent="0.5">
      <c r="A40" s="21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34"/>
    </row>
    <row r="41" spans="1:6" ht="35.25" x14ac:dyDescent="0.5">
      <c r="A41" s="48" t="s">
        <v>40</v>
      </c>
      <c r="B41" s="24"/>
      <c r="C41" s="24"/>
      <c r="D41" s="24"/>
      <c r="E41" s="24"/>
      <c r="F41" s="34"/>
    </row>
    <row r="42" spans="1:6" ht="35.25" x14ac:dyDescent="0.5">
      <c r="A42" s="31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34"/>
    </row>
    <row r="43" spans="1:6" ht="35.25" x14ac:dyDescent="0.5">
      <c r="A43" s="21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34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52246077.010000005</v>
      </c>
      <c r="C46" s="52">
        <v>56939518</v>
      </c>
      <c r="D46" s="52">
        <v>56939518</v>
      </c>
      <c r="E46" s="53">
        <f>D46-C46</f>
        <v>0</v>
      </c>
      <c r="F46" s="49"/>
    </row>
    <row r="47" spans="1:6" s="50" customFormat="1" ht="45.75" thickTop="1" x14ac:dyDescent="0.6">
      <c r="A47" s="54"/>
      <c r="B47" s="55"/>
      <c r="C47" s="86"/>
      <c r="D47" s="86"/>
      <c r="E47" s="86"/>
      <c r="F47" s="49"/>
    </row>
    <row r="48" spans="1:6" ht="45" x14ac:dyDescent="0.6">
      <c r="A48" s="57"/>
      <c r="B48" s="58"/>
      <c r="C48" s="87" t="s">
        <v>46</v>
      </c>
      <c r="D48" s="87"/>
      <c r="E48" s="87"/>
      <c r="F48" s="88"/>
    </row>
    <row r="49" spans="1:6" ht="45" x14ac:dyDescent="0.6">
      <c r="A49" s="49"/>
      <c r="B49" s="2"/>
      <c r="C49" s="78"/>
      <c r="D49" s="78"/>
      <c r="E49" s="78"/>
      <c r="F49" s="89"/>
    </row>
    <row r="50" spans="1:6" ht="45" x14ac:dyDescent="0.6">
      <c r="A50" s="90"/>
      <c r="B50" s="2"/>
      <c r="C50" s="78"/>
      <c r="D50" s="78"/>
      <c r="E50" s="78"/>
      <c r="F50" s="89"/>
    </row>
    <row r="51" spans="1:6" ht="20.25" x14ac:dyDescent="0.3">
      <c r="A51" s="91"/>
      <c r="B51" s="63"/>
      <c r="C51" s="92"/>
      <c r="D51" s="92"/>
      <c r="E51" s="92"/>
    </row>
    <row r="52" spans="1:6" ht="20.25" x14ac:dyDescent="0.3">
      <c r="A52" s="91" t="s">
        <v>46</v>
      </c>
      <c r="B52" s="64"/>
      <c r="C52" s="93"/>
      <c r="D52" s="93"/>
      <c r="E52" s="93"/>
    </row>
    <row r="53" spans="1:6" ht="20.25" x14ac:dyDescent="0.3">
      <c r="A53" s="91" t="s">
        <v>46</v>
      </c>
      <c r="B53" s="63"/>
      <c r="C53" s="92"/>
      <c r="D53" s="92"/>
      <c r="E53" s="92"/>
    </row>
    <row r="55" spans="1:6" x14ac:dyDescent="0.25">
      <c r="A55" s="95" t="s">
        <v>46</v>
      </c>
    </row>
  </sheetData>
  <pageMargins left="0.25" right="0.25" top="0.75" bottom="0.75" header="0.3" footer="0.3"/>
  <pageSetup scale="41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68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3048181.82</v>
      </c>
      <c r="C16" s="24">
        <v>3621323</v>
      </c>
      <c r="D16" s="24">
        <v>3621322.98</v>
      </c>
      <c r="E16" s="24">
        <f>D16-C16</f>
        <v>-2.0000000018626451E-2</v>
      </c>
      <c r="F16" s="37"/>
    </row>
    <row r="17" spans="1:6" ht="34.5" x14ac:dyDescent="0.45">
      <c r="A17" s="18" t="s">
        <v>18</v>
      </c>
      <c r="B17" s="24">
        <v>75000</v>
      </c>
      <c r="C17" s="24">
        <v>75000</v>
      </c>
      <c r="D17" s="24">
        <v>75000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150000</v>
      </c>
      <c r="C19" s="24">
        <v>150000</v>
      </c>
      <c r="D19" s="24">
        <v>150000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100000</v>
      </c>
      <c r="C23" s="24">
        <v>100000</v>
      </c>
      <c r="D23" s="24">
        <v>100000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150000</v>
      </c>
      <c r="C26" s="24">
        <v>150000</v>
      </c>
      <c r="D26" s="24">
        <v>150000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3523181.82</v>
      </c>
      <c r="C30" s="32">
        <v>4096323</v>
      </c>
      <c r="D30" s="32">
        <v>4096322.98</v>
      </c>
      <c r="E30" s="32">
        <f>SUM(E16:E29)</f>
        <v>-2.0000000018626451E-2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0</v>
      </c>
      <c r="C36" s="27">
        <v>0</v>
      </c>
      <c r="D36" s="27">
        <v>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3523181.82</v>
      </c>
      <c r="C37" s="43">
        <v>4096323</v>
      </c>
      <c r="D37" s="43">
        <v>4096322.98</v>
      </c>
      <c r="E37" s="44">
        <f>E36+E35+E34+E33+E32+E31+E30</f>
        <v>-2.0000000018626451E-2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3523181.82</v>
      </c>
      <c r="C46" s="52">
        <v>4096323</v>
      </c>
      <c r="D46" s="52">
        <v>4096322.98</v>
      </c>
      <c r="E46" s="53">
        <f>D46-C46</f>
        <v>-2.0000000018626451E-2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7" sqref="B7:B46"/>
    </sheetView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88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5185426</v>
      </c>
      <c r="C16" s="24">
        <v>5125939</v>
      </c>
      <c r="D16" s="24">
        <v>5056800</v>
      </c>
      <c r="E16" s="24">
        <f>D16-C16</f>
        <v>-69139</v>
      </c>
      <c r="F16" s="37"/>
    </row>
    <row r="17" spans="1:6" ht="34.5" x14ac:dyDescent="0.45">
      <c r="A17" s="18" t="s">
        <v>18</v>
      </c>
      <c r="B17" s="24">
        <v>176265</v>
      </c>
      <c r="C17" s="24">
        <v>176265</v>
      </c>
      <c r="D17" s="24">
        <v>150000</v>
      </c>
      <c r="E17" s="24">
        <f>D17-C17</f>
        <v>-26265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114282</v>
      </c>
      <c r="C19" s="24">
        <v>114282</v>
      </c>
      <c r="D19" s="24">
        <v>120004.5</v>
      </c>
      <c r="E19" s="24">
        <f>D19-C19</f>
        <v>5722.5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171041</v>
      </c>
      <c r="C23" s="24">
        <v>171041</v>
      </c>
      <c r="D23" s="24">
        <v>296390.5</v>
      </c>
      <c r="E23" s="24">
        <f t="shared" si="1"/>
        <v>125349.5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95943</v>
      </c>
      <c r="C26" s="24">
        <v>95943</v>
      </c>
      <c r="D26" s="24">
        <v>98000</v>
      </c>
      <c r="E26" s="24">
        <f t="shared" si="1"/>
        <v>2057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58236</v>
      </c>
      <c r="C29" s="24">
        <v>58236</v>
      </c>
      <c r="D29" s="24">
        <v>62000</v>
      </c>
      <c r="E29" s="24">
        <f>D29-C29</f>
        <v>3764</v>
      </c>
      <c r="F29" s="37"/>
    </row>
    <row r="30" spans="1:6" s="35" customFormat="1" ht="35.25" x14ac:dyDescent="0.5">
      <c r="A30" s="21" t="s">
        <v>29</v>
      </c>
      <c r="B30" s="32">
        <v>5801193</v>
      </c>
      <c r="C30" s="32">
        <v>5741706</v>
      </c>
      <c r="D30" s="32">
        <v>5783195</v>
      </c>
      <c r="E30" s="32">
        <f>SUM(E16:E29)</f>
        <v>41489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141489</v>
      </c>
      <c r="C36" s="27">
        <v>141489</v>
      </c>
      <c r="D36" s="27">
        <v>100000</v>
      </c>
      <c r="E36" s="28">
        <f t="shared" si="2"/>
        <v>-41489</v>
      </c>
      <c r="F36" s="20"/>
    </row>
    <row r="37" spans="1:6" s="35" customFormat="1" ht="35.25" x14ac:dyDescent="0.5">
      <c r="A37" s="42" t="s">
        <v>36</v>
      </c>
      <c r="B37" s="43">
        <v>5942682</v>
      </c>
      <c r="C37" s="43">
        <v>5883195</v>
      </c>
      <c r="D37" s="43">
        <v>5883195</v>
      </c>
      <c r="E37" s="44">
        <f>E36+E35+E34+E33+E32+E31+E30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5942682</v>
      </c>
      <c r="C46" s="52">
        <v>5883195</v>
      </c>
      <c r="D46" s="52">
        <v>5883195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25" zoomScale="80" zoomScaleNormal="80" workbookViewId="0"/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71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7925284</v>
      </c>
      <c r="C16" s="24">
        <v>9541612</v>
      </c>
      <c r="D16" s="24">
        <v>9580051</v>
      </c>
      <c r="E16" s="24">
        <f>D16-C16</f>
        <v>38439</v>
      </c>
      <c r="F16" s="37"/>
    </row>
    <row r="17" spans="1:6" ht="34.5" x14ac:dyDescent="0.45">
      <c r="A17" s="18" t="s">
        <v>18</v>
      </c>
      <c r="B17" s="24">
        <v>51655</v>
      </c>
      <c r="C17" s="24">
        <v>51655</v>
      </c>
      <c r="D17" s="24">
        <v>50000</v>
      </c>
      <c r="E17" s="24">
        <f>D17-C17</f>
        <v>-1655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204527</v>
      </c>
      <c r="C19" s="24">
        <v>204527</v>
      </c>
      <c r="D19" s="24">
        <v>205000</v>
      </c>
      <c r="E19" s="24">
        <f>D19-C19</f>
        <v>473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316538</v>
      </c>
      <c r="C23" s="24">
        <v>316538</v>
      </c>
      <c r="D23" s="24">
        <v>320000</v>
      </c>
      <c r="E23" s="24">
        <f t="shared" si="1"/>
        <v>3462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212156</v>
      </c>
      <c r="C29" s="24">
        <v>212156</v>
      </c>
      <c r="D29" s="24">
        <v>215000</v>
      </c>
      <c r="E29" s="24">
        <f>D29-C29</f>
        <v>2844</v>
      </c>
      <c r="F29" s="37"/>
    </row>
    <row r="30" spans="1:6" s="35" customFormat="1" ht="35.25" x14ac:dyDescent="0.5">
      <c r="A30" s="21" t="s">
        <v>29</v>
      </c>
      <c r="B30" s="32">
        <v>8710160</v>
      </c>
      <c r="C30" s="32">
        <v>10326488</v>
      </c>
      <c r="D30" s="32">
        <v>10370051</v>
      </c>
      <c r="E30" s="32">
        <f>SUM(E16:E29)</f>
        <v>43563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757</v>
      </c>
      <c r="C36" s="27">
        <v>44263</v>
      </c>
      <c r="D36" s="27">
        <v>700</v>
      </c>
      <c r="E36" s="28">
        <f t="shared" si="2"/>
        <v>-43563</v>
      </c>
      <c r="F36" s="20"/>
    </row>
    <row r="37" spans="1:6" s="35" customFormat="1" ht="35.25" x14ac:dyDescent="0.5">
      <c r="A37" s="42" t="s">
        <v>36</v>
      </c>
      <c r="B37" s="43">
        <v>8710917</v>
      </c>
      <c r="C37" s="43">
        <v>10370751</v>
      </c>
      <c r="D37" s="43">
        <v>10370751</v>
      </c>
      <c r="E37" s="44">
        <f>E36+E35+E34+E33+E32+E31+E30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8710917</v>
      </c>
      <c r="C46" s="52">
        <v>10370751</v>
      </c>
      <c r="D46" s="52">
        <v>10370751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7" sqref="B7:B46"/>
    </sheetView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72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4706143</v>
      </c>
      <c r="C16" s="24">
        <v>4885440</v>
      </c>
      <c r="D16" s="24">
        <v>5164067</v>
      </c>
      <c r="E16" s="24">
        <f>D16-C16</f>
        <v>278627</v>
      </c>
      <c r="F16" s="37"/>
    </row>
    <row r="17" spans="1:6" ht="34.5" x14ac:dyDescent="0.45">
      <c r="A17" s="18" t="s">
        <v>18</v>
      </c>
      <c r="B17" s="24">
        <v>77816</v>
      </c>
      <c r="C17" s="24">
        <v>77816</v>
      </c>
      <c r="D17" s="24">
        <v>96441</v>
      </c>
      <c r="E17" s="24">
        <f>D17-C17</f>
        <v>18625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144035</v>
      </c>
      <c r="C19" s="24">
        <v>144035</v>
      </c>
      <c r="D19" s="24">
        <v>154933</v>
      </c>
      <c r="E19" s="24">
        <f>D19-C19</f>
        <v>10898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205000</v>
      </c>
      <c r="C23" s="24">
        <v>205000</v>
      </c>
      <c r="D23" s="24">
        <v>214520</v>
      </c>
      <c r="E23" s="24">
        <f t="shared" si="1"/>
        <v>9520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152690</v>
      </c>
      <c r="C26" s="24">
        <v>152690</v>
      </c>
      <c r="D26" s="24">
        <v>165000</v>
      </c>
      <c r="E26" s="24">
        <f t="shared" si="1"/>
        <v>12310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5285684</v>
      </c>
      <c r="C30" s="32">
        <v>5464981</v>
      </c>
      <c r="D30" s="32">
        <v>5794961</v>
      </c>
      <c r="E30" s="32">
        <f>SUM(E16:E29)</f>
        <v>329980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1559</v>
      </c>
      <c r="C32" s="27">
        <v>1559</v>
      </c>
      <c r="D32" s="27">
        <v>1559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3480</v>
      </c>
      <c r="C36" s="27">
        <v>3480</v>
      </c>
      <c r="D36" s="27">
        <v>3480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5290723</v>
      </c>
      <c r="C37" s="43">
        <v>5470020</v>
      </c>
      <c r="D37" s="43">
        <v>5800000</v>
      </c>
      <c r="E37" s="44">
        <f>E36+E35+E34+E33+E32+E31+E30</f>
        <v>329980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5290723</v>
      </c>
      <c r="C46" s="52">
        <v>5470020</v>
      </c>
      <c r="D46" s="52">
        <v>5800000</v>
      </c>
      <c r="E46" s="53">
        <f>D46-C46</f>
        <v>329980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89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4843607</v>
      </c>
      <c r="C16" s="24">
        <v>4919182</v>
      </c>
      <c r="D16" s="24">
        <v>5225080</v>
      </c>
      <c r="E16" s="24">
        <f>D16-C16</f>
        <v>305898</v>
      </c>
      <c r="F16" s="37"/>
    </row>
    <row r="17" spans="1:6" ht="34.5" x14ac:dyDescent="0.45">
      <c r="A17" s="18" t="s">
        <v>18</v>
      </c>
      <c r="B17" s="24">
        <v>31662</v>
      </c>
      <c r="C17" s="24">
        <v>60816</v>
      </c>
      <c r="D17" s="24">
        <v>34049</v>
      </c>
      <c r="E17" s="24">
        <f>D17-C17</f>
        <v>-26767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129763</v>
      </c>
      <c r="C19" s="24">
        <v>142121</v>
      </c>
      <c r="D19" s="24">
        <v>139781</v>
      </c>
      <c r="E19" s="24">
        <f>D19-C19</f>
        <v>-2340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194892</v>
      </c>
      <c r="C23" s="24">
        <v>96087</v>
      </c>
      <c r="D23" s="24">
        <v>210270</v>
      </c>
      <c r="E23" s="24">
        <f t="shared" si="1"/>
        <v>114183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251608</v>
      </c>
      <c r="C28" s="24">
        <v>244555</v>
      </c>
      <c r="D28" s="24">
        <v>280952</v>
      </c>
      <c r="E28" s="24">
        <f t="shared" si="1"/>
        <v>36397</v>
      </c>
      <c r="F28" s="37"/>
    </row>
    <row r="29" spans="1:6" ht="34.5" x14ac:dyDescent="0.45">
      <c r="A29" s="39" t="s">
        <v>28</v>
      </c>
      <c r="B29" s="24">
        <v>223</v>
      </c>
      <c r="C29" s="24">
        <v>312</v>
      </c>
      <c r="D29" s="24">
        <v>1000</v>
      </c>
      <c r="E29" s="24">
        <f>D29-C29</f>
        <v>688</v>
      </c>
      <c r="F29" s="37"/>
    </row>
    <row r="30" spans="1:6" s="35" customFormat="1" ht="35.25" x14ac:dyDescent="0.5">
      <c r="A30" s="21" t="s">
        <v>29</v>
      </c>
      <c r="B30" s="32">
        <v>5451755</v>
      </c>
      <c r="C30" s="32">
        <v>5463073</v>
      </c>
      <c r="D30" s="32">
        <v>5891132</v>
      </c>
      <c r="E30" s="32">
        <f>SUM(E16:E29)</f>
        <v>428059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43812</v>
      </c>
      <c r="C32" s="27">
        <v>60495</v>
      </c>
      <c r="D32" s="27">
        <v>51373</v>
      </c>
      <c r="E32" s="28">
        <f t="shared" si="2"/>
        <v>-9122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27418</v>
      </c>
      <c r="C36" s="27">
        <v>0</v>
      </c>
      <c r="D36" s="27">
        <v>31063</v>
      </c>
      <c r="E36" s="28">
        <f t="shared" si="2"/>
        <v>31063</v>
      </c>
      <c r="F36" s="20"/>
    </row>
    <row r="37" spans="1:6" s="35" customFormat="1" ht="35.25" x14ac:dyDescent="0.5">
      <c r="A37" s="42" t="s">
        <v>36</v>
      </c>
      <c r="B37" s="43">
        <v>5522985</v>
      </c>
      <c r="C37" s="43">
        <v>5523568</v>
      </c>
      <c r="D37" s="43">
        <v>5973568</v>
      </c>
      <c r="E37" s="44">
        <f>E36+E35+E34+E33+E32+E31+E30</f>
        <v>450000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5522985</v>
      </c>
      <c r="C46" s="52">
        <v>5523568</v>
      </c>
      <c r="D46" s="52">
        <v>5973568</v>
      </c>
      <c r="E46" s="53">
        <f>D46-C46</f>
        <v>450000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A14" sqref="A14"/>
    </sheetView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73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5589416</v>
      </c>
      <c r="C16" s="24">
        <v>5667431</v>
      </c>
      <c r="D16" s="24">
        <v>5592431</v>
      </c>
      <c r="E16" s="24">
        <f>D16-C16</f>
        <v>-75000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109029</v>
      </c>
      <c r="C19" s="24">
        <v>100000</v>
      </c>
      <c r="D19" s="24">
        <v>100000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165765</v>
      </c>
      <c r="C23" s="24">
        <v>75000</v>
      </c>
      <c r="D23" s="24">
        <v>175000</v>
      </c>
      <c r="E23" s="24">
        <f t="shared" si="1"/>
        <v>100000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205479</v>
      </c>
      <c r="C26" s="24">
        <v>200000</v>
      </c>
      <c r="D26" s="24">
        <v>200000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64947</v>
      </c>
      <c r="C28" s="24">
        <v>100000</v>
      </c>
      <c r="D28" s="24">
        <v>75000</v>
      </c>
      <c r="E28" s="24">
        <f t="shared" si="1"/>
        <v>-25000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6134636</v>
      </c>
      <c r="C30" s="32">
        <v>6142431</v>
      </c>
      <c r="D30" s="32">
        <v>6142431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0</v>
      </c>
      <c r="C36" s="27">
        <v>0</v>
      </c>
      <c r="D36" s="27">
        <v>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6134636</v>
      </c>
      <c r="C37" s="43">
        <v>6142431</v>
      </c>
      <c r="D37" s="43">
        <v>6142431</v>
      </c>
      <c r="E37" s="44">
        <f>E36+E35+E34+E33+E32+E31+E30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6134636</v>
      </c>
      <c r="C46" s="52">
        <v>6142431</v>
      </c>
      <c r="D46" s="52">
        <v>6142431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70" zoomScaleNormal="70" workbookViewId="0"/>
  </sheetViews>
  <sheetFormatPr defaultColWidth="12.42578125" defaultRowHeight="15" x14ac:dyDescent="0.2"/>
  <cols>
    <col min="1" max="1" width="107.85546875" style="17" customWidth="1"/>
    <col min="2" max="2" width="39.5703125" style="65" customWidth="1"/>
    <col min="3" max="3" width="43" style="65" bestFit="1" customWidth="1"/>
    <col min="4" max="4" width="41.42578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98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f>BOR!B7+ULSBoard!B7+SUBoard!B7+LCTCBoard!B7+Online!B7</f>
        <v>0</v>
      </c>
      <c r="C7" s="72">
        <f>BOR!C7+ULSBoard!C7+SUBoard!C7+LCTCBoard!C7+Online!C7</f>
        <v>0</v>
      </c>
      <c r="D7" s="72">
        <f>BOR!D7+ULSBoard!D7+SUBoard!D7+LCTCBoard!D7+Online!D7</f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2">
        <f>BOR!B8+ULSBoard!B8+SUBoard!B8+LCTCBoard!B8+Online!B8</f>
        <v>0</v>
      </c>
      <c r="C8" s="72">
        <f>BOR!C8+ULSBoard!C8+SUBoard!C8+LCTCBoard!C8+Online!C8</f>
        <v>0</v>
      </c>
      <c r="D8" s="72">
        <f>BOR!D8+ULSBoard!D8+SUBoard!D8+LCTCBoard!D8+Online!D8</f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2">
        <f>BOR!B9+ULSBoard!B9+SUBoard!B9+LCTCBoard!B9+Online!B9</f>
        <v>0</v>
      </c>
      <c r="C9" s="72">
        <f>BOR!C9+ULSBoard!C9+SUBoard!C9+LCTCBoard!C9+Online!C9</f>
        <v>0</v>
      </c>
      <c r="D9" s="72">
        <f>BOR!D9+ULSBoard!D9+SUBoard!D9+LCTCBoard!D9+Online!D9</f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2">
        <f>BOR!B10+ULSBoard!B10+SUBoard!B10+LCTCBoard!B10+Online!B10</f>
        <v>0</v>
      </c>
      <c r="C10" s="72">
        <f>BOR!C10+ULSBoard!C10+SUBoard!C10+LCTCBoard!C10+Online!C10</f>
        <v>0</v>
      </c>
      <c r="D10" s="72">
        <f>BOR!D10+ULSBoard!D10+SUBoard!D10+LCTCBoard!D10+Online!D10</f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72">
        <f>BOR!B11+ULSBoard!B11+SUBoard!B11+LCTCBoard!B11+Online!B11</f>
        <v>2131700.64</v>
      </c>
      <c r="C11" s="72">
        <f>BOR!C11+ULSBoard!C11+SUBoard!C11+LCTCBoard!C11+Online!C11</f>
        <v>24461997</v>
      </c>
      <c r="D11" s="72">
        <f>BOR!D11+ULSBoard!D11+SUBoard!D11+LCTCBoard!D11+Online!D11</f>
        <v>11500000</v>
      </c>
      <c r="E11" s="28">
        <f t="shared" si="0"/>
        <v>-12961997</v>
      </c>
      <c r="F11" s="20"/>
    </row>
    <row r="12" spans="1:12" s="35" customFormat="1" ht="35.25" x14ac:dyDescent="0.5">
      <c r="A12" s="31" t="s">
        <v>13</v>
      </c>
      <c r="B12" s="76">
        <v>0</v>
      </c>
      <c r="C12" s="76">
        <f>SUM(C7:C11)</f>
        <v>24461997</v>
      </c>
      <c r="D12" s="76">
        <f>SUM(D7:D11)</f>
        <v>11500000</v>
      </c>
      <c r="E12" s="33">
        <f t="shared" si="0"/>
        <v>-12961997</v>
      </c>
      <c r="F12" s="34"/>
    </row>
    <row r="13" spans="1:12" s="35" customFormat="1" ht="35.25" x14ac:dyDescent="0.5">
      <c r="A13" s="103" t="s">
        <v>14</v>
      </c>
      <c r="B13" s="74">
        <f>BOR!B13+ULSBoard!B13+SUBoard!B13+LCTCBoard!B13+Online!B13</f>
        <v>0</v>
      </c>
      <c r="C13" s="74">
        <f>BOR!C13+ULSBoard!C13+SUBoard!C13+LCTCBoard!C13+Online!C13</f>
        <v>0</v>
      </c>
      <c r="D13" s="74">
        <f>BOR!D13+ULSBoard!D13+SUBoard!D13+LCTCBoard!D13+Online!D13</f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72">
        <f>BOR!B16+ULSBoard!B16+SUBoard!B16+LCTCBoard!B16+Online!B16</f>
        <v>0</v>
      </c>
      <c r="C16" s="72">
        <f>BOR!C16+ULSBoard!C16+SUBoard!C16+LCTCBoard!C16+Online!C16</f>
        <v>0</v>
      </c>
      <c r="D16" s="72">
        <f>BOR!D16+ULSBoard!D16+SUBoard!D16+LCTCBoard!D16+Online!D16</f>
        <v>0</v>
      </c>
      <c r="E16" s="72">
        <f>D16-C16</f>
        <v>0</v>
      </c>
      <c r="F16" s="37"/>
    </row>
    <row r="17" spans="1:6" ht="34.5" x14ac:dyDescent="0.45">
      <c r="A17" s="18" t="s">
        <v>18</v>
      </c>
      <c r="B17" s="72">
        <f>BOR!B17+ULSBoard!B17+SUBoard!B17+LCTCBoard!B17+Online!B17</f>
        <v>0</v>
      </c>
      <c r="C17" s="72">
        <f>BOR!C17+ULSBoard!C17+SUBoard!C17+LCTCBoard!C17+Online!C17</f>
        <v>0</v>
      </c>
      <c r="D17" s="72">
        <f>BOR!D17+ULSBoard!D17+SUBoard!D17+LCTCBoard!D17+Online!D17</f>
        <v>0</v>
      </c>
      <c r="E17" s="73">
        <f>D17-C17</f>
        <v>0</v>
      </c>
      <c r="F17" s="37"/>
    </row>
    <row r="18" spans="1:6" ht="34.5" x14ac:dyDescent="0.45">
      <c r="A18" s="39" t="s">
        <v>19</v>
      </c>
      <c r="B18" s="72">
        <f>BOR!B18+ULSBoard!B18+SUBoard!B18+LCTCBoard!B18+Online!B18</f>
        <v>0</v>
      </c>
      <c r="C18" s="72">
        <f>BOR!C18+ULSBoard!C18+SUBoard!C18+LCTCBoard!C18+Online!C18</f>
        <v>0</v>
      </c>
      <c r="D18" s="72">
        <f>BOR!D18+ULSBoard!D18+SUBoard!D18+LCTCBoard!D18+Online!D18</f>
        <v>0</v>
      </c>
      <c r="E18" s="73">
        <f>D18-C18</f>
        <v>0</v>
      </c>
      <c r="F18" s="37"/>
    </row>
    <row r="19" spans="1:6" ht="34.5" x14ac:dyDescent="0.45">
      <c r="A19" s="39" t="s">
        <v>20</v>
      </c>
      <c r="B19" s="72">
        <f>BOR!B19+ULSBoard!B19+SUBoard!B19+LCTCBoard!B19+Online!B19</f>
        <v>0</v>
      </c>
      <c r="C19" s="72">
        <f>BOR!C19+ULSBoard!C19+SUBoard!C19+LCTCBoard!C19+Online!C19</f>
        <v>0</v>
      </c>
      <c r="D19" s="72">
        <f>BOR!D19+ULSBoard!D19+SUBoard!D19+LCTCBoard!D19+Online!D19</f>
        <v>0</v>
      </c>
      <c r="E19" s="73">
        <f>D19-C19</f>
        <v>0</v>
      </c>
      <c r="F19" s="37"/>
    </row>
    <row r="20" spans="1:6" ht="34.5" x14ac:dyDescent="0.45">
      <c r="A20" s="39" t="s">
        <v>21</v>
      </c>
      <c r="B20" s="72">
        <f>BOR!B20+ULSBoard!B20+SUBoard!B20+LCTCBoard!B20+Online!B20</f>
        <v>0</v>
      </c>
      <c r="C20" s="72">
        <f>BOR!C20+ULSBoard!C20+SUBoard!C20+LCTCBoard!C20+Online!C20</f>
        <v>0</v>
      </c>
      <c r="D20" s="72">
        <f>BOR!D20+ULSBoard!D20+SUBoard!D20+LCTCBoard!D20+Online!D20</f>
        <v>0</v>
      </c>
      <c r="E20" s="73">
        <f t="shared" ref="E20:E28" si="1">D20-C20</f>
        <v>0</v>
      </c>
      <c r="F20" s="37"/>
    </row>
    <row r="21" spans="1:6" ht="34.5" x14ac:dyDescent="0.45">
      <c r="A21" s="39" t="s">
        <v>22</v>
      </c>
      <c r="B21" s="72">
        <f>BOR!B21+ULSBoard!B21+SUBoard!B21+LCTCBoard!B21+Online!B21</f>
        <v>0</v>
      </c>
      <c r="C21" s="72">
        <f>BOR!C21+ULSBoard!C21+SUBoard!C21+LCTCBoard!C21+Online!C21</f>
        <v>0</v>
      </c>
      <c r="D21" s="72">
        <f>BOR!D21+ULSBoard!D21+SUBoard!D21+LCTCBoard!D21+Online!D21</f>
        <v>0</v>
      </c>
      <c r="E21" s="73">
        <f t="shared" si="1"/>
        <v>0</v>
      </c>
      <c r="F21" s="37"/>
    </row>
    <row r="22" spans="1:6" ht="34.5" x14ac:dyDescent="0.45">
      <c r="A22" s="39" t="s">
        <v>47</v>
      </c>
      <c r="B22" s="72">
        <f>BOR!B22+ULSBoard!B22+SUBoard!B22+LCTCBoard!B22+Online!B22</f>
        <v>0</v>
      </c>
      <c r="C22" s="72">
        <f>BOR!C22+ULSBoard!C22+SUBoard!C22+LCTCBoard!C22+Online!C22</f>
        <v>0</v>
      </c>
      <c r="D22" s="72">
        <f>BOR!D22+ULSBoard!D22+SUBoard!D22+LCTCBoard!D22+Online!D22</f>
        <v>0</v>
      </c>
      <c r="E22" s="73">
        <f>D22-C22</f>
        <v>0</v>
      </c>
      <c r="F22" s="37"/>
    </row>
    <row r="23" spans="1:6" ht="34.5" x14ac:dyDescent="0.45">
      <c r="A23" s="39" t="s">
        <v>48</v>
      </c>
      <c r="B23" s="72">
        <f>BOR!B23+ULSBoard!B23+SUBoard!B23+LCTCBoard!B23+Online!B23</f>
        <v>0</v>
      </c>
      <c r="C23" s="72">
        <f>BOR!C23+ULSBoard!C23+SUBoard!C23+LCTCBoard!C23+Online!C23</f>
        <v>0</v>
      </c>
      <c r="D23" s="72">
        <f>BOR!D23+ULSBoard!D23+SUBoard!D23+LCTCBoard!D23+Online!D23</f>
        <v>0</v>
      </c>
      <c r="E23" s="73">
        <f t="shared" si="1"/>
        <v>0</v>
      </c>
      <c r="F23" s="37"/>
    </row>
    <row r="24" spans="1:6" ht="34.5" x14ac:dyDescent="0.45">
      <c r="A24" s="39" t="s">
        <v>23</v>
      </c>
      <c r="B24" s="72">
        <f>BOR!B24+ULSBoard!B24+SUBoard!B24+LCTCBoard!B24+Online!B24</f>
        <v>0</v>
      </c>
      <c r="C24" s="72">
        <f>BOR!C24+ULSBoard!C24+SUBoard!C24+LCTCBoard!C24+Online!C24</f>
        <v>0</v>
      </c>
      <c r="D24" s="72">
        <f>BOR!D24+ULSBoard!D24+SUBoard!D24+LCTCBoard!D24+Online!D24</f>
        <v>0</v>
      </c>
      <c r="E24" s="73">
        <f t="shared" si="1"/>
        <v>0</v>
      </c>
      <c r="F24" s="37"/>
    </row>
    <row r="25" spans="1:6" ht="34.5" x14ac:dyDescent="0.45">
      <c r="A25" s="39" t="s">
        <v>24</v>
      </c>
      <c r="B25" s="72">
        <f>BOR!B25+ULSBoard!B25+SUBoard!B25+LCTCBoard!B25+Online!B25</f>
        <v>0</v>
      </c>
      <c r="C25" s="72">
        <f>BOR!C25+ULSBoard!C25+SUBoard!C25+LCTCBoard!C25+Online!C25</f>
        <v>0</v>
      </c>
      <c r="D25" s="72">
        <f>BOR!D25+ULSBoard!D25+SUBoard!D25+LCTCBoard!D25+Online!D25</f>
        <v>0</v>
      </c>
      <c r="E25" s="73">
        <f t="shared" si="1"/>
        <v>0</v>
      </c>
      <c r="F25" s="37"/>
    </row>
    <row r="26" spans="1:6" ht="34.5" x14ac:dyDescent="0.45">
      <c r="A26" s="39" t="s">
        <v>25</v>
      </c>
      <c r="B26" s="72">
        <f>BOR!B26+ULSBoard!B26+SUBoard!B26+LCTCBoard!B26+Online!B26</f>
        <v>0</v>
      </c>
      <c r="C26" s="72">
        <f>BOR!C26+ULSBoard!C26+SUBoard!C26+LCTCBoard!C26+Online!C26</f>
        <v>0</v>
      </c>
      <c r="D26" s="72">
        <f>BOR!D26+ULSBoard!D26+SUBoard!D26+LCTCBoard!D26+Online!D26</f>
        <v>0</v>
      </c>
      <c r="E26" s="73">
        <f t="shared" si="1"/>
        <v>0</v>
      </c>
      <c r="F26" s="37"/>
    </row>
    <row r="27" spans="1:6" ht="34.5" x14ac:dyDescent="0.45">
      <c r="A27" s="39" t="s">
        <v>26</v>
      </c>
      <c r="B27" s="72">
        <f>BOR!B27+ULSBoard!B27+SUBoard!B27+LCTCBoard!B27+Online!B27</f>
        <v>0</v>
      </c>
      <c r="C27" s="72">
        <f>BOR!C27+ULSBoard!C27+SUBoard!C27+LCTCBoard!C27+Online!C27</f>
        <v>0</v>
      </c>
      <c r="D27" s="72">
        <f>BOR!D27+ULSBoard!D27+SUBoard!D27+LCTCBoard!D27+Online!D27</f>
        <v>0</v>
      </c>
      <c r="E27" s="73">
        <f t="shared" si="1"/>
        <v>0</v>
      </c>
      <c r="F27" s="37"/>
    </row>
    <row r="28" spans="1:6" ht="34.5" x14ac:dyDescent="0.45">
      <c r="A28" s="39" t="s">
        <v>27</v>
      </c>
      <c r="B28" s="72">
        <f>BOR!B28+ULSBoard!B28+SUBoard!B28+LCTCBoard!B28+Online!B28</f>
        <v>0</v>
      </c>
      <c r="C28" s="72">
        <f>BOR!C28+ULSBoard!C28+SUBoard!C28+LCTCBoard!C28+Online!C28</f>
        <v>0</v>
      </c>
      <c r="D28" s="72">
        <f>BOR!D28+ULSBoard!D28+SUBoard!D28+LCTCBoard!D28+Online!D28</f>
        <v>0</v>
      </c>
      <c r="E28" s="73">
        <f t="shared" si="1"/>
        <v>0</v>
      </c>
      <c r="F28" s="37"/>
    </row>
    <row r="29" spans="1:6" ht="34.5" x14ac:dyDescent="0.45">
      <c r="A29" s="39" t="s">
        <v>28</v>
      </c>
      <c r="B29" s="72">
        <f>BOR!B29+ULSBoard!B29+SUBoard!B29+LCTCBoard!B29+Online!B29</f>
        <v>0</v>
      </c>
      <c r="C29" s="72">
        <f>BOR!C29+ULSBoard!C29+SUBoard!C29+LCTCBoard!C29+Online!C29</f>
        <v>0</v>
      </c>
      <c r="D29" s="72">
        <f>BOR!D29+ULSBoard!D29+SUBoard!D29+LCTCBoard!D29+Online!D29</f>
        <v>0</v>
      </c>
      <c r="E29" s="73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f>SUM(C16:C29)</f>
        <v>0</v>
      </c>
      <c r="D30" s="32">
        <f>SUM(D16:D29)</f>
        <v>0</v>
      </c>
      <c r="E30" s="71">
        <f>SUM(E16:E29)</f>
        <v>0</v>
      </c>
      <c r="F30" s="34"/>
    </row>
    <row r="31" spans="1:6" ht="34.5" x14ac:dyDescent="0.45">
      <c r="A31" s="40" t="s">
        <v>30</v>
      </c>
      <c r="B31" s="72">
        <f>BOR!B31+ULSBoard!B31+SUBoard!B31+LCTCBoard!B31+Online!B31</f>
        <v>0</v>
      </c>
      <c r="C31" s="72">
        <f>BOR!C31+ULSBoard!C31+SUBoard!C31+LCTCBoard!C31+Online!C31</f>
        <v>0</v>
      </c>
      <c r="D31" s="72">
        <f>BOR!D31+ULSBoard!D31+SUBoard!D31+LCTCBoard!D31+Online!D31</f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2">
        <f>BOR!B32+ULSBoard!B32+SUBoard!B32+LCTCBoard!B32+Online!B32</f>
        <v>0</v>
      </c>
      <c r="C32" s="72">
        <f>BOR!C32+ULSBoard!C32+SUBoard!C32+LCTCBoard!C32+Online!C32</f>
        <v>0</v>
      </c>
      <c r="D32" s="72">
        <f>BOR!D32+ULSBoard!D32+SUBoard!D32+LCTCBoard!D32+Online!D32</f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72">
        <f>BOR!B33+ULSBoard!B33+SUBoard!B33+LCTCBoard!B33+Online!B33</f>
        <v>0</v>
      </c>
      <c r="C33" s="72">
        <f>BOR!C33+ULSBoard!C33+SUBoard!C33+LCTCBoard!C33+Online!C33</f>
        <v>0</v>
      </c>
      <c r="D33" s="72">
        <f>BOR!D33+ULSBoard!D33+SUBoard!D33+LCTCBoard!D33+Online!D33</f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72">
        <f>BOR!B34+ULSBoard!B34+SUBoard!B34+LCTCBoard!B34+Online!B34</f>
        <v>0</v>
      </c>
      <c r="C34" s="72">
        <f>BOR!C34+ULSBoard!C34+SUBoard!C34+LCTCBoard!C34+Online!C34</f>
        <v>0</v>
      </c>
      <c r="D34" s="72">
        <f>BOR!D34+ULSBoard!D34+SUBoard!D34+LCTCBoard!D34+Online!D34</f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72">
        <f>BOR!B35+ULSBoard!B35+SUBoard!B35+LCTCBoard!B35+Online!B35</f>
        <v>0</v>
      </c>
      <c r="C35" s="72">
        <f>BOR!C35+ULSBoard!C35+SUBoard!C35+LCTCBoard!C35+Online!C35</f>
        <v>0</v>
      </c>
      <c r="D35" s="72">
        <f>BOR!D35+ULSBoard!D35+SUBoard!D35+LCTCBoard!D35+Online!D35</f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72">
        <f>BOR!B36+ULSBoard!B36+SUBoard!B36+LCTCBoard!B36+Online!B36</f>
        <v>2767460.59</v>
      </c>
      <c r="C36" s="72">
        <f>BOR!C36+ULSBoard!C36+SUBoard!C36+LCTCBoard!C36+Online!C36</f>
        <v>5144299</v>
      </c>
      <c r="D36" s="72">
        <f>BOR!D36+ULSBoard!D36+SUBoard!D36+LCTCBoard!D36+Online!D36</f>
        <v>5144299</v>
      </c>
      <c r="E36" s="69">
        <f t="shared" si="2"/>
        <v>0</v>
      </c>
      <c r="F36" s="20"/>
    </row>
    <row r="37" spans="1:6" s="35" customFormat="1" ht="35.25" x14ac:dyDescent="0.5">
      <c r="A37" s="42" t="s">
        <v>36</v>
      </c>
      <c r="B37" s="43">
        <f>SUM(B30:B36)</f>
        <v>2767460.59</v>
      </c>
      <c r="C37" s="43">
        <f>SUM(C30:C36)</f>
        <v>5144299</v>
      </c>
      <c r="D37" s="43">
        <f>SUM(D30:D36)</f>
        <v>5144299</v>
      </c>
      <c r="E37" s="70">
        <f>E36+E35+E34+E33+E32+E31+E30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f>BOR!B39+ULSBoard!B39+SUBoard!B39+LCTCBoard!B39+Online!B39</f>
        <v>9588212.7799999993</v>
      </c>
      <c r="C39" s="72">
        <f>BOR!C39+ULSBoard!C39+SUBoard!C39+LCTCBoard!C39+Online!C39</f>
        <v>10000000</v>
      </c>
      <c r="D39" s="72">
        <f>BOR!D39+ULSBoard!D39+SUBoard!D39+LCTCBoard!D39+Online!D39</f>
        <v>12172314</v>
      </c>
      <c r="E39" s="25">
        <f>D39-C39</f>
        <v>2172314</v>
      </c>
      <c r="F39" s="20"/>
    </row>
    <row r="40" spans="1:6" ht="34.5" x14ac:dyDescent="0.45">
      <c r="A40" s="26" t="s">
        <v>39</v>
      </c>
      <c r="B40" s="72">
        <f>BOR!B40+ULSBoard!B40+SUBoard!B40+LCTCBoard!B40+Online!B40</f>
        <v>0</v>
      </c>
      <c r="C40" s="72">
        <f>BOR!C40+ULSBoard!C40+SUBoard!C40+LCTCBoard!C40+Online!C40</f>
        <v>0</v>
      </c>
      <c r="D40" s="72">
        <f>BOR!D40+ULSBoard!D40+SUBoard!D40+LCTCBoard!D40+Online!D40</f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f>BOR!B42+ULSBoard!B42+SUBoard!B42+LCTCBoard!B42+Online!B42</f>
        <v>0</v>
      </c>
      <c r="C42" s="72">
        <f>BOR!C42+ULSBoard!C42+SUBoard!C42+LCTCBoard!C42+Online!C42</f>
        <v>0</v>
      </c>
      <c r="D42" s="72">
        <f>BOR!D42+ULSBoard!D42+SUBoard!D42+LCTCBoard!D42+Online!D42</f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2">
        <f>BOR!B43+ULSBoard!B43+SUBoard!B43+LCTCBoard!B43+Online!B43</f>
        <v>0</v>
      </c>
      <c r="C43" s="72">
        <f>BOR!C43+ULSBoard!C43+SUBoard!C43+LCTCBoard!C43+Online!C43</f>
        <v>0</v>
      </c>
      <c r="D43" s="72">
        <f>BOR!D43+ULSBoard!D43+SUBoard!D43+LCTCBoard!D43+Online!D43</f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74">
        <f>B39+B40+B42+B43</f>
        <v>9588212.7799999993</v>
      </c>
      <c r="C44" s="74">
        <f>C39+C40+C42+C43</f>
        <v>10000000</v>
      </c>
      <c r="D44" s="74">
        <f>D39+D40+D42+D43</f>
        <v>12172314</v>
      </c>
      <c r="E44" s="33">
        <f>D44-C44</f>
        <v>2172314</v>
      </c>
      <c r="F44" s="49"/>
    </row>
    <row r="45" spans="1:6" s="50" customFormat="1" ht="45" x14ac:dyDescent="0.6">
      <c r="A45" s="21" t="s">
        <v>44</v>
      </c>
      <c r="B45" s="74">
        <f>BOR!B45+ULSBoard!B45+SUBoard!B45+LCTCBoard!B45+Online!B45</f>
        <v>0</v>
      </c>
      <c r="C45" s="74">
        <f>BOR!C45+ULSBoard!C45+SUBoard!C45+LCTCBoard!C45+Online!C45</f>
        <v>0</v>
      </c>
      <c r="D45" s="74">
        <f>BOR!D45+ULSBoard!D45+SUBoard!D45+LCTCBoard!D45+Online!D45</f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f>B45+B44+B37+B13+B12</f>
        <v>12355673.369999999</v>
      </c>
      <c r="C46" s="52">
        <f>C45+C44+C37+C13+C12</f>
        <v>39606296</v>
      </c>
      <c r="D46" s="52">
        <f>D45+D44+D37+D13+D12</f>
        <v>28816613</v>
      </c>
      <c r="E46" s="53">
        <f>D46-C46</f>
        <v>-10789683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74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14709393</v>
      </c>
      <c r="C16" s="24">
        <v>14709393</v>
      </c>
      <c r="D16" s="24">
        <v>14709393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640868</v>
      </c>
      <c r="C17" s="24">
        <v>640868</v>
      </c>
      <c r="D17" s="24">
        <v>640868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394512</v>
      </c>
      <c r="C19" s="24">
        <v>394512</v>
      </c>
      <c r="D19" s="24">
        <v>394512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537677</v>
      </c>
      <c r="C23" s="24">
        <v>537677</v>
      </c>
      <c r="D23" s="24">
        <v>537677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84280</v>
      </c>
      <c r="C29" s="24">
        <v>84280</v>
      </c>
      <c r="D29" s="24">
        <v>84280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16366730</v>
      </c>
      <c r="C30" s="32">
        <v>16366730</v>
      </c>
      <c r="D30" s="32">
        <v>16366730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8116</v>
      </c>
      <c r="C36" s="27">
        <v>8116</v>
      </c>
      <c r="D36" s="27">
        <v>8116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16374846</v>
      </c>
      <c r="C37" s="43">
        <v>16374846</v>
      </c>
      <c r="D37" s="43">
        <v>16374846</v>
      </c>
      <c r="E37" s="44">
        <f>E36+E35+E34+E33+E32+E31+E30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16374846</v>
      </c>
      <c r="C46" s="52">
        <v>16374846</v>
      </c>
      <c r="D46" s="52">
        <v>16374846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7" sqref="B7:B46"/>
    </sheetView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75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7831615.5099999998</v>
      </c>
      <c r="C16" s="24">
        <v>7886020</v>
      </c>
      <c r="D16" s="24">
        <v>7343491</v>
      </c>
      <c r="E16" s="24">
        <f>D16-C16</f>
        <v>-542529</v>
      </c>
      <c r="F16" s="37"/>
    </row>
    <row r="17" spans="1:6" ht="34.5" x14ac:dyDescent="0.45">
      <c r="A17" s="18" t="s">
        <v>18</v>
      </c>
      <c r="B17" s="24">
        <v>107950</v>
      </c>
      <c r="C17" s="24">
        <v>107950</v>
      </c>
      <c r="D17" s="24">
        <v>94407.325000000012</v>
      </c>
      <c r="E17" s="24">
        <f>D17-C17</f>
        <v>-13542.674999999988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200543</v>
      </c>
      <c r="C19" s="24">
        <v>200543</v>
      </c>
      <c r="D19" s="24">
        <v>187332.33050000001</v>
      </c>
      <c r="E19" s="24">
        <f>D19-C19</f>
        <v>-13210.669499999989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315638.5</v>
      </c>
      <c r="C23" s="24">
        <v>315639</v>
      </c>
      <c r="D23" s="24">
        <v>304900.12650000001</v>
      </c>
      <c r="E23" s="24">
        <f t="shared" si="1"/>
        <v>-10738.873499999987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239020</v>
      </c>
      <c r="C26" s="24">
        <v>239020</v>
      </c>
      <c r="D26" s="24">
        <v>227246.77000000002</v>
      </c>
      <c r="E26" s="24">
        <f t="shared" si="1"/>
        <v>-11773.229999999981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68600</v>
      </c>
      <c r="C28" s="24">
        <v>68600</v>
      </c>
      <c r="D28" s="24">
        <v>69526.100000000006</v>
      </c>
      <c r="E28" s="24">
        <f t="shared" si="1"/>
        <v>926.10000000000582</v>
      </c>
      <c r="F28" s="37"/>
    </row>
    <row r="29" spans="1:6" ht="34.5" x14ac:dyDescent="0.45">
      <c r="A29" s="39" t="s">
        <v>28</v>
      </c>
      <c r="B29" s="24">
        <v>100591</v>
      </c>
      <c r="C29" s="24">
        <v>100591</v>
      </c>
      <c r="D29" s="24">
        <v>90007.978500000012</v>
      </c>
      <c r="E29" s="24">
        <f>D29-C29</f>
        <v>-10583.021499999988</v>
      </c>
      <c r="F29" s="37"/>
    </row>
    <row r="30" spans="1:6" s="35" customFormat="1" ht="35.25" x14ac:dyDescent="0.5">
      <c r="A30" s="21" t="s">
        <v>29</v>
      </c>
      <c r="B30" s="32">
        <v>8863958.0099999998</v>
      </c>
      <c r="C30" s="32">
        <v>8918363</v>
      </c>
      <c r="D30" s="32">
        <v>8316911.6305000009</v>
      </c>
      <c r="E30" s="32">
        <f>SUM(E16:E29)</f>
        <v>-601451.36950000003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14298.27</v>
      </c>
      <c r="C32" s="27">
        <v>12000</v>
      </c>
      <c r="D32" s="27">
        <v>14491.296645000002</v>
      </c>
      <c r="E32" s="28">
        <f t="shared" si="2"/>
        <v>2491.2966450000022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69637</v>
      </c>
      <c r="C36" s="27">
        <v>69637</v>
      </c>
      <c r="D36" s="27">
        <v>64653.099500000011</v>
      </c>
      <c r="E36" s="28">
        <f t="shared" si="2"/>
        <v>-4983.9004999999888</v>
      </c>
      <c r="F36" s="20"/>
    </row>
    <row r="37" spans="1:6" s="35" customFormat="1" ht="35.25" x14ac:dyDescent="0.5">
      <c r="A37" s="42" t="s">
        <v>36</v>
      </c>
      <c r="B37" s="43">
        <v>8947893.2799999993</v>
      </c>
      <c r="C37" s="43">
        <v>9000000</v>
      </c>
      <c r="D37" s="43">
        <v>8396056.026645001</v>
      </c>
      <c r="E37" s="44">
        <f>E36+E35+E34+E33+E32+E31+E30</f>
        <v>-603943.97335500002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8947893.2799999993</v>
      </c>
      <c r="C46" s="52">
        <v>9000000</v>
      </c>
      <c r="D46" s="52">
        <v>8396056.026645001</v>
      </c>
      <c r="E46" s="53">
        <f>D46-C46</f>
        <v>-603943.97335499898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70" zoomScaleNormal="70" workbookViewId="0">
      <selection activeCell="B7" sqref="B7:B46"/>
    </sheetView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93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5787678.79</v>
      </c>
      <c r="C16" s="24">
        <v>6237326.79</v>
      </c>
      <c r="D16" s="24">
        <v>6197326.4000000004</v>
      </c>
      <c r="E16" s="24">
        <f>D16-C16</f>
        <v>-40000.389999999665</v>
      </c>
      <c r="F16" s="37"/>
    </row>
    <row r="17" spans="1:6" ht="34.5" x14ac:dyDescent="0.45">
      <c r="A17" s="18" t="s">
        <v>18</v>
      </c>
      <c r="B17" s="24">
        <v>74812.84</v>
      </c>
      <c r="C17" s="24">
        <v>90205.84</v>
      </c>
      <c r="D17" s="24">
        <v>74705.84</v>
      </c>
      <c r="E17" s="24">
        <f>D17-C17</f>
        <v>-15500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256159.5</v>
      </c>
      <c r="C19" s="24">
        <v>285722.5</v>
      </c>
      <c r="D19" s="24">
        <v>263222.5</v>
      </c>
      <c r="E19" s="24">
        <f>D19-C19</f>
        <v>-22500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405630.5</v>
      </c>
      <c r="C23" s="24">
        <v>301894.5</v>
      </c>
      <c r="D23" s="24">
        <v>406894.5</v>
      </c>
      <c r="E23" s="24">
        <f t="shared" si="1"/>
        <v>105000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93909.4</v>
      </c>
      <c r="C26" s="24">
        <v>93909.4</v>
      </c>
      <c r="D26" s="24">
        <v>93909.4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183906.5</v>
      </c>
      <c r="C28" s="24">
        <v>183906.5</v>
      </c>
      <c r="D28" s="24">
        <v>183906.5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124551.86</v>
      </c>
      <c r="C29" s="24">
        <v>134540.85999999999</v>
      </c>
      <c r="D29" s="24">
        <v>119540.86</v>
      </c>
      <c r="E29" s="24">
        <f>D29-C29</f>
        <v>-14999.999999999985</v>
      </c>
      <c r="F29" s="37"/>
    </row>
    <row r="30" spans="1:6" s="35" customFormat="1" ht="35.25" x14ac:dyDescent="0.5">
      <c r="A30" s="21" t="s">
        <v>29</v>
      </c>
      <c r="B30" s="32">
        <v>6926649.3900000006</v>
      </c>
      <c r="C30" s="32">
        <v>7327506.3900000006</v>
      </c>
      <c r="D30" s="32">
        <v>7339506.0000000009</v>
      </c>
      <c r="E30" s="32">
        <f>SUM(E16:E29)</f>
        <v>11999.61000000035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13759</v>
      </c>
      <c r="C32" s="27">
        <v>17000</v>
      </c>
      <c r="D32" s="27">
        <v>0</v>
      </c>
      <c r="E32" s="28">
        <f t="shared" si="2"/>
        <v>-17000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41329</v>
      </c>
      <c r="C36" s="27">
        <v>5000</v>
      </c>
      <c r="D36" s="27">
        <v>10000</v>
      </c>
      <c r="E36" s="28">
        <f t="shared" si="2"/>
        <v>5000</v>
      </c>
      <c r="F36" s="20"/>
    </row>
    <row r="37" spans="1:6" s="35" customFormat="1" ht="35.25" x14ac:dyDescent="0.5">
      <c r="A37" s="42" t="s">
        <v>36</v>
      </c>
      <c r="B37" s="43">
        <v>6981737.3900000006</v>
      </c>
      <c r="C37" s="43">
        <v>7349506.3900000006</v>
      </c>
      <c r="D37" s="43">
        <v>7349506.0000000009</v>
      </c>
      <c r="E37" s="44">
        <f>E36+E35+E34+E33+E32+E31+E30</f>
        <v>-0.38999999965017196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6981737.3900000006</v>
      </c>
      <c r="C46" s="52">
        <v>7349506.3900000006</v>
      </c>
      <c r="D46" s="52">
        <v>7349506.0000000009</v>
      </c>
      <c r="E46" s="53">
        <f>D46-C46</f>
        <v>-0.38999999966472387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70" zoomScaleNormal="70" workbookViewId="0"/>
  </sheetViews>
  <sheetFormatPr defaultColWidth="12.42578125" defaultRowHeight="15" x14ac:dyDescent="0.2"/>
  <cols>
    <col min="1" max="1" width="118" style="17" customWidth="1"/>
    <col min="2" max="2" width="39.5703125" style="65" customWidth="1"/>
    <col min="3" max="3" width="43" style="65" bestFit="1" customWidth="1"/>
    <col min="4" max="4" width="41.42578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99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f>HSCS!B7+HSCNO!B7+Ag!B7+PBRC!B7+SULaw!B7+SUAg!B7</f>
        <v>0</v>
      </c>
      <c r="C7" s="72">
        <f>HSCS!C7+HSCNO!C7+Ag!C7+PBRC!C7+SULaw!C7+SUAg!C7</f>
        <v>0</v>
      </c>
      <c r="D7" s="72">
        <f>HSCS!D7+HSCNO!D7+Ag!D7+PBRC!D7+SULaw!D7+SUAg!D7</f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2">
        <f>HSCS!B8+HSCNO!B8+Ag!B8+PBRC!B8+SULaw!B8+SUAg!B8</f>
        <v>0</v>
      </c>
      <c r="C8" s="72">
        <f>HSCS!C8+HSCNO!C8+Ag!C8+PBRC!C8+SULaw!C8+SUAg!C8</f>
        <v>0</v>
      </c>
      <c r="D8" s="72">
        <f>HSCS!D8+HSCNO!D8+Ag!D8+PBRC!D8+SULaw!D8+SUAg!D8</f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2">
        <f>HSCS!B9+HSCNO!B9+Ag!B9+PBRC!B9+SULaw!B9+SUAg!B9</f>
        <v>0</v>
      </c>
      <c r="C9" s="72">
        <f>HSCS!C9+HSCNO!C9+Ag!C9+PBRC!C9+SULaw!C9+SUAg!C9</f>
        <v>0</v>
      </c>
      <c r="D9" s="72">
        <f>HSCS!D9+HSCNO!D9+Ag!D9+PBRC!D9+SULaw!D9+SUAg!D9</f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2">
        <f>HSCS!B10+HSCNO!B10+Ag!B10+PBRC!B10+SULaw!B10+SUAg!B10</f>
        <v>0</v>
      </c>
      <c r="C10" s="72">
        <f>HSCS!C10+HSCNO!C10+Ag!C10+PBRC!C10+SULaw!C10+SUAg!C10</f>
        <v>0</v>
      </c>
      <c r="D10" s="72">
        <f>HSCS!D10+HSCNO!D10+Ag!D10+PBRC!D10+SULaw!D10+SUAg!D10</f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72">
        <f>HSCS!B11+HSCNO!B11+Ag!B11+PBRC!B11+SULaw!B11+SUAg!B11</f>
        <v>0</v>
      </c>
      <c r="C11" s="72">
        <f>HSCS!C11+HSCNO!C11+Ag!C11+PBRC!C11+SULaw!C11+SUAg!C11</f>
        <v>0</v>
      </c>
      <c r="D11" s="72">
        <f>HSCS!D11+HSCNO!D11+Ag!D11+PBRC!D11+SULaw!D11+SUAg!D11</f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76">
        <v>0</v>
      </c>
      <c r="C12" s="76">
        <f>SUM(C7:C11)</f>
        <v>0</v>
      </c>
      <c r="D12" s="76">
        <f>SUM(D7:D11)</f>
        <v>0</v>
      </c>
      <c r="E12" s="33">
        <f t="shared" si="0"/>
        <v>0</v>
      </c>
      <c r="F12" s="34"/>
    </row>
    <row r="13" spans="1:12" s="35" customFormat="1" ht="35.25" x14ac:dyDescent="0.5">
      <c r="A13" s="103" t="s">
        <v>14</v>
      </c>
      <c r="B13" s="74">
        <f>HSCS!B13+HSCNO!B13+Ag!B13+PBRC!B13+SULaw!B13+SUAg!B13</f>
        <v>0</v>
      </c>
      <c r="C13" s="74">
        <f>HSCS!C13+HSCNO!C13+Ag!C13+PBRC!C13+SULaw!C13+SUAg!C13</f>
        <v>0</v>
      </c>
      <c r="D13" s="74">
        <f>HSCS!D13+HSCNO!D13+Ag!D13+PBRC!D13+SULaw!D13+SUAg!D13</f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72">
        <f>HSCS!B16+HSCNO!B16+Ag!B16+PBRC!B16+SULaw!B16+SUAg!B16</f>
        <v>70785856.379999995</v>
      </c>
      <c r="C16" s="72">
        <f>HSCS!C16+HSCNO!C16+Ag!C16+PBRC!C16+SULaw!C16+SUAg!C16</f>
        <v>71800394</v>
      </c>
      <c r="D16" s="72">
        <f>HSCS!D16+HSCNO!D16+Ag!D16+PBRC!D16+SULaw!D16+SUAg!D16</f>
        <v>72819629</v>
      </c>
      <c r="E16" s="72">
        <f>D16-C16</f>
        <v>1019235</v>
      </c>
      <c r="F16" s="37"/>
    </row>
    <row r="17" spans="1:6" ht="34.5" x14ac:dyDescent="0.45">
      <c r="A17" s="18" t="s">
        <v>18</v>
      </c>
      <c r="B17" s="72">
        <f>HSCS!B17+HSCNO!B17+Ag!B17+PBRC!B17+SULaw!B17+SUAg!B17</f>
        <v>7594834.1299999999</v>
      </c>
      <c r="C17" s="72">
        <f>HSCS!C17+HSCNO!C17+Ag!C17+PBRC!C17+SULaw!C17+SUAg!C17</f>
        <v>6313691</v>
      </c>
      <c r="D17" s="72">
        <f>HSCS!D17+HSCNO!D17+Ag!D17+PBRC!D17+SULaw!D17+SUAg!D17</f>
        <v>6421982</v>
      </c>
      <c r="E17" s="73">
        <f>D17-C17</f>
        <v>108291</v>
      </c>
      <c r="F17" s="37"/>
    </row>
    <row r="18" spans="1:6" ht="34.5" x14ac:dyDescent="0.45">
      <c r="A18" s="39" t="s">
        <v>19</v>
      </c>
      <c r="B18" s="72">
        <f>HSCS!B18+HSCNO!B18+Ag!B18+PBRC!B18+SULaw!B18+SUAg!B18</f>
        <v>887804.28</v>
      </c>
      <c r="C18" s="72">
        <f>HSCS!C18+HSCNO!C18+Ag!C18+PBRC!C18+SULaw!C18+SUAg!C18</f>
        <v>867780</v>
      </c>
      <c r="D18" s="72">
        <f>HSCS!D18+HSCNO!D18+Ag!D18+PBRC!D18+SULaw!D18+SUAg!D18</f>
        <v>869442</v>
      </c>
      <c r="E18" s="73">
        <f>D18-C18</f>
        <v>1662</v>
      </c>
      <c r="F18" s="37"/>
    </row>
    <row r="19" spans="1:6" ht="34.5" x14ac:dyDescent="0.45">
      <c r="A19" s="39" t="s">
        <v>20</v>
      </c>
      <c r="B19" s="72">
        <f>HSCS!B19+HSCNO!B19+Ag!B19+PBRC!B19+SULaw!B19+SUAg!B19</f>
        <v>1147441.7</v>
      </c>
      <c r="C19" s="72">
        <f>HSCS!C19+HSCNO!C19+Ag!C19+PBRC!C19+SULaw!C19+SUAg!C19</f>
        <v>1160650</v>
      </c>
      <c r="D19" s="72">
        <f>HSCS!D19+HSCNO!D19+Ag!D19+PBRC!D19+SULaw!D19+SUAg!D19</f>
        <v>1167387</v>
      </c>
      <c r="E19" s="73">
        <f>D19-C19</f>
        <v>6737</v>
      </c>
      <c r="F19" s="37"/>
    </row>
    <row r="20" spans="1:6" ht="34.5" x14ac:dyDescent="0.45">
      <c r="A20" s="39" t="s">
        <v>21</v>
      </c>
      <c r="B20" s="72">
        <f>HSCS!B20+HSCNO!B20+Ag!B20+PBRC!B20+SULaw!B20+SUAg!B20</f>
        <v>0</v>
      </c>
      <c r="C20" s="72">
        <f>HSCS!C20+HSCNO!C20+Ag!C20+PBRC!C20+SULaw!C20+SUAg!C20</f>
        <v>0</v>
      </c>
      <c r="D20" s="72">
        <f>HSCS!D20+HSCNO!D20+Ag!D20+PBRC!D20+SULaw!D20+SUAg!D20</f>
        <v>0</v>
      </c>
      <c r="E20" s="73">
        <f t="shared" ref="E20:E28" si="1">D20-C20</f>
        <v>0</v>
      </c>
      <c r="F20" s="37"/>
    </row>
    <row r="21" spans="1:6" ht="34.5" x14ac:dyDescent="0.45">
      <c r="A21" s="39" t="s">
        <v>22</v>
      </c>
      <c r="B21" s="72">
        <f>HSCS!B21+HSCNO!B21+Ag!B21+PBRC!B21+SULaw!B21+SUAg!B21</f>
        <v>0</v>
      </c>
      <c r="C21" s="72">
        <f>HSCS!C21+HSCNO!C21+Ag!C21+PBRC!C21+SULaw!C21+SUAg!C21</f>
        <v>0</v>
      </c>
      <c r="D21" s="72">
        <f>HSCS!D21+HSCNO!D21+Ag!D21+PBRC!D21+SULaw!D21+SUAg!D21</f>
        <v>0</v>
      </c>
      <c r="E21" s="73">
        <f t="shared" si="1"/>
        <v>0</v>
      </c>
      <c r="F21" s="37"/>
    </row>
    <row r="22" spans="1:6" ht="34.5" x14ac:dyDescent="0.45">
      <c r="A22" s="39" t="s">
        <v>47</v>
      </c>
      <c r="B22" s="72">
        <f>HSCS!B22+HSCNO!B22+Ag!B22+PBRC!B22+SULaw!B22+SUAg!B22</f>
        <v>0</v>
      </c>
      <c r="C22" s="72">
        <f>HSCS!C22+HSCNO!C22+Ag!C22+PBRC!C22+SULaw!C22+SUAg!C22</f>
        <v>0</v>
      </c>
      <c r="D22" s="72">
        <f>HSCS!D22+HSCNO!D22+Ag!D22+PBRC!D22+SULaw!D22+SUAg!D22</f>
        <v>0</v>
      </c>
      <c r="E22" s="73">
        <f>D22-C22</f>
        <v>0</v>
      </c>
      <c r="F22" s="37"/>
    </row>
    <row r="23" spans="1:6" ht="34.5" x14ac:dyDescent="0.45">
      <c r="A23" s="39" t="s">
        <v>48</v>
      </c>
      <c r="B23" s="72">
        <f>HSCS!B23+HSCNO!B23+Ag!B23+PBRC!B23+SULaw!B23+SUAg!B23</f>
        <v>0</v>
      </c>
      <c r="C23" s="72">
        <f>HSCS!C23+HSCNO!C23+Ag!C23+PBRC!C23+SULaw!C23+SUAg!C23</f>
        <v>0</v>
      </c>
      <c r="D23" s="72">
        <f>HSCS!D23+HSCNO!D23+Ag!D23+PBRC!D23+SULaw!D23+SUAg!D23</f>
        <v>0</v>
      </c>
      <c r="E23" s="73">
        <f t="shared" si="1"/>
        <v>0</v>
      </c>
      <c r="F23" s="37"/>
    </row>
    <row r="24" spans="1:6" ht="34.5" x14ac:dyDescent="0.45">
      <c r="A24" s="39" t="s">
        <v>23</v>
      </c>
      <c r="B24" s="72">
        <f>HSCS!B24+HSCNO!B24+Ag!B24+PBRC!B24+SULaw!B24+SUAg!B24</f>
        <v>0</v>
      </c>
      <c r="C24" s="72">
        <f>HSCS!C24+HSCNO!C24+Ag!C24+PBRC!C24+SULaw!C24+SUAg!C24</f>
        <v>0</v>
      </c>
      <c r="D24" s="72">
        <f>HSCS!D24+HSCNO!D24+Ag!D24+PBRC!D24+SULaw!D24+SUAg!D24</f>
        <v>0</v>
      </c>
      <c r="E24" s="73">
        <f t="shared" si="1"/>
        <v>0</v>
      </c>
      <c r="F24" s="37"/>
    </row>
    <row r="25" spans="1:6" ht="34.5" x14ac:dyDescent="0.45">
      <c r="A25" s="39" t="s">
        <v>24</v>
      </c>
      <c r="B25" s="72">
        <f>HSCS!B25+HSCNO!B25+Ag!B25+PBRC!B25+SULaw!B25+SUAg!B25</f>
        <v>0</v>
      </c>
      <c r="C25" s="72">
        <f>HSCS!C25+HSCNO!C25+Ag!C25+PBRC!C25+SULaw!C25+SUAg!C25</f>
        <v>0</v>
      </c>
      <c r="D25" s="72">
        <f>HSCS!D25+HSCNO!D25+Ag!D25+PBRC!D25+SULaw!D25+SUAg!D25</f>
        <v>0</v>
      </c>
      <c r="E25" s="73">
        <f t="shared" si="1"/>
        <v>0</v>
      </c>
      <c r="F25" s="37"/>
    </row>
    <row r="26" spans="1:6" ht="34.5" x14ac:dyDescent="0.45">
      <c r="A26" s="39" t="s">
        <v>25</v>
      </c>
      <c r="B26" s="72">
        <f>HSCS!B26+HSCNO!B26+Ag!B26+PBRC!B26+SULaw!B26+SUAg!B26</f>
        <v>314261.74</v>
      </c>
      <c r="C26" s="72">
        <f>HSCS!C26+HSCNO!C26+Ag!C26+PBRC!C26+SULaw!C26+SUAg!C26</f>
        <v>321511</v>
      </c>
      <c r="D26" s="72">
        <f>HSCS!D26+HSCNO!D26+Ag!D26+PBRC!D26+SULaw!D26+SUAg!D26</f>
        <v>321511</v>
      </c>
      <c r="E26" s="73">
        <f t="shared" si="1"/>
        <v>0</v>
      </c>
      <c r="F26" s="37"/>
    </row>
    <row r="27" spans="1:6" ht="34.5" x14ac:dyDescent="0.45">
      <c r="A27" s="39" t="s">
        <v>26</v>
      </c>
      <c r="B27" s="72">
        <f>HSCS!B27+HSCNO!B27+Ag!B27+PBRC!B27+SULaw!B27+SUAg!B27</f>
        <v>0</v>
      </c>
      <c r="C27" s="72">
        <f>HSCS!C27+HSCNO!C27+Ag!C27+PBRC!C27+SULaw!C27+SUAg!C27</f>
        <v>0</v>
      </c>
      <c r="D27" s="72">
        <f>HSCS!D27+HSCNO!D27+Ag!D27+PBRC!D27+SULaw!D27+SUAg!D27</f>
        <v>0</v>
      </c>
      <c r="E27" s="73">
        <f t="shared" si="1"/>
        <v>0</v>
      </c>
      <c r="F27" s="37"/>
    </row>
    <row r="28" spans="1:6" ht="34.5" x14ac:dyDescent="0.45">
      <c r="A28" s="39" t="s">
        <v>27</v>
      </c>
      <c r="B28" s="72">
        <f>HSCS!B28+HSCNO!B28+Ag!B28+PBRC!B28+SULaw!B28+SUAg!B28</f>
        <v>0</v>
      </c>
      <c r="C28" s="72">
        <f>HSCS!C28+HSCNO!C28+Ag!C28+PBRC!C28+SULaw!C28+SUAg!C28</f>
        <v>0</v>
      </c>
      <c r="D28" s="72">
        <f>HSCS!D28+HSCNO!D28+Ag!D28+PBRC!D28+SULaw!D28+SUAg!D28</f>
        <v>0</v>
      </c>
      <c r="E28" s="73">
        <f t="shared" si="1"/>
        <v>0</v>
      </c>
      <c r="F28" s="37"/>
    </row>
    <row r="29" spans="1:6" ht="34.5" x14ac:dyDescent="0.45">
      <c r="A29" s="39" t="s">
        <v>28</v>
      </c>
      <c r="B29" s="72">
        <f>HSCS!B29+HSCNO!B29+Ag!B29+PBRC!B29+SULaw!B29+SUAg!B29</f>
        <v>373984.99</v>
      </c>
      <c r="C29" s="72">
        <f>HSCS!C29+HSCNO!C29+Ag!C29+PBRC!C29+SULaw!C29+SUAg!C29</f>
        <v>218566</v>
      </c>
      <c r="D29" s="72">
        <f>HSCS!D29+HSCNO!D29+Ag!D29+PBRC!D29+SULaw!D29+SUAg!D29</f>
        <v>796280</v>
      </c>
      <c r="E29" s="73">
        <f>D29-C29</f>
        <v>577714</v>
      </c>
      <c r="F29" s="37"/>
    </row>
    <row r="30" spans="1:6" s="35" customFormat="1" ht="35.25" x14ac:dyDescent="0.5">
      <c r="A30" s="21" t="s">
        <v>29</v>
      </c>
      <c r="B30" s="32">
        <f>SUM(B16:B29)</f>
        <v>81104183.219999984</v>
      </c>
      <c r="C30" s="32">
        <f>SUM(C16:C29)</f>
        <v>80682592</v>
      </c>
      <c r="D30" s="32">
        <f>SUM(D16:D29)</f>
        <v>82396231</v>
      </c>
      <c r="E30" s="71">
        <f>SUM(E16:E29)</f>
        <v>1713639</v>
      </c>
      <c r="F30" s="34"/>
    </row>
    <row r="31" spans="1:6" ht="34.5" x14ac:dyDescent="0.45">
      <c r="A31" s="40" t="s">
        <v>30</v>
      </c>
      <c r="B31" s="72">
        <f>HSCS!B31+HSCNO!B31+Ag!B31+PBRC!B31+SULaw!B31+SUAg!B31</f>
        <v>0</v>
      </c>
      <c r="C31" s="72">
        <f>HSCS!C31+HSCNO!C31+Ag!C31+PBRC!C31+SULaw!C31+SUAg!C31</f>
        <v>0</v>
      </c>
      <c r="D31" s="72">
        <f>HSCS!D31+HSCNO!D31+Ag!D31+PBRC!D31+SULaw!D31+SUAg!D31</f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2">
        <f>HSCS!B32+HSCNO!B32+Ag!B32+PBRC!B32+SULaw!B32+SUAg!B32</f>
        <v>6471547</v>
      </c>
      <c r="C32" s="72">
        <f>HSCS!C32+HSCNO!C32+Ag!C32+PBRC!C32+SULaw!C32+SUAg!C32</f>
        <v>6344846</v>
      </c>
      <c r="D32" s="72">
        <f>HSCS!D32+HSCNO!D32+Ag!D32+PBRC!D32+SULaw!D32+SUAg!D32</f>
        <v>6335539</v>
      </c>
      <c r="E32" s="28">
        <f t="shared" si="2"/>
        <v>-9307</v>
      </c>
      <c r="F32" s="20"/>
    </row>
    <row r="33" spans="1:6" ht="34.5" x14ac:dyDescent="0.45">
      <c r="A33" s="41" t="s">
        <v>32</v>
      </c>
      <c r="B33" s="72">
        <f>HSCS!B33+HSCNO!B33+Ag!B33+PBRC!B33+SULaw!B33+SUAg!B33</f>
        <v>0</v>
      </c>
      <c r="C33" s="72">
        <f>HSCS!C33+HSCNO!C33+Ag!C33+PBRC!C33+SULaw!C33+SUAg!C33</f>
        <v>0</v>
      </c>
      <c r="D33" s="72">
        <f>HSCS!D33+HSCNO!D33+Ag!D33+PBRC!D33+SULaw!D33+SUAg!D33</f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72">
        <f>HSCS!B34+HSCNO!B34+Ag!B34+PBRC!B34+SULaw!B34+SUAg!B34</f>
        <v>0</v>
      </c>
      <c r="C34" s="72">
        <f>HSCS!C34+HSCNO!C34+Ag!C34+PBRC!C34+SULaw!C34+SUAg!C34</f>
        <v>0</v>
      </c>
      <c r="D34" s="72">
        <f>HSCS!D34+HSCNO!D34+Ag!D34+PBRC!D34+SULaw!D34+SUAg!D34</f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72">
        <f>HSCS!B35+HSCNO!B35+Ag!B35+PBRC!B35+SULaw!B35+SUAg!B35</f>
        <v>0</v>
      </c>
      <c r="C35" s="72">
        <f>HSCS!C35+HSCNO!C35+Ag!C35+PBRC!C35+SULaw!C35+SUAg!C35</f>
        <v>0</v>
      </c>
      <c r="D35" s="72">
        <f>HSCS!D35+HSCNO!D35+Ag!D35+PBRC!D35+SULaw!D35+SUAg!D35</f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72">
        <f>HSCS!B36+HSCNO!B36+Ag!B36+PBRC!B36+SULaw!B36+SUAg!B36</f>
        <v>1986486.47</v>
      </c>
      <c r="C36" s="72">
        <f>HSCS!C36+HSCNO!C36+Ag!C36+PBRC!C36+SULaw!C36+SUAg!C36</f>
        <v>7598121</v>
      </c>
      <c r="D36" s="72">
        <f>HSCS!D36+HSCNO!D36+Ag!D36+PBRC!D36+SULaw!D36+SUAg!D36</f>
        <v>7593789</v>
      </c>
      <c r="E36" s="28">
        <f t="shared" si="2"/>
        <v>-4332</v>
      </c>
      <c r="F36" s="20"/>
    </row>
    <row r="37" spans="1:6" s="35" customFormat="1" ht="35.25" x14ac:dyDescent="0.5">
      <c r="A37" s="42" t="s">
        <v>36</v>
      </c>
      <c r="B37" s="43">
        <f>SUM(B30:B36)</f>
        <v>89562216.689999983</v>
      </c>
      <c r="C37" s="43">
        <f>SUM(C30:C36)</f>
        <v>94625559</v>
      </c>
      <c r="D37" s="43">
        <f>SUM(D30:D36)</f>
        <v>96325559</v>
      </c>
      <c r="E37" s="70">
        <f>E36+E35+E34+E33+E32+E31+E30</f>
        <v>1700000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f>HSCS!B39+HSCNO!B39+Ag!B39+PBRC!B39+SULaw!B39+SUAg!B39</f>
        <v>3654209</v>
      </c>
      <c r="C39" s="72">
        <f>HSCS!C39+HSCNO!C39+Ag!C39+PBRC!C39+SULaw!C39+SUAg!C39</f>
        <v>3654209</v>
      </c>
      <c r="D39" s="72">
        <f>HSCS!D39+HSCNO!D39+Ag!D39+PBRC!D39+SULaw!D39+SUAg!D39</f>
        <v>3654209</v>
      </c>
      <c r="E39" s="25">
        <f>D39-C39</f>
        <v>0</v>
      </c>
      <c r="F39" s="20"/>
    </row>
    <row r="40" spans="1:6" ht="34.5" x14ac:dyDescent="0.45">
      <c r="A40" s="26" t="s">
        <v>39</v>
      </c>
      <c r="B40" s="72">
        <f>HSCS!B40+HSCNO!B40+Ag!B40+PBRC!B40+SULaw!B40+SUAg!B40</f>
        <v>0</v>
      </c>
      <c r="C40" s="72">
        <f>HSCS!C40+HSCNO!C40+Ag!C40+PBRC!C40+SULaw!C40+SUAg!C40</f>
        <v>0</v>
      </c>
      <c r="D40" s="72">
        <f>HSCS!D40+HSCNO!D40+Ag!D40+PBRC!D40+SULaw!D40+SUAg!D40</f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f>HSCS!B42+HSCNO!B42+Ag!B42+PBRC!B42+SULaw!B42+SUAg!B42</f>
        <v>0</v>
      </c>
      <c r="C42" s="72">
        <f>HSCS!C42+HSCNO!C42+Ag!C42+PBRC!C42+SULaw!C42+SUAg!C42</f>
        <v>0</v>
      </c>
      <c r="D42" s="72">
        <f>HSCS!D42+HSCNO!D42+Ag!D42+PBRC!D42+SULaw!D42+SUAg!D42</f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2">
        <f>HSCS!B43+HSCNO!B43+Ag!B43+PBRC!B43+SULaw!B43+SUAg!B43</f>
        <v>9784823</v>
      </c>
      <c r="C43" s="72">
        <f>HSCS!C43+HSCNO!C43+Ag!C43+PBRC!C43+SULaw!C43+SUAg!C43</f>
        <v>13018275</v>
      </c>
      <c r="D43" s="72">
        <f>HSCS!D43+HSCNO!D43+Ag!D43+PBRC!D43+SULaw!D43+SUAg!D43</f>
        <v>13018275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74">
        <f>B39+B40+B42+B43</f>
        <v>13439032</v>
      </c>
      <c r="C44" s="74">
        <f>C39+C40+C42+C43</f>
        <v>16672484</v>
      </c>
      <c r="D44" s="74">
        <f>D39+D40+D42+D43</f>
        <v>16672484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74">
        <f>HSCS!B45+HSCNO!B45+Ag!B45+PBRC!B45+SULaw!B45+SUAg!B45</f>
        <v>0</v>
      </c>
      <c r="C45" s="74">
        <f>HSCS!C45+HSCNO!C45+Ag!C45+PBRC!C45+SULaw!C45+SUAg!C45</f>
        <v>0</v>
      </c>
      <c r="D45" s="74">
        <f>HSCS!D45+HSCNO!D45+Ag!D45+PBRC!D45+SULaw!D45+SUAg!D45</f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f>B45+B44+B37+B13+B12</f>
        <v>103001248.68999998</v>
      </c>
      <c r="C46" s="52">
        <f>C45+C44+C37+C13+C12</f>
        <v>111298043</v>
      </c>
      <c r="D46" s="52">
        <f>D45+D44+D37+D13+D12</f>
        <v>112998043</v>
      </c>
      <c r="E46" s="53">
        <f>D46-C46</f>
        <v>1700000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70" zoomScaleNormal="70" workbookViewId="0"/>
  </sheetViews>
  <sheetFormatPr defaultColWidth="12.42578125" defaultRowHeight="15" x14ac:dyDescent="0.2"/>
  <cols>
    <col min="1" max="1" width="118" style="17" customWidth="1"/>
    <col min="2" max="2" width="39.5703125" style="65" customWidth="1"/>
    <col min="3" max="3" width="43" style="65" bestFit="1" customWidth="1"/>
    <col min="4" max="4" width="41.42578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101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f>BOR!B7+LUMCON!B7+LOSFA!B7</f>
        <v>0</v>
      </c>
      <c r="C7" s="72">
        <f>BOR!C7+LUMCON!C7+LOSFA!C7</f>
        <v>0</v>
      </c>
      <c r="D7" s="72">
        <f>BOR!D7+LUMCON!D7+LOSFA!D7</f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2">
        <f>BOR!B8+LUMCON!B8+LOSFA!B8</f>
        <v>0</v>
      </c>
      <c r="C8" s="72">
        <f>BOR!C8+LUMCON!C8+LOSFA!C8</f>
        <v>0</v>
      </c>
      <c r="D8" s="72">
        <f>BOR!D8+LUMCON!D8+LOSFA!D8</f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2">
        <f>BOR!B9+LUMCON!B9+LOSFA!B9</f>
        <v>0</v>
      </c>
      <c r="C9" s="72">
        <f>BOR!C9+LUMCON!C9+LOSFA!C9</f>
        <v>0</v>
      </c>
      <c r="D9" s="72">
        <f>BOR!D9+LUMCON!D9+LOSFA!D9</f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2">
        <f>BOR!B10+LUMCON!B10+LOSFA!B10</f>
        <v>0</v>
      </c>
      <c r="C10" s="72">
        <f>BOR!C10+LUMCON!C10+LOSFA!C10</f>
        <v>0</v>
      </c>
      <c r="D10" s="72">
        <f>BOR!D10+LUMCON!D10+LOSFA!D10</f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72">
        <f>BOR!B11+LUMCON!B11+LOSFA!B11</f>
        <v>4807165.6400000006</v>
      </c>
      <c r="C11" s="72">
        <f>BOR!C11+LUMCON!C11+LOSFA!C11</f>
        <v>28562932</v>
      </c>
      <c r="D11" s="72">
        <f>BOR!D11+LUMCON!D11+LOSFA!D11</f>
        <v>15600935</v>
      </c>
      <c r="E11" s="28">
        <f t="shared" si="0"/>
        <v>-12961997</v>
      </c>
      <c r="F11" s="20"/>
    </row>
    <row r="12" spans="1:12" s="35" customFormat="1" ht="35.25" x14ac:dyDescent="0.5">
      <c r="A12" s="31" t="s">
        <v>13</v>
      </c>
      <c r="B12" s="76">
        <v>0</v>
      </c>
      <c r="C12" s="76">
        <f>SUM(C7:C11)</f>
        <v>28562932</v>
      </c>
      <c r="D12" s="76">
        <f>SUM(D7:D11)</f>
        <v>15600935</v>
      </c>
      <c r="E12" s="33">
        <f t="shared" si="0"/>
        <v>-12961997</v>
      </c>
      <c r="F12" s="34"/>
    </row>
    <row r="13" spans="1:12" s="35" customFormat="1" ht="35.25" x14ac:dyDescent="0.5">
      <c r="A13" s="103" t="s">
        <v>14</v>
      </c>
      <c r="B13" s="74">
        <f>BOR!B13+LUMCON!B13+LOSFA!B13</f>
        <v>0</v>
      </c>
      <c r="C13" s="74">
        <f>BOR!C13+LUMCON!C13+LOSFA!C13</f>
        <v>0</v>
      </c>
      <c r="D13" s="74">
        <f>BOR!D13+LUMCON!D13+LOSFA!D13</f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72">
        <f>BOR!B16+LUMCON!B16+LOSFA!B16</f>
        <v>0</v>
      </c>
      <c r="C16" s="72">
        <f>BOR!C16+LUMCON!C16+LOSFA!C16</f>
        <v>0</v>
      </c>
      <c r="D16" s="72">
        <f>BOR!D16+LUMCON!D16+LOSFA!D16</f>
        <v>0</v>
      </c>
      <c r="E16" s="72">
        <f>D16-C16</f>
        <v>0</v>
      </c>
      <c r="F16" s="37"/>
    </row>
    <row r="17" spans="1:6" ht="34.5" x14ac:dyDescent="0.45">
      <c r="A17" s="18" t="s">
        <v>18</v>
      </c>
      <c r="B17" s="72">
        <f>BOR!B17+LUMCON!B17+LOSFA!B17</f>
        <v>0</v>
      </c>
      <c r="C17" s="72">
        <f>BOR!C17+LUMCON!C17+LOSFA!C17</f>
        <v>0</v>
      </c>
      <c r="D17" s="72">
        <f>BOR!D17+LUMCON!D17+LOSFA!D17</f>
        <v>0</v>
      </c>
      <c r="E17" s="73">
        <f>D17-C17</f>
        <v>0</v>
      </c>
      <c r="F17" s="37"/>
    </row>
    <row r="18" spans="1:6" ht="34.5" x14ac:dyDescent="0.45">
      <c r="A18" s="39" t="s">
        <v>19</v>
      </c>
      <c r="B18" s="72">
        <f>BOR!B18+LUMCON!B18+LOSFA!B18</f>
        <v>0</v>
      </c>
      <c r="C18" s="72">
        <f>BOR!C18+LUMCON!C18+LOSFA!C18</f>
        <v>0</v>
      </c>
      <c r="D18" s="72">
        <f>BOR!D18+LUMCON!D18+LOSFA!D18</f>
        <v>0</v>
      </c>
      <c r="E18" s="73">
        <f>D18-C18</f>
        <v>0</v>
      </c>
      <c r="F18" s="37"/>
    </row>
    <row r="19" spans="1:6" ht="34.5" x14ac:dyDescent="0.45">
      <c r="A19" s="39" t="s">
        <v>20</v>
      </c>
      <c r="B19" s="72">
        <f>BOR!B19+LUMCON!B19+LOSFA!B19</f>
        <v>0</v>
      </c>
      <c r="C19" s="72">
        <f>BOR!C19+LUMCON!C19+LOSFA!C19</f>
        <v>0</v>
      </c>
      <c r="D19" s="72">
        <f>BOR!D19+LUMCON!D19+LOSFA!D19</f>
        <v>0</v>
      </c>
      <c r="E19" s="73">
        <f>D19-C19</f>
        <v>0</v>
      </c>
      <c r="F19" s="37"/>
    </row>
    <row r="20" spans="1:6" ht="34.5" x14ac:dyDescent="0.45">
      <c r="A20" s="39" t="s">
        <v>21</v>
      </c>
      <c r="B20" s="72">
        <f>BOR!B20+LUMCON!B20+LOSFA!B20</f>
        <v>0</v>
      </c>
      <c r="C20" s="72">
        <f>BOR!C20+LUMCON!C20+LOSFA!C20</f>
        <v>0</v>
      </c>
      <c r="D20" s="72">
        <f>BOR!D20+LUMCON!D20+LOSFA!D20</f>
        <v>0</v>
      </c>
      <c r="E20" s="73">
        <f t="shared" ref="E20:E28" si="1">D20-C20</f>
        <v>0</v>
      </c>
      <c r="F20" s="37"/>
    </row>
    <row r="21" spans="1:6" ht="34.5" x14ac:dyDescent="0.45">
      <c r="A21" s="39" t="s">
        <v>22</v>
      </c>
      <c r="B21" s="72">
        <f>BOR!B21+LUMCON!B21+LOSFA!B21</f>
        <v>0</v>
      </c>
      <c r="C21" s="72">
        <f>BOR!C21+LUMCON!C21+LOSFA!C21</f>
        <v>0</v>
      </c>
      <c r="D21" s="72">
        <f>BOR!D21+LUMCON!D21+LOSFA!D21</f>
        <v>0</v>
      </c>
      <c r="E21" s="73">
        <f t="shared" si="1"/>
        <v>0</v>
      </c>
      <c r="F21" s="37"/>
    </row>
    <row r="22" spans="1:6" ht="34.5" x14ac:dyDescent="0.45">
      <c r="A22" s="39" t="s">
        <v>47</v>
      </c>
      <c r="B22" s="72">
        <f>BOR!B22+LUMCON!B22+LOSFA!B22</f>
        <v>0</v>
      </c>
      <c r="C22" s="72">
        <f>BOR!C22+LUMCON!C22+LOSFA!C22</f>
        <v>0</v>
      </c>
      <c r="D22" s="72">
        <f>BOR!D22+LUMCON!D22+LOSFA!D22</f>
        <v>0</v>
      </c>
      <c r="E22" s="73">
        <f>D22-C22</f>
        <v>0</v>
      </c>
      <c r="F22" s="37"/>
    </row>
    <row r="23" spans="1:6" ht="34.5" x14ac:dyDescent="0.45">
      <c r="A23" s="39" t="s">
        <v>48</v>
      </c>
      <c r="B23" s="72">
        <f>BOR!B23+LUMCON!B23+LOSFA!B23</f>
        <v>0</v>
      </c>
      <c r="C23" s="72">
        <f>BOR!C23+LUMCON!C23+LOSFA!C23</f>
        <v>0</v>
      </c>
      <c r="D23" s="72">
        <f>BOR!D23+LUMCON!D23+LOSFA!D23</f>
        <v>0</v>
      </c>
      <c r="E23" s="73">
        <f t="shared" si="1"/>
        <v>0</v>
      </c>
      <c r="F23" s="37"/>
    </row>
    <row r="24" spans="1:6" ht="34.5" x14ac:dyDescent="0.45">
      <c r="A24" s="39" t="s">
        <v>23</v>
      </c>
      <c r="B24" s="72">
        <f>BOR!B24+LUMCON!B24+LOSFA!B24</f>
        <v>0</v>
      </c>
      <c r="C24" s="72">
        <f>BOR!C24+LUMCON!C24+LOSFA!C24</f>
        <v>0</v>
      </c>
      <c r="D24" s="72">
        <f>BOR!D24+LUMCON!D24+LOSFA!D24</f>
        <v>0</v>
      </c>
      <c r="E24" s="73">
        <f t="shared" si="1"/>
        <v>0</v>
      </c>
      <c r="F24" s="37"/>
    </row>
    <row r="25" spans="1:6" ht="34.5" x14ac:dyDescent="0.45">
      <c r="A25" s="39" t="s">
        <v>24</v>
      </c>
      <c r="B25" s="72">
        <f>BOR!B25+LUMCON!B25+LOSFA!B25</f>
        <v>0</v>
      </c>
      <c r="C25" s="72">
        <f>BOR!C25+LUMCON!C25+LOSFA!C25</f>
        <v>0</v>
      </c>
      <c r="D25" s="72">
        <f>BOR!D25+LUMCON!D25+LOSFA!D25</f>
        <v>0</v>
      </c>
      <c r="E25" s="73">
        <f t="shared" si="1"/>
        <v>0</v>
      </c>
      <c r="F25" s="37"/>
    </row>
    <row r="26" spans="1:6" ht="34.5" x14ac:dyDescent="0.45">
      <c r="A26" s="39" t="s">
        <v>25</v>
      </c>
      <c r="B26" s="72">
        <f>BOR!B26+LUMCON!B26+LOSFA!B26</f>
        <v>0</v>
      </c>
      <c r="C26" s="72">
        <f>BOR!C26+LUMCON!C26+LOSFA!C26</f>
        <v>0</v>
      </c>
      <c r="D26" s="72">
        <f>BOR!D26+LUMCON!D26+LOSFA!D26</f>
        <v>0</v>
      </c>
      <c r="E26" s="73">
        <f t="shared" si="1"/>
        <v>0</v>
      </c>
      <c r="F26" s="37"/>
    </row>
    <row r="27" spans="1:6" ht="34.5" x14ac:dyDescent="0.45">
      <c r="A27" s="39" t="s">
        <v>26</v>
      </c>
      <c r="B27" s="72">
        <f>BOR!B27+LUMCON!B27+LOSFA!B27</f>
        <v>0</v>
      </c>
      <c r="C27" s="72">
        <f>BOR!C27+LUMCON!C27+LOSFA!C27</f>
        <v>0</v>
      </c>
      <c r="D27" s="72">
        <f>BOR!D27+LUMCON!D27+LOSFA!D27</f>
        <v>0</v>
      </c>
      <c r="E27" s="73">
        <f t="shared" si="1"/>
        <v>0</v>
      </c>
      <c r="F27" s="37"/>
    </row>
    <row r="28" spans="1:6" ht="34.5" x14ac:dyDescent="0.45">
      <c r="A28" s="39" t="s">
        <v>27</v>
      </c>
      <c r="B28" s="72">
        <f>BOR!B28+LUMCON!B28+LOSFA!B28</f>
        <v>0</v>
      </c>
      <c r="C28" s="72">
        <f>BOR!C28+LUMCON!C28+LOSFA!C28</f>
        <v>0</v>
      </c>
      <c r="D28" s="72">
        <f>BOR!D28+LUMCON!D28+LOSFA!D28</f>
        <v>0</v>
      </c>
      <c r="E28" s="73">
        <f t="shared" si="1"/>
        <v>0</v>
      </c>
      <c r="F28" s="37"/>
    </row>
    <row r="29" spans="1:6" ht="34.5" x14ac:dyDescent="0.45">
      <c r="A29" s="39" t="s">
        <v>28</v>
      </c>
      <c r="B29" s="72">
        <f>BOR!B29+LUMCON!B29+LOSFA!B29</f>
        <v>0</v>
      </c>
      <c r="C29" s="72">
        <f>BOR!C29+LUMCON!C29+LOSFA!C29</f>
        <v>0</v>
      </c>
      <c r="D29" s="72">
        <f>BOR!D29+LUMCON!D29+LOSFA!D29</f>
        <v>0</v>
      </c>
      <c r="E29" s="73">
        <f>D29-C29</f>
        <v>0</v>
      </c>
      <c r="F29" s="37"/>
    </row>
    <row r="30" spans="1:6" s="35" customFormat="1" ht="35.25" x14ac:dyDescent="0.5">
      <c r="A30" s="21" t="s">
        <v>29</v>
      </c>
      <c r="B30" s="32">
        <f>SUM(B16:B29)</f>
        <v>0</v>
      </c>
      <c r="C30" s="32">
        <f>SUM(C16:C29)</f>
        <v>0</v>
      </c>
      <c r="D30" s="32">
        <f>SUM(D16:D29)</f>
        <v>0</v>
      </c>
      <c r="E30" s="71">
        <f>SUM(E16:E29)</f>
        <v>0</v>
      </c>
      <c r="F30" s="34"/>
    </row>
    <row r="31" spans="1:6" ht="34.5" x14ac:dyDescent="0.45">
      <c r="A31" s="40" t="s">
        <v>30</v>
      </c>
      <c r="B31" s="72">
        <f>BOR!B31+LUMCON!B31+LOSFA!B31</f>
        <v>0</v>
      </c>
      <c r="C31" s="72">
        <f>BOR!C31+LUMCON!C31+LOSFA!C31</f>
        <v>0</v>
      </c>
      <c r="D31" s="72">
        <f>BOR!D31+LUMCON!D31+LOSFA!D31</f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2">
        <f>BOR!B32+LUMCON!B32+LOSFA!B32</f>
        <v>0</v>
      </c>
      <c r="C32" s="72">
        <f>BOR!C32+LUMCON!C32+LOSFA!C32</f>
        <v>0</v>
      </c>
      <c r="D32" s="72">
        <f>BOR!D32+LUMCON!D32+LOSFA!D32</f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72">
        <f>BOR!B33+LUMCON!B33+LOSFA!B33</f>
        <v>0</v>
      </c>
      <c r="C33" s="72">
        <f>BOR!C33+LUMCON!C33+LOSFA!C33</f>
        <v>0</v>
      </c>
      <c r="D33" s="72">
        <f>BOR!D33+LUMCON!D33+LOSFA!D33</f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72">
        <f>BOR!B34+LUMCON!B34+LOSFA!B34</f>
        <v>0</v>
      </c>
      <c r="C34" s="72">
        <f>BOR!C34+LUMCON!C34+LOSFA!C34</f>
        <v>0</v>
      </c>
      <c r="D34" s="72">
        <f>BOR!D34+LUMCON!D34+LOSFA!D34</f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72">
        <f>BOR!B35+LUMCON!B35+LOSFA!B35</f>
        <v>0</v>
      </c>
      <c r="C35" s="72">
        <f>BOR!C35+LUMCON!C35+LOSFA!C35</f>
        <v>0</v>
      </c>
      <c r="D35" s="72">
        <f>BOR!D35+LUMCON!D35+LOSFA!D35</f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72">
        <f>BOR!B36+LUMCON!B36+LOSFA!B36</f>
        <v>5893621</v>
      </c>
      <c r="C36" s="72">
        <f>BOR!C36+LUMCON!C36+LOSFA!C36</f>
        <v>7871749</v>
      </c>
      <c r="D36" s="72">
        <f>BOR!D36+LUMCON!D36+LOSFA!D36</f>
        <v>7923049</v>
      </c>
      <c r="E36" s="69">
        <f t="shared" si="2"/>
        <v>51300</v>
      </c>
      <c r="F36" s="20"/>
    </row>
    <row r="37" spans="1:6" s="35" customFormat="1" ht="35.25" x14ac:dyDescent="0.5">
      <c r="A37" s="42" t="s">
        <v>36</v>
      </c>
      <c r="B37" s="43">
        <f>SUM(B30:B36)</f>
        <v>5893621</v>
      </c>
      <c r="C37" s="43">
        <f>SUM(C30:C36)</f>
        <v>7871749</v>
      </c>
      <c r="D37" s="43">
        <f>SUM(D30:D36)</f>
        <v>7923049</v>
      </c>
      <c r="E37" s="70">
        <f>E36+E35+E34+E33+E32+E31+E30</f>
        <v>51300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f>BOR!B39+LUMCON!B39+LOSFA!B39</f>
        <v>48421303.780000001</v>
      </c>
      <c r="C39" s="72">
        <f>BOR!C39+LUMCON!C39+LOSFA!C39</f>
        <v>62350908</v>
      </c>
      <c r="D39" s="72">
        <f>BOR!D39+LUMCON!D39+LOSFA!D39</f>
        <v>59196346</v>
      </c>
      <c r="E39" s="25">
        <f>D39-C39</f>
        <v>-3154562</v>
      </c>
      <c r="F39" s="20"/>
    </row>
    <row r="40" spans="1:6" ht="34.5" x14ac:dyDescent="0.45">
      <c r="A40" s="26" t="s">
        <v>39</v>
      </c>
      <c r="B40" s="72">
        <f>BOR!B40+LUMCON!B40+LOSFA!B40</f>
        <v>0</v>
      </c>
      <c r="C40" s="72">
        <f>BOR!C40+LUMCON!C40+LOSFA!C40</f>
        <v>0</v>
      </c>
      <c r="D40" s="72">
        <f>BOR!D40+LUMCON!D40+LOSFA!D40</f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f>BOR!B42+LUMCON!B42+LOSFA!B42</f>
        <v>0</v>
      </c>
      <c r="C42" s="72">
        <f>BOR!C42+LUMCON!C42+LOSFA!C42</f>
        <v>0</v>
      </c>
      <c r="D42" s="72">
        <f>BOR!D42+LUMCON!D42+LOSFA!D42</f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2">
        <f>BOR!B43+LUMCON!B43+LOSFA!B43</f>
        <v>3990756</v>
      </c>
      <c r="C43" s="72">
        <f>BOR!C43+LUMCON!C43+LOSFA!C43</f>
        <v>4034667</v>
      </c>
      <c r="D43" s="72">
        <f>BOR!D43+LUMCON!D43+LOSFA!D43</f>
        <v>4034667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74">
        <f>B39+B40+B42+B43</f>
        <v>52412059.780000001</v>
      </c>
      <c r="C44" s="74">
        <f>C39+C40+C42+C43</f>
        <v>66385575</v>
      </c>
      <c r="D44" s="74">
        <f>D39+D40+D42+D43</f>
        <v>63231013</v>
      </c>
      <c r="E44" s="33">
        <f>D44-C44</f>
        <v>-3154562</v>
      </c>
      <c r="F44" s="49"/>
    </row>
    <row r="45" spans="1:6" s="50" customFormat="1" ht="45" x14ac:dyDescent="0.6">
      <c r="A45" s="21" t="s">
        <v>44</v>
      </c>
      <c r="B45" s="74">
        <f>BOR!B45+LUMCON!B45+LOSFA!B45</f>
        <v>0</v>
      </c>
      <c r="C45" s="74">
        <f>BOR!C45+LUMCON!C45+LOSFA!C45</f>
        <v>0</v>
      </c>
      <c r="D45" s="74">
        <f>BOR!D45+LUMCON!D45+LOSFA!D45</f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f>B45+B44+B37+B13+B12</f>
        <v>58305680.780000001</v>
      </c>
      <c r="C46" s="52">
        <f>C45+C44+C37+C13+C12</f>
        <v>102820256</v>
      </c>
      <c r="D46" s="52">
        <f>D45+D44+D37+D13+D12</f>
        <v>86754997</v>
      </c>
      <c r="E46" s="53">
        <f>D46-C46</f>
        <v>-16065259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0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2131700.64</v>
      </c>
      <c r="C11" s="27">
        <v>24461997</v>
      </c>
      <c r="D11" s="27">
        <v>11500000</v>
      </c>
      <c r="E11" s="28">
        <f t="shared" si="0"/>
        <v>-12961997</v>
      </c>
      <c r="F11" s="20"/>
    </row>
    <row r="12" spans="1:12" s="35" customFormat="1" ht="35.25" x14ac:dyDescent="0.5">
      <c r="A12" s="31" t="s">
        <v>13</v>
      </c>
      <c r="B12" s="32">
        <v>2131700.64</v>
      </c>
      <c r="C12" s="32">
        <v>24461997</v>
      </c>
      <c r="D12" s="32">
        <v>11500000</v>
      </c>
      <c r="E12" s="33">
        <f t="shared" si="0"/>
        <v>-12961997</v>
      </c>
      <c r="F12" s="34"/>
    </row>
    <row r="13" spans="1:12" s="35" customFormat="1" ht="35.25" x14ac:dyDescent="0.5">
      <c r="A13" s="103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780427</v>
      </c>
      <c r="C36" s="27">
        <v>2730299</v>
      </c>
      <c r="D36" s="27">
        <v>2730299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780427</v>
      </c>
      <c r="C37" s="43">
        <v>2730299</v>
      </c>
      <c r="D37" s="43">
        <v>2730299</v>
      </c>
      <c r="E37" s="44">
        <f>E36+E35+E34+E33+E32+E31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9588212.7799999993</v>
      </c>
      <c r="C39" s="24">
        <v>10000000</v>
      </c>
      <c r="D39" s="24">
        <v>12172314</v>
      </c>
      <c r="E39" s="25">
        <f>D39-C39</f>
        <v>2172314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9588212.7799999993</v>
      </c>
      <c r="C44" s="32">
        <v>10000000</v>
      </c>
      <c r="D44" s="32">
        <v>12172314</v>
      </c>
      <c r="E44" s="33">
        <f>D44-C44</f>
        <v>2172314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12500340.42</v>
      </c>
      <c r="C46" s="52">
        <v>37192296</v>
      </c>
      <c r="D46" s="52">
        <v>26402613</v>
      </c>
      <c r="E46" s="53">
        <f>D46-C46</f>
        <v>-10789683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60" zoomScaleNormal="60" workbookViewId="0"/>
  </sheetViews>
  <sheetFormatPr defaultColWidth="12.42578125" defaultRowHeight="15" x14ac:dyDescent="0.2"/>
  <cols>
    <col min="1" max="1" width="109.140625" style="17" customWidth="1"/>
    <col min="2" max="2" width="35.28515625" style="65" customWidth="1"/>
    <col min="3" max="3" width="35" style="65" customWidth="1"/>
    <col min="4" max="4" width="35.28515625" style="65" customWidth="1"/>
    <col min="5" max="5" width="37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71.71093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71.71093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71.71093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71.71093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71.71093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71.71093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71.71093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71.71093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71.71093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71.71093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71.71093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71.71093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71.71093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71.71093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71.71093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71.71093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71.71093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71.71093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71.71093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71.71093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71.71093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71.71093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71.71093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71.71093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71.71093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71.71093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71.71093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71.71093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71.71093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71.71093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71.71093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71.71093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71.71093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71.71093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71.71093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71.71093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71.71093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71.71093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71.71093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71.71093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71.71093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71.71093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71.71093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71.71093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71.71093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71.71093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71.71093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71.71093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71.71093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71.71093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71.71093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71.71093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71.71093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71.71093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71.71093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71.71093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71.71093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71.71093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71.71093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71.71093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71.71093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71.71093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71.71093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102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96</v>
      </c>
      <c r="C5" s="19" t="s">
        <v>96</v>
      </c>
      <c r="D5" s="19" t="s">
        <v>100</v>
      </c>
      <c r="E5" s="67" t="s">
        <v>96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323801</v>
      </c>
      <c r="C11" s="27">
        <v>375000</v>
      </c>
      <c r="D11" s="27">
        <v>375000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323801</v>
      </c>
      <c r="C12" s="32">
        <v>375000</v>
      </c>
      <c r="D12" s="32">
        <v>375000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5100000</v>
      </c>
      <c r="C36" s="27">
        <v>5100000</v>
      </c>
      <c r="D36" s="27">
        <v>5100000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5100000</v>
      </c>
      <c r="C37" s="43">
        <v>5100000</v>
      </c>
      <c r="D37" s="43">
        <v>5100000</v>
      </c>
      <c r="E37" s="44">
        <f>E36+E35+E34+E33+E32+E31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3990756</v>
      </c>
      <c r="C43" s="27">
        <v>4034667</v>
      </c>
      <c r="D43" s="27">
        <v>4034667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3990756</v>
      </c>
      <c r="C44" s="32">
        <v>4034667</v>
      </c>
      <c r="D44" s="32">
        <v>4034667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9414557</v>
      </c>
      <c r="C46" s="52">
        <v>9509667</v>
      </c>
      <c r="D46" s="52">
        <v>9509667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52</vt:i4>
      </vt:variant>
      <vt:variant>
        <vt:lpstr>Named Ranges</vt:lpstr>
      </vt:variant>
      <vt:variant>
        <vt:i4>52</vt:i4>
      </vt:variant>
    </vt:vector>
  </HeadingPairs>
  <TitlesOfParts>
    <vt:vector size="104" baseType="lpstr">
      <vt:lpstr>HESummary</vt:lpstr>
      <vt:lpstr>2Year</vt:lpstr>
      <vt:lpstr>4Year</vt:lpstr>
      <vt:lpstr>2&amp;4Year</vt:lpstr>
      <vt:lpstr>Boards</vt:lpstr>
      <vt:lpstr>Specialized</vt:lpstr>
      <vt:lpstr>BORSummary</vt:lpstr>
      <vt:lpstr>BOR</vt:lpstr>
      <vt:lpstr>LUMCON</vt:lpstr>
      <vt:lpstr>LOSFA</vt:lpstr>
      <vt:lpstr>UL Summary</vt:lpstr>
      <vt:lpstr>ULSBoard</vt:lpstr>
      <vt:lpstr>Grambling</vt:lpstr>
      <vt:lpstr>LATech</vt:lpstr>
      <vt:lpstr>McNeese</vt:lpstr>
      <vt:lpstr>Nicholls</vt:lpstr>
      <vt:lpstr>NwSU</vt:lpstr>
      <vt:lpstr>SLU</vt:lpstr>
      <vt:lpstr>ULL</vt:lpstr>
      <vt:lpstr>ULM</vt:lpstr>
      <vt:lpstr>UNO</vt:lpstr>
      <vt:lpstr>LSU Summary</vt:lpstr>
      <vt:lpstr>LSU</vt:lpstr>
      <vt:lpstr>LSUA</vt:lpstr>
      <vt:lpstr>LSUS</vt:lpstr>
      <vt:lpstr>LSUE</vt:lpstr>
      <vt:lpstr>HSCS</vt:lpstr>
      <vt:lpstr>HSCNO</vt:lpstr>
      <vt:lpstr>Ag</vt:lpstr>
      <vt:lpstr>PBRC</vt:lpstr>
      <vt:lpstr>SUSummary</vt:lpstr>
      <vt:lpstr>SUBoard</vt:lpstr>
      <vt:lpstr>SUBR</vt:lpstr>
      <vt:lpstr>SUNO</vt:lpstr>
      <vt:lpstr>SUSLA</vt:lpstr>
      <vt:lpstr>SULaw</vt:lpstr>
      <vt:lpstr>SUAg</vt:lpstr>
      <vt:lpstr>LCTCSummary</vt:lpstr>
      <vt:lpstr>LCTCBoard</vt:lpstr>
      <vt:lpstr>Online</vt:lpstr>
      <vt:lpstr>BRCC</vt:lpstr>
      <vt:lpstr>BPCC</vt:lpstr>
      <vt:lpstr>Delgado</vt:lpstr>
      <vt:lpstr>CentLATCC</vt:lpstr>
      <vt:lpstr>Fletcher</vt:lpstr>
      <vt:lpstr>LDCC</vt:lpstr>
      <vt:lpstr>Northshore</vt:lpstr>
      <vt:lpstr>Nunez</vt:lpstr>
      <vt:lpstr>RPCC</vt:lpstr>
      <vt:lpstr>SLCC</vt:lpstr>
      <vt:lpstr>Sowela</vt:lpstr>
      <vt:lpstr>LTC</vt:lpstr>
      <vt:lpstr>'2&amp;4Year'!Print_Area</vt:lpstr>
      <vt:lpstr>'2Year'!Print_Area</vt:lpstr>
      <vt:lpstr>'4Year'!Print_Area</vt:lpstr>
      <vt:lpstr>Ag!Print_Area</vt:lpstr>
      <vt:lpstr>Boards!Print_Area</vt:lpstr>
      <vt:lpstr>BOR!Print_Area</vt:lpstr>
      <vt:lpstr>BORSummary!Print_Area</vt:lpstr>
      <vt:lpstr>BPCC!Print_Area</vt:lpstr>
      <vt:lpstr>BRCC!Print_Area</vt:lpstr>
      <vt:lpstr>CentLATCC!Print_Area</vt:lpstr>
      <vt:lpstr>Delgado!Print_Area</vt:lpstr>
      <vt:lpstr>Fletcher!Print_Area</vt:lpstr>
      <vt:lpstr>Grambling!Print_Area</vt:lpstr>
      <vt:lpstr>HESummary!Print_Area</vt:lpstr>
      <vt:lpstr>HSCNO!Print_Area</vt:lpstr>
      <vt:lpstr>HSCS!Print_Area</vt:lpstr>
      <vt:lpstr>LATech!Print_Area</vt:lpstr>
      <vt:lpstr>LCTCBoard!Print_Area</vt:lpstr>
      <vt:lpstr>LCTCSummary!Print_Area</vt:lpstr>
      <vt:lpstr>LDCC!Print_Area</vt:lpstr>
      <vt:lpstr>LOSFA!Print_Area</vt:lpstr>
      <vt:lpstr>LSU!Print_Area</vt:lpstr>
      <vt:lpstr>'LSU Summary'!Print_Area</vt:lpstr>
      <vt:lpstr>LSUA!Print_Area</vt:lpstr>
      <vt:lpstr>LSUE!Print_Area</vt:lpstr>
      <vt:lpstr>LSUS!Print_Area</vt:lpstr>
      <vt:lpstr>LTC!Print_Area</vt:lpstr>
      <vt:lpstr>LUMCON!Print_Area</vt:lpstr>
      <vt:lpstr>McNeese!Print_Area</vt:lpstr>
      <vt:lpstr>Nicholls!Print_Area</vt:lpstr>
      <vt:lpstr>Northshore!Print_Area</vt:lpstr>
      <vt:lpstr>Nunez!Print_Area</vt:lpstr>
      <vt:lpstr>NwSU!Print_Area</vt:lpstr>
      <vt:lpstr>Online!Print_Area</vt:lpstr>
      <vt:lpstr>PBRC!Print_Area</vt:lpstr>
      <vt:lpstr>RPCC!Print_Area</vt:lpstr>
      <vt:lpstr>SLCC!Print_Area</vt:lpstr>
      <vt:lpstr>SLU!Print_Area</vt:lpstr>
      <vt:lpstr>Sowela!Print_Area</vt:lpstr>
      <vt:lpstr>Specialized!Print_Area</vt:lpstr>
      <vt:lpstr>SUAg!Print_Area</vt:lpstr>
      <vt:lpstr>SUBoard!Print_Area</vt:lpstr>
      <vt:lpstr>SUBR!Print_Area</vt:lpstr>
      <vt:lpstr>SULaw!Print_Area</vt:lpstr>
      <vt:lpstr>SUNO!Print_Area</vt:lpstr>
      <vt:lpstr>SUSLA!Print_Area</vt:lpstr>
      <vt:lpstr>SUSummary!Print_Area</vt:lpstr>
      <vt:lpstr>'UL Summary'!Print_Area</vt:lpstr>
      <vt:lpstr>ULL!Print_Area</vt:lpstr>
      <vt:lpstr>ULM!Print_Area</vt:lpstr>
      <vt:lpstr>ULSBoard!Print_Area</vt:lpstr>
      <vt:lpstr>UNO!Print_Area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Lori.Parker</cp:lastModifiedBy>
  <cp:lastPrinted>2016-10-05T19:51:47Z</cp:lastPrinted>
  <dcterms:created xsi:type="dcterms:W3CDTF">2013-09-10T15:33:57Z</dcterms:created>
  <dcterms:modified xsi:type="dcterms:W3CDTF">2016-10-06T21:18:45Z</dcterms:modified>
</cp:coreProperties>
</file>