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PSE" sheetId="16" r:id="rId1"/>
    <sheet name="2Year" sheetId="15" r:id="rId2"/>
    <sheet name="4Year" sheetId="14" r:id="rId3"/>
    <sheet name="2&amp;4Year" sheetId="13" r:id="rId4"/>
    <sheet name="BOR" sheetId="67" r:id="rId5"/>
    <sheet name="LOSFA" sheetId="1" r:id="rId6"/>
    <sheet name="LUMCON" sheetId="2" r:id="rId7"/>
    <sheet name="ULSystem" sheetId="17" r:id="rId8"/>
    <sheet name="ULBOS" sheetId="3" r:id="rId9"/>
    <sheet name="GSU" sheetId="4" r:id="rId10"/>
    <sheet name="LATech" sheetId="5" r:id="rId11"/>
    <sheet name="McNeese" sheetId="6" r:id="rId12"/>
    <sheet name="Nicholls" sheetId="7" r:id="rId13"/>
    <sheet name="NwSU" sheetId="8" r:id="rId14"/>
    <sheet name="SLU" sheetId="9" r:id="rId15"/>
    <sheet name="ULL" sheetId="10" r:id="rId16"/>
    <sheet name="ULM" sheetId="11" r:id="rId17"/>
    <sheet name="UNO" sheetId="12" r:id="rId18"/>
    <sheet name="LSUSystem" sheetId="18" r:id="rId19"/>
    <sheet name="LSUBOS" sheetId="68" r:id="rId20"/>
    <sheet name="LSUBR" sheetId="19" r:id="rId21"/>
    <sheet name="LSUA" sheetId="20" r:id="rId22"/>
    <sheet name="LSUS" sheetId="21" r:id="rId23"/>
    <sheet name="LSUE" sheetId="22" r:id="rId24"/>
    <sheet name="LSULAW" sheetId="23" r:id="rId25"/>
    <sheet name="LSUHSCS" sheetId="24" r:id="rId26"/>
    <sheet name="LSUHSCNO" sheetId="25" r:id="rId27"/>
    <sheet name="LSUAG" sheetId="26" r:id="rId28"/>
    <sheet name="PENN" sheetId="27" r:id="rId29"/>
    <sheet name="EACONWAY" sheetId="28" r:id="rId30"/>
    <sheet name="HPLONG" sheetId="29" r:id="rId31"/>
    <sheet name="SUSystem" sheetId="30" r:id="rId32"/>
    <sheet name="SUBOS" sheetId="31" r:id="rId33"/>
    <sheet name="SUBR" sheetId="32" r:id="rId34"/>
    <sheet name="SUNO" sheetId="33" r:id="rId35"/>
    <sheet name="SUSBO" sheetId="34" r:id="rId36"/>
    <sheet name="SUAG" sheetId="35" r:id="rId37"/>
    <sheet name="SULAW" sheetId="36" r:id="rId38"/>
    <sheet name="LCTCSystem" sheetId="37" r:id="rId39"/>
    <sheet name="LCTCBOS" sheetId="38" r:id="rId40"/>
    <sheet name="Online" sheetId="39" r:id="rId41"/>
    <sheet name="BRCC" sheetId="40" r:id="rId42"/>
    <sheet name="BPCC" sheetId="41" r:id="rId43"/>
    <sheet name="Delgado" sheetId="42" r:id="rId44"/>
    <sheet name="Fletcher" sheetId="43" r:id="rId45"/>
    <sheet name="Delta" sheetId="44" r:id="rId46"/>
    <sheet name="Nunez" sheetId="45" r:id="rId47"/>
    <sheet name="RPCC" sheetId="46" r:id="rId48"/>
    <sheet name="SLCC" sheetId="47" r:id="rId49"/>
    <sheet name="Sowela" sheetId="48" r:id="rId50"/>
    <sheet name="Northshore" sheetId="49" r:id="rId51"/>
    <sheet name="CentralLA" sheetId="50" r:id="rId52"/>
    <sheet name="LTC" sheetId="51" r:id="rId53"/>
  </sheets>
  <definedNames>
    <definedName name="_xlnm.Print_Area" localSheetId="3">'2&amp;4Year'!$A$1:$M$76</definedName>
    <definedName name="_xlnm.Print_Area" localSheetId="1">'2Year'!$A$1:$M$76</definedName>
    <definedName name="_xlnm.Print_Area" localSheetId="2">'4Year'!$A$1:$M$76</definedName>
    <definedName name="_xlnm.Print_Area" localSheetId="4">BOR!$A$1:$M$76</definedName>
    <definedName name="_xlnm.Print_Area" localSheetId="42">BPCC!$A$1:$M$76</definedName>
    <definedName name="_xlnm.Print_Area" localSheetId="41">BRCC!$A$1:$M$76</definedName>
    <definedName name="_xlnm.Print_Area" localSheetId="51">CentralLA!$A$1:$M$76</definedName>
    <definedName name="_xlnm.Print_Area" localSheetId="43">Delgado!$A$1:$M$76</definedName>
    <definedName name="_xlnm.Print_Area" localSheetId="45">Delta!$A$1:$M$76</definedName>
    <definedName name="_xlnm.Print_Area" localSheetId="29">EACONWAY!$A$1:$M$76</definedName>
    <definedName name="_xlnm.Print_Area" localSheetId="44">Fletcher!$A$1:$M$76</definedName>
    <definedName name="_xlnm.Print_Area" localSheetId="9">GSU!$A$1:$M$76</definedName>
    <definedName name="_xlnm.Print_Area" localSheetId="30">HPLONG!$A$1:$M$76</definedName>
    <definedName name="_xlnm.Print_Area" localSheetId="10">LATech!$A$1:$M$76</definedName>
    <definedName name="_xlnm.Print_Area" localSheetId="39">LCTCBOS!$A$1:$M$76</definedName>
    <definedName name="_xlnm.Print_Area" localSheetId="38">LCTCSystem!$A$1:$M$76</definedName>
    <definedName name="_xlnm.Print_Area" localSheetId="5">LOSFA!$A$1:$M$76</definedName>
    <definedName name="_xlnm.Print_Area" localSheetId="21">LSUA!$A$1:$M$76</definedName>
    <definedName name="_xlnm.Print_Area" localSheetId="27">LSUAG!$A$1:$M$76</definedName>
    <definedName name="_xlnm.Print_Area" localSheetId="19">LSUBOS!$A$1:$M$76</definedName>
    <definedName name="_xlnm.Print_Area" localSheetId="20">LSUBR!$A$1:$M$76</definedName>
    <definedName name="_xlnm.Print_Area" localSheetId="23">LSUE!$A$1:$M$76</definedName>
    <definedName name="_xlnm.Print_Area" localSheetId="26">LSUHSCNO!$A$1:$M$76</definedName>
    <definedName name="_xlnm.Print_Area" localSheetId="25">LSUHSCS!$A$1:$M$76</definedName>
    <definedName name="_xlnm.Print_Area" localSheetId="24">LSULAW!$A$1:$M$76</definedName>
    <definedName name="_xlnm.Print_Area" localSheetId="22">LSUS!$A$1:$M$76</definedName>
    <definedName name="_xlnm.Print_Area" localSheetId="18">LSUSystem!$A$1:$M$76</definedName>
    <definedName name="_xlnm.Print_Area" localSheetId="52">LTC!$A$1:$M$76</definedName>
    <definedName name="_xlnm.Print_Area" localSheetId="6">LUMCON!$A$1:$M$76</definedName>
    <definedName name="_xlnm.Print_Area" localSheetId="11">McNeese!$A$1:$M$76</definedName>
    <definedName name="_xlnm.Print_Area" localSheetId="12">Nicholls!$A$1:$M$76</definedName>
    <definedName name="_xlnm.Print_Area" localSheetId="50">Northshore!$A$1:$M$76</definedName>
    <definedName name="_xlnm.Print_Area" localSheetId="46">Nunez!$A$1:$M$76</definedName>
    <definedName name="_xlnm.Print_Area" localSheetId="13">NwSU!$A$1:$M$76</definedName>
    <definedName name="_xlnm.Print_Area" localSheetId="40">Online!$A$1:$M$76</definedName>
    <definedName name="_xlnm.Print_Area" localSheetId="28">PENN!$A$1:$M$76</definedName>
    <definedName name="_xlnm.Print_Area" localSheetId="0">PSE!$A$1:$M$76</definedName>
    <definedName name="_xlnm.Print_Area" localSheetId="47">RPCC!$A$1:$M$76</definedName>
    <definedName name="_xlnm.Print_Area" localSheetId="48">SLCC!$A$1:$M$76</definedName>
    <definedName name="_xlnm.Print_Area" localSheetId="14">SLU!$A$1:$M$76</definedName>
    <definedName name="_xlnm.Print_Area" localSheetId="49">Sowela!$A$1:$M$76</definedName>
    <definedName name="_xlnm.Print_Area" localSheetId="36">SUAG!$A$1:$M$76</definedName>
    <definedName name="_xlnm.Print_Area" localSheetId="32">SUBOS!$A$1:$M$76</definedName>
    <definedName name="_xlnm.Print_Area" localSheetId="33">SUBR!$A$1:$M$76</definedName>
    <definedName name="_xlnm.Print_Area" localSheetId="37">SULAW!$A$1:$M$76</definedName>
    <definedName name="_xlnm.Print_Area" localSheetId="34">SUNO!$A$1:$M$76</definedName>
    <definedName name="_xlnm.Print_Area" localSheetId="35">SUSBO!$A$1:$M$76</definedName>
    <definedName name="_xlnm.Print_Area" localSheetId="31">SUSystem!$A$1:$M$76</definedName>
    <definedName name="_xlnm.Print_Area" localSheetId="8">ULBOS!$A$1:$M$76</definedName>
    <definedName name="_xlnm.Print_Area" localSheetId="15">ULL!$A$1:$M$76</definedName>
    <definedName name="_xlnm.Print_Area" localSheetId="16">ULM!$A$1:$M$76</definedName>
    <definedName name="_xlnm.Print_Area" localSheetId="7">ULSystem!$A$1:$M$76</definedName>
    <definedName name="_xlnm.Print_Area" localSheetId="17">UNO!$A$1:$M$76</definedName>
  </definedNames>
  <calcPr calcId="125725"/>
</workbook>
</file>

<file path=xl/calcChain.xml><?xml version="1.0" encoding="utf-8"?>
<calcChain xmlns="http://schemas.openxmlformats.org/spreadsheetml/2006/main">
  <c r="J33" i="14"/>
  <c r="H33"/>
  <c r="D33"/>
  <c r="B33"/>
  <c r="L33"/>
  <c r="K33" s="1"/>
  <c r="J75" i="17"/>
  <c r="H75"/>
  <c r="D75"/>
  <c r="B75"/>
  <c r="B75" i="14" s="1"/>
  <c r="J73" i="17"/>
  <c r="H73"/>
  <c r="D73"/>
  <c r="B73"/>
  <c r="B73" i="14" s="1"/>
  <c r="J72" i="17"/>
  <c r="H72"/>
  <c r="D72"/>
  <c r="B72"/>
  <c r="B72" i="14" s="1"/>
  <c r="J70" i="17"/>
  <c r="H70"/>
  <c r="D70"/>
  <c r="B70"/>
  <c r="B70" i="14" s="1"/>
  <c r="J69" i="17"/>
  <c r="H69"/>
  <c r="D69"/>
  <c r="B69"/>
  <c r="B69" i="14" s="1"/>
  <c r="J66" i="17"/>
  <c r="H66"/>
  <c r="D66"/>
  <c r="B66"/>
  <c r="B66" i="14" s="1"/>
  <c r="J65" i="17"/>
  <c r="H65"/>
  <c r="D65"/>
  <c r="B65"/>
  <c r="B65" i="14" s="1"/>
  <c r="J64" i="17"/>
  <c r="H64"/>
  <c r="D64"/>
  <c r="B64"/>
  <c r="B64" i="14" s="1"/>
  <c r="J63" i="17"/>
  <c r="H63"/>
  <c r="D63"/>
  <c r="B63"/>
  <c r="B63" i="14" s="1"/>
  <c r="J62" i="17"/>
  <c r="H62"/>
  <c r="D62"/>
  <c r="B62"/>
  <c r="B62" i="14" s="1"/>
  <c r="J61" i="17"/>
  <c r="H61"/>
  <c r="H61" i="14" s="1"/>
  <c r="D61" i="17"/>
  <c r="B61"/>
  <c r="B61" i="14" s="1"/>
  <c r="J60" i="17"/>
  <c r="H60"/>
  <c r="H60" i="14" s="1"/>
  <c r="D60" i="17"/>
  <c r="B60"/>
  <c r="B60" i="14" s="1"/>
  <c r="J59" i="17"/>
  <c r="H59"/>
  <c r="H59" i="14" s="1"/>
  <c r="D59" i="17"/>
  <c r="B59"/>
  <c r="B59" i="14" s="1"/>
  <c r="J58" i="17"/>
  <c r="H58"/>
  <c r="H58" i="14" s="1"/>
  <c r="D58" i="17"/>
  <c r="D58" i="14" s="1"/>
  <c r="B58" i="17"/>
  <c r="B58" i="14" s="1"/>
  <c r="J57" i="17"/>
  <c r="J57" i="14" s="1"/>
  <c r="H57" i="17"/>
  <c r="H57" i="14" s="1"/>
  <c r="D57" i="17"/>
  <c r="D57" i="14" s="1"/>
  <c r="B57" i="17"/>
  <c r="B57" i="14" s="1"/>
  <c r="J55" i="17"/>
  <c r="J55" i="14" s="1"/>
  <c r="H55" i="17"/>
  <c r="H55" i="14" s="1"/>
  <c r="D55" i="17"/>
  <c r="D55" i="14" s="1"/>
  <c r="B55" i="17"/>
  <c r="B55" i="14" s="1"/>
  <c r="J54" i="17"/>
  <c r="J54" i="14" s="1"/>
  <c r="H54" i="17"/>
  <c r="H54" i="14" s="1"/>
  <c r="D54" i="17"/>
  <c r="D54" i="14" s="1"/>
  <c r="B54" i="17"/>
  <c r="B54" i="14" s="1"/>
  <c r="J53" i="17"/>
  <c r="J53" i="14" s="1"/>
  <c r="H53" i="17"/>
  <c r="H53" i="14" s="1"/>
  <c r="D53" i="17"/>
  <c r="D53" i="14" s="1"/>
  <c r="B53" i="17"/>
  <c r="B53" i="14" s="1"/>
  <c r="J52" i="17"/>
  <c r="J52" i="14" s="1"/>
  <c r="H52" i="17"/>
  <c r="H52" i="14" s="1"/>
  <c r="D52" i="17"/>
  <c r="D52" i="14" s="1"/>
  <c r="B52" i="17"/>
  <c r="B52" i="14" s="1"/>
  <c r="J51" i="17"/>
  <c r="J51" i="14" s="1"/>
  <c r="H51" i="17"/>
  <c r="H51" i="14" s="1"/>
  <c r="D51" i="17"/>
  <c r="D51" i="14" s="1"/>
  <c r="B51" i="17"/>
  <c r="B51" i="14" s="1"/>
  <c r="J50" i="17"/>
  <c r="J50" i="14" s="1"/>
  <c r="H50" i="17"/>
  <c r="H50" i="14" s="1"/>
  <c r="D50" i="17"/>
  <c r="D50" i="14" s="1"/>
  <c r="B50" i="17"/>
  <c r="B50" i="14" s="1"/>
  <c r="J48" i="17"/>
  <c r="J48" i="14" s="1"/>
  <c r="L48" s="1"/>
  <c r="K48" s="1"/>
  <c r="H48" i="17"/>
  <c r="H48" i="14" s="1"/>
  <c r="D48" i="17"/>
  <c r="D48" i="14" s="1"/>
  <c r="B48" i="17"/>
  <c r="B48" i="14" s="1"/>
  <c r="J46" i="17"/>
  <c r="J46" i="14" s="1"/>
  <c r="H46" i="17"/>
  <c r="H46" i="14" s="1"/>
  <c r="D46" i="17"/>
  <c r="D46" i="14" s="1"/>
  <c r="B46" i="17"/>
  <c r="B46" i="14" s="1"/>
  <c r="J45" i="17"/>
  <c r="J45" i="14" s="1"/>
  <c r="L45" s="1"/>
  <c r="K45" s="1"/>
  <c r="H45" i="17"/>
  <c r="H45" i="14" s="1"/>
  <c r="I45" s="1"/>
  <c r="D45" i="17"/>
  <c r="B45"/>
  <c r="B45" i="14" s="1"/>
  <c r="J44" i="17"/>
  <c r="J44" i="14" s="1"/>
  <c r="H44" i="17"/>
  <c r="H44" i="14" s="1"/>
  <c r="D44" i="17"/>
  <c r="B44"/>
  <c r="B44" i="14" s="1"/>
  <c r="J43" i="17"/>
  <c r="J43" i="14" s="1"/>
  <c r="H43" i="17"/>
  <c r="H43" i="14" s="1"/>
  <c r="D43" i="17"/>
  <c r="B43"/>
  <c r="B43" i="14" s="1"/>
  <c r="J42" i="17"/>
  <c r="J42" i="14" s="1"/>
  <c r="H42" i="17"/>
  <c r="H42" i="14" s="1"/>
  <c r="D42" i="17"/>
  <c r="B42"/>
  <c r="B42" i="14" s="1"/>
  <c r="J39" i="17"/>
  <c r="J39" i="14" s="1"/>
  <c r="H39" i="17"/>
  <c r="H39" i="14" s="1"/>
  <c r="D39" i="17"/>
  <c r="B39"/>
  <c r="B39" i="14" s="1"/>
  <c r="J38" i="17"/>
  <c r="J38" i="14" s="1"/>
  <c r="H38" i="17"/>
  <c r="H38" i="14" s="1"/>
  <c r="D38" i="17"/>
  <c r="B38"/>
  <c r="B38" i="14" s="1"/>
  <c r="J36" i="17"/>
  <c r="J36" i="14" s="1"/>
  <c r="H36" i="17"/>
  <c r="H36" i="14" s="1"/>
  <c r="D36" i="17"/>
  <c r="B36"/>
  <c r="B36" i="14" s="1"/>
  <c r="J34" i="17"/>
  <c r="J34" i="14" s="1"/>
  <c r="H34" i="17"/>
  <c r="H34" i="14" s="1"/>
  <c r="D34" i="17"/>
  <c r="B34"/>
  <c r="B34" i="14" s="1"/>
  <c r="J32" i="17"/>
  <c r="J32" i="14" s="1"/>
  <c r="L32" s="1"/>
  <c r="K32" s="1"/>
  <c r="H32" i="17"/>
  <c r="H32" i="14" s="1"/>
  <c r="I32" s="1"/>
  <c r="D32" i="17"/>
  <c r="B32"/>
  <c r="B32" i="14" s="1"/>
  <c r="J31" i="17"/>
  <c r="J31" i="14" s="1"/>
  <c r="H31" i="17"/>
  <c r="H31" i="14" s="1"/>
  <c r="D31" i="17"/>
  <c r="B31"/>
  <c r="B31" i="14" s="1"/>
  <c r="J30" i="17"/>
  <c r="J30" i="14" s="1"/>
  <c r="H30" i="17"/>
  <c r="H30" i="14" s="1"/>
  <c r="D30" i="17"/>
  <c r="B30"/>
  <c r="B30" i="14" s="1"/>
  <c r="J29" i="17"/>
  <c r="J29" i="14" s="1"/>
  <c r="H29" i="17"/>
  <c r="H29" i="14" s="1"/>
  <c r="D29" i="17"/>
  <c r="B29"/>
  <c r="B29" i="14" s="1"/>
  <c r="J28" i="17"/>
  <c r="J28" i="14" s="1"/>
  <c r="H28" i="17"/>
  <c r="H28" i="14" s="1"/>
  <c r="D28" i="17"/>
  <c r="B28"/>
  <c r="B28" i="14" s="1"/>
  <c r="J27" i="17"/>
  <c r="J27" i="14" s="1"/>
  <c r="H27" i="17"/>
  <c r="H27" i="14" s="1"/>
  <c r="D27" i="17"/>
  <c r="B27"/>
  <c r="B27" i="14" s="1"/>
  <c r="J26" i="17"/>
  <c r="J26" i="14" s="1"/>
  <c r="H26" i="17"/>
  <c r="H26" i="14" s="1"/>
  <c r="D26" i="17"/>
  <c r="B26"/>
  <c r="B26" i="14" s="1"/>
  <c r="J25" i="17"/>
  <c r="J25" i="14" s="1"/>
  <c r="H25" i="17"/>
  <c r="H25" i="14" s="1"/>
  <c r="D25" i="17"/>
  <c r="B25"/>
  <c r="B25" i="14" s="1"/>
  <c r="J24" i="17"/>
  <c r="J24" i="14" s="1"/>
  <c r="H24" i="17"/>
  <c r="H24" i="14" s="1"/>
  <c r="D24" i="17"/>
  <c r="B24"/>
  <c r="B24" i="14" s="1"/>
  <c r="J23" i="17"/>
  <c r="J23" i="14" s="1"/>
  <c r="H23" i="17"/>
  <c r="H23" i="14" s="1"/>
  <c r="D23" i="17"/>
  <c r="B23"/>
  <c r="B23" i="14" s="1"/>
  <c r="J22" i="17"/>
  <c r="J22" i="14" s="1"/>
  <c r="H22" i="17"/>
  <c r="H22" i="14" s="1"/>
  <c r="D22" i="17"/>
  <c r="D22" i="14" s="1"/>
  <c r="B22" i="17"/>
  <c r="B22" i="14" s="1"/>
  <c r="J21" i="17"/>
  <c r="J21" i="14" s="1"/>
  <c r="H21" i="17"/>
  <c r="H21" i="14" s="1"/>
  <c r="D21" i="17"/>
  <c r="D21" i="14" s="1"/>
  <c r="B21" i="17"/>
  <c r="B21" i="14" s="1"/>
  <c r="J20" i="17"/>
  <c r="J20" i="14" s="1"/>
  <c r="H20" i="17"/>
  <c r="H20" i="14" s="1"/>
  <c r="D20" i="17"/>
  <c r="D20" i="14" s="1"/>
  <c r="B20" i="17"/>
  <c r="B20" i="14" s="1"/>
  <c r="J19" i="17"/>
  <c r="J19" i="14" s="1"/>
  <c r="L19" s="1"/>
  <c r="K19" s="1"/>
  <c r="H19" i="17"/>
  <c r="H19" i="14" s="1"/>
  <c r="I19" s="1"/>
  <c r="D19" i="17"/>
  <c r="D19" i="14" s="1"/>
  <c r="B19" i="17"/>
  <c r="B19" i="14" s="1"/>
  <c r="J18" i="17"/>
  <c r="J18" i="14" s="1"/>
  <c r="L18" s="1"/>
  <c r="K18" s="1"/>
  <c r="H18" i="17"/>
  <c r="H18" i="14" s="1"/>
  <c r="D18" i="17"/>
  <c r="D18" i="14" s="1"/>
  <c r="B18" i="17"/>
  <c r="B18" i="14" s="1"/>
  <c r="J17" i="17"/>
  <c r="J17" i="14" s="1"/>
  <c r="L17" s="1"/>
  <c r="K17" s="1"/>
  <c r="H17" i="17"/>
  <c r="H17" i="14" s="1"/>
  <c r="I17" s="1"/>
  <c r="D17" i="17"/>
  <c r="D17" i="14" s="1"/>
  <c r="B17" i="17"/>
  <c r="B17" i="14" s="1"/>
  <c r="J16" i="17"/>
  <c r="J16" i="14" s="1"/>
  <c r="H16" i="17"/>
  <c r="H16" i="14" s="1"/>
  <c r="D16" i="17"/>
  <c r="D16" i="14" s="1"/>
  <c r="B16" i="17"/>
  <c r="B16" i="14" s="1"/>
  <c r="B15" s="1"/>
  <c r="J14" i="17"/>
  <c r="J14" i="14" s="1"/>
  <c r="H14" i="17"/>
  <c r="H14" i="14" s="1"/>
  <c r="D14" i="17"/>
  <c r="D14" i="14" s="1"/>
  <c r="B14" i="17"/>
  <c r="B14" i="14" s="1"/>
  <c r="J13" i="17"/>
  <c r="J13" i="14" s="1"/>
  <c r="H13" i="17"/>
  <c r="H13" i="14" s="1"/>
  <c r="D13" i="17"/>
  <c r="D13" i="14" s="1"/>
  <c r="B13" i="17"/>
  <c r="B13" i="14" s="1"/>
  <c r="J74" i="17"/>
  <c r="H74"/>
  <c r="D74"/>
  <c r="B74"/>
  <c r="H15"/>
  <c r="B15"/>
  <c r="L13"/>
  <c r="J75" i="18"/>
  <c r="L75" s="1"/>
  <c r="M75" s="1"/>
  <c r="H75"/>
  <c r="D75"/>
  <c r="F75" s="1"/>
  <c r="G75" s="1"/>
  <c r="B75"/>
  <c r="J73"/>
  <c r="L73" s="1"/>
  <c r="M73" s="1"/>
  <c r="H73"/>
  <c r="D73"/>
  <c r="F73" s="1"/>
  <c r="G73" s="1"/>
  <c r="B73"/>
  <c r="J72"/>
  <c r="L72" s="1"/>
  <c r="M72" s="1"/>
  <c r="H72"/>
  <c r="D72"/>
  <c r="F72" s="1"/>
  <c r="G72" s="1"/>
  <c r="B72"/>
  <c r="J70"/>
  <c r="L70" s="1"/>
  <c r="M70" s="1"/>
  <c r="H70"/>
  <c r="D70"/>
  <c r="F70" s="1"/>
  <c r="G70" s="1"/>
  <c r="B70"/>
  <c r="J69"/>
  <c r="L69" s="1"/>
  <c r="M69" s="1"/>
  <c r="H69"/>
  <c r="D69"/>
  <c r="F69" s="1"/>
  <c r="G69" s="1"/>
  <c r="B69"/>
  <c r="J66"/>
  <c r="L66" s="1"/>
  <c r="M66" s="1"/>
  <c r="H66"/>
  <c r="D66"/>
  <c r="B66"/>
  <c r="J65"/>
  <c r="L65" s="1"/>
  <c r="M65" s="1"/>
  <c r="H65"/>
  <c r="D65"/>
  <c r="B65"/>
  <c r="J64"/>
  <c r="L64" s="1"/>
  <c r="M64" s="1"/>
  <c r="H64"/>
  <c r="D64"/>
  <c r="B64"/>
  <c r="J63"/>
  <c r="L63" s="1"/>
  <c r="M63" s="1"/>
  <c r="H63"/>
  <c r="D63"/>
  <c r="B63"/>
  <c r="J62"/>
  <c r="L62" s="1"/>
  <c r="M62" s="1"/>
  <c r="H62"/>
  <c r="D62"/>
  <c r="B62"/>
  <c r="J61"/>
  <c r="L61" s="1"/>
  <c r="M61" s="1"/>
  <c r="H61"/>
  <c r="D61"/>
  <c r="B61"/>
  <c r="J60"/>
  <c r="L60" s="1"/>
  <c r="M60" s="1"/>
  <c r="H60"/>
  <c r="D60"/>
  <c r="B60"/>
  <c r="J59"/>
  <c r="H59"/>
  <c r="D59"/>
  <c r="B59"/>
  <c r="J58"/>
  <c r="H58"/>
  <c r="D58"/>
  <c r="B58"/>
  <c r="J57"/>
  <c r="H57"/>
  <c r="D57"/>
  <c r="B57"/>
  <c r="J55"/>
  <c r="H55"/>
  <c r="D55"/>
  <c r="B55"/>
  <c r="J54"/>
  <c r="H54"/>
  <c r="D54"/>
  <c r="B54"/>
  <c r="J53"/>
  <c r="H53"/>
  <c r="D53"/>
  <c r="B53"/>
  <c r="J52"/>
  <c r="H52"/>
  <c r="D52"/>
  <c r="B52"/>
  <c r="J51"/>
  <c r="H51"/>
  <c r="D51"/>
  <c r="B51"/>
  <c r="J50"/>
  <c r="H50"/>
  <c r="D50"/>
  <c r="B50"/>
  <c r="J48"/>
  <c r="L48" s="1"/>
  <c r="M48" s="1"/>
  <c r="H48"/>
  <c r="D48"/>
  <c r="B48"/>
  <c r="J46"/>
  <c r="L46" s="1"/>
  <c r="M46" s="1"/>
  <c r="H46"/>
  <c r="D46"/>
  <c r="B46"/>
  <c r="J45"/>
  <c r="L45" s="1"/>
  <c r="M45" s="1"/>
  <c r="H45"/>
  <c r="D45"/>
  <c r="B45"/>
  <c r="J44"/>
  <c r="L44" s="1"/>
  <c r="M44" s="1"/>
  <c r="H44"/>
  <c r="D44"/>
  <c r="B44"/>
  <c r="J43"/>
  <c r="L43" s="1"/>
  <c r="M43" s="1"/>
  <c r="H43"/>
  <c r="D43"/>
  <c r="B43"/>
  <c r="J42"/>
  <c r="L42" s="1"/>
  <c r="M42" s="1"/>
  <c r="H42"/>
  <c r="D42"/>
  <c r="B42"/>
  <c r="J39"/>
  <c r="L39" s="1"/>
  <c r="M39" s="1"/>
  <c r="H39"/>
  <c r="D39"/>
  <c r="B39"/>
  <c r="J38"/>
  <c r="L38" s="1"/>
  <c r="M38" s="1"/>
  <c r="H38"/>
  <c r="D38"/>
  <c r="B38"/>
  <c r="J36"/>
  <c r="L36" s="1"/>
  <c r="M36" s="1"/>
  <c r="H36"/>
  <c r="D36"/>
  <c r="B36"/>
  <c r="J34"/>
  <c r="L34" s="1"/>
  <c r="M34" s="1"/>
  <c r="H34"/>
  <c r="D34"/>
  <c r="B34"/>
  <c r="J33"/>
  <c r="H33"/>
  <c r="D33"/>
  <c r="B33"/>
  <c r="J32"/>
  <c r="H32"/>
  <c r="D32"/>
  <c r="B32"/>
  <c r="J31"/>
  <c r="H31"/>
  <c r="D31"/>
  <c r="B31"/>
  <c r="J30"/>
  <c r="H30"/>
  <c r="D30"/>
  <c r="B30"/>
  <c r="J29"/>
  <c r="H29"/>
  <c r="D29"/>
  <c r="B29"/>
  <c r="J28"/>
  <c r="H28"/>
  <c r="D28"/>
  <c r="B28"/>
  <c r="J27"/>
  <c r="H27"/>
  <c r="D27"/>
  <c r="B27"/>
  <c r="J26"/>
  <c r="H26"/>
  <c r="D26"/>
  <c r="B26"/>
  <c r="J25"/>
  <c r="H25"/>
  <c r="D25"/>
  <c r="B25"/>
  <c r="J24"/>
  <c r="H24"/>
  <c r="D24"/>
  <c r="B24"/>
  <c r="J23"/>
  <c r="H23"/>
  <c r="D23"/>
  <c r="B23"/>
  <c r="J22"/>
  <c r="H22"/>
  <c r="D22"/>
  <c r="B22"/>
  <c r="J21"/>
  <c r="H21"/>
  <c r="D21"/>
  <c r="B21"/>
  <c r="J20"/>
  <c r="H20"/>
  <c r="D20"/>
  <c r="B20"/>
  <c r="J19"/>
  <c r="H19"/>
  <c r="D19"/>
  <c r="B19"/>
  <c r="J18"/>
  <c r="H18"/>
  <c r="D18"/>
  <c r="B18"/>
  <c r="J17"/>
  <c r="H17"/>
  <c r="D17"/>
  <c r="B17"/>
  <c r="J16"/>
  <c r="H16"/>
  <c r="D16"/>
  <c r="B16"/>
  <c r="J14"/>
  <c r="H14"/>
  <c r="D14"/>
  <c r="B14"/>
  <c r="J13"/>
  <c r="H13"/>
  <c r="D13"/>
  <c r="B13"/>
  <c r="J74"/>
  <c r="H74"/>
  <c r="D74"/>
  <c r="B74"/>
  <c r="D56"/>
  <c r="J48" i="30"/>
  <c r="L48" s="1"/>
  <c r="M48" s="1"/>
  <c r="H48"/>
  <c r="D48"/>
  <c r="B48"/>
  <c r="J48" i="37"/>
  <c r="H48"/>
  <c r="D48"/>
  <c r="B48"/>
  <c r="B48" i="15" s="1"/>
  <c r="B48" i="13" s="1"/>
  <c r="J75" i="37"/>
  <c r="H75"/>
  <c r="H75" i="15" s="1"/>
  <c r="D75" i="37"/>
  <c r="B75"/>
  <c r="B75" i="15" s="1"/>
  <c r="B75" i="13" s="1"/>
  <c r="J73" i="37"/>
  <c r="H73"/>
  <c r="H73" i="15" s="1"/>
  <c r="D73" i="37"/>
  <c r="B73"/>
  <c r="B73" i="15" s="1"/>
  <c r="J72" i="37"/>
  <c r="H72"/>
  <c r="H72" i="15" s="1"/>
  <c r="D72" i="37"/>
  <c r="B72"/>
  <c r="B72" i="15" s="1"/>
  <c r="B72" i="13" s="1"/>
  <c r="J70" i="37"/>
  <c r="H70"/>
  <c r="H70" i="15" s="1"/>
  <c r="D70" i="37"/>
  <c r="B70"/>
  <c r="B70" i="15" s="1"/>
  <c r="B70" i="13" s="1"/>
  <c r="J69" i="37"/>
  <c r="H69"/>
  <c r="H69" i="15" s="1"/>
  <c r="D69" i="37"/>
  <c r="B69"/>
  <c r="B69" i="15" s="1"/>
  <c r="B69" i="13" s="1"/>
  <c r="J66" i="37"/>
  <c r="H66"/>
  <c r="H66" i="15" s="1"/>
  <c r="D66" i="37"/>
  <c r="B66"/>
  <c r="B66" i="15" s="1"/>
  <c r="B66" i="13" s="1"/>
  <c r="J65" i="37"/>
  <c r="H65"/>
  <c r="H65" i="15" s="1"/>
  <c r="D65" i="37"/>
  <c r="B65"/>
  <c r="B65" i="15" s="1"/>
  <c r="B65" i="13" s="1"/>
  <c r="J64" i="37"/>
  <c r="H64"/>
  <c r="H64" i="15" s="1"/>
  <c r="D64" i="37"/>
  <c r="B64"/>
  <c r="B64" i="15" s="1"/>
  <c r="B64" i="13" s="1"/>
  <c r="J63" i="37"/>
  <c r="H63"/>
  <c r="H63" i="15" s="1"/>
  <c r="D63" i="37"/>
  <c r="B63"/>
  <c r="B63" i="15" s="1"/>
  <c r="B63" i="13" s="1"/>
  <c r="J62" i="37"/>
  <c r="H62"/>
  <c r="H62" i="15" s="1"/>
  <c r="D62" i="37"/>
  <c r="B62"/>
  <c r="B62" i="15" s="1"/>
  <c r="B62" i="13" s="1"/>
  <c r="J61" i="37"/>
  <c r="H61"/>
  <c r="H61" i="15" s="1"/>
  <c r="H61" i="13" s="1"/>
  <c r="D61" i="37"/>
  <c r="B61"/>
  <c r="B61" i="15" s="1"/>
  <c r="B61" i="13" s="1"/>
  <c r="J60" i="37"/>
  <c r="H60"/>
  <c r="H60" i="15" s="1"/>
  <c r="H60" i="13" s="1"/>
  <c r="D60" i="37"/>
  <c r="B60"/>
  <c r="B60" i="15" s="1"/>
  <c r="B60" i="13" s="1"/>
  <c r="J59" i="37"/>
  <c r="H59"/>
  <c r="H59" i="15" s="1"/>
  <c r="H59" i="13" s="1"/>
  <c r="D59" i="37"/>
  <c r="B59"/>
  <c r="B59" i="15" s="1"/>
  <c r="B59" i="13" s="1"/>
  <c r="J58" i="37"/>
  <c r="H58"/>
  <c r="H58" i="15" s="1"/>
  <c r="H58" i="13" s="1"/>
  <c r="D58" i="37"/>
  <c r="B58"/>
  <c r="B58" i="15" s="1"/>
  <c r="B58" i="13" s="1"/>
  <c r="J57" i="37"/>
  <c r="H57"/>
  <c r="H57" i="15" s="1"/>
  <c r="H57" i="13" s="1"/>
  <c r="D57" i="37"/>
  <c r="B57"/>
  <c r="B57" i="15" s="1"/>
  <c r="B57" i="13" s="1"/>
  <c r="J55" i="37"/>
  <c r="H55"/>
  <c r="H55" i="15" s="1"/>
  <c r="H55" i="13" s="1"/>
  <c r="D55" i="37"/>
  <c r="B55"/>
  <c r="B55" i="15" s="1"/>
  <c r="B55" i="13" s="1"/>
  <c r="J54" i="37"/>
  <c r="H54"/>
  <c r="H54" i="15" s="1"/>
  <c r="H54" i="13" s="1"/>
  <c r="D54" i="37"/>
  <c r="B54"/>
  <c r="B54" i="15" s="1"/>
  <c r="B54" i="13" s="1"/>
  <c r="J53" i="37"/>
  <c r="H53"/>
  <c r="H53" i="15" s="1"/>
  <c r="H53" i="13" s="1"/>
  <c r="D53" i="37"/>
  <c r="B53"/>
  <c r="B53" i="15" s="1"/>
  <c r="B53" i="13" s="1"/>
  <c r="J52" i="37"/>
  <c r="H52"/>
  <c r="H52" i="15" s="1"/>
  <c r="H52" i="13" s="1"/>
  <c r="D52" i="37"/>
  <c r="B52"/>
  <c r="B52" i="15" s="1"/>
  <c r="B52" i="13" s="1"/>
  <c r="J51" i="37"/>
  <c r="H51"/>
  <c r="H51" i="15" s="1"/>
  <c r="H51" i="13" s="1"/>
  <c r="D51" i="37"/>
  <c r="B51"/>
  <c r="B51" i="15" s="1"/>
  <c r="B51" i="13" s="1"/>
  <c r="J50" i="37"/>
  <c r="H50"/>
  <c r="H50" i="15" s="1"/>
  <c r="H50" i="13" s="1"/>
  <c r="D50" i="37"/>
  <c r="B50"/>
  <c r="B50" i="15" s="1"/>
  <c r="B50" i="13" s="1"/>
  <c r="J46" i="37"/>
  <c r="H46"/>
  <c r="H46" i="15" s="1"/>
  <c r="H46" i="13" s="1"/>
  <c r="D46" i="37"/>
  <c r="B46"/>
  <c r="B46" i="15" s="1"/>
  <c r="B46" i="13" s="1"/>
  <c r="J45" i="37"/>
  <c r="H45"/>
  <c r="H45" i="15" s="1"/>
  <c r="H45" i="13" s="1"/>
  <c r="D45" i="37"/>
  <c r="B45"/>
  <c r="B45" i="15" s="1"/>
  <c r="B45" i="13" s="1"/>
  <c r="J44" i="37"/>
  <c r="H44"/>
  <c r="H44" i="15" s="1"/>
  <c r="H44" i="13" s="1"/>
  <c r="D44" i="37"/>
  <c r="B44"/>
  <c r="B44" i="15" s="1"/>
  <c r="B44" i="13" s="1"/>
  <c r="J43" i="37"/>
  <c r="H43"/>
  <c r="H43" i="15" s="1"/>
  <c r="H43" i="13" s="1"/>
  <c r="D43" i="37"/>
  <c r="B43"/>
  <c r="B43" i="15" s="1"/>
  <c r="B43" i="13" s="1"/>
  <c r="J42" i="37"/>
  <c r="H42"/>
  <c r="H42" i="15" s="1"/>
  <c r="H42" i="13" s="1"/>
  <c r="D42" i="37"/>
  <c r="B42"/>
  <c r="B42" i="15" s="1"/>
  <c r="B42" i="13" s="1"/>
  <c r="J39" i="37"/>
  <c r="H39"/>
  <c r="H39" i="15" s="1"/>
  <c r="H39" i="13" s="1"/>
  <c r="D39" i="37"/>
  <c r="B39"/>
  <c r="B39" i="15" s="1"/>
  <c r="B39" i="13" s="1"/>
  <c r="J38" i="37"/>
  <c r="H38"/>
  <c r="H38" i="15" s="1"/>
  <c r="H38" i="13" s="1"/>
  <c r="D38" i="37"/>
  <c r="B38"/>
  <c r="B38" i="15" s="1"/>
  <c r="B38" i="13" s="1"/>
  <c r="J36" i="37"/>
  <c r="H36"/>
  <c r="H36" i="15" s="1"/>
  <c r="H36" i="13" s="1"/>
  <c r="D36" i="37"/>
  <c r="B36"/>
  <c r="B36" i="15" s="1"/>
  <c r="B36" i="13" s="1"/>
  <c r="J34" i="37"/>
  <c r="H34"/>
  <c r="H34" i="15" s="1"/>
  <c r="H34" i="13" s="1"/>
  <c r="D34" i="37"/>
  <c r="B34"/>
  <c r="B34" i="15" s="1"/>
  <c r="B34" i="13" s="1"/>
  <c r="J33" i="37"/>
  <c r="J33" i="15" s="1"/>
  <c r="H33" i="37"/>
  <c r="D33"/>
  <c r="B33"/>
  <c r="J32"/>
  <c r="H32"/>
  <c r="H32" i="15" s="1"/>
  <c r="H32" i="13" s="1"/>
  <c r="D32" i="37"/>
  <c r="B32"/>
  <c r="B32" i="15" s="1"/>
  <c r="B32" i="13" s="1"/>
  <c r="J31" i="37"/>
  <c r="H31"/>
  <c r="H31" i="15" s="1"/>
  <c r="H31" i="13" s="1"/>
  <c r="D31" i="37"/>
  <c r="B31"/>
  <c r="B31" i="15" s="1"/>
  <c r="B31" i="13" s="1"/>
  <c r="J30" i="37"/>
  <c r="H30"/>
  <c r="H30" i="15" s="1"/>
  <c r="H30" i="13" s="1"/>
  <c r="D30" i="37"/>
  <c r="B30"/>
  <c r="B30" i="15" s="1"/>
  <c r="B30" i="13" s="1"/>
  <c r="J29" i="37"/>
  <c r="H29"/>
  <c r="H29" i="15" s="1"/>
  <c r="H29" i="13" s="1"/>
  <c r="D29" i="37"/>
  <c r="B29"/>
  <c r="B29" i="15" s="1"/>
  <c r="B29" i="13" s="1"/>
  <c r="J28" i="37"/>
  <c r="H28"/>
  <c r="H28" i="15" s="1"/>
  <c r="H28" i="13" s="1"/>
  <c r="D28" i="37"/>
  <c r="B28"/>
  <c r="B28" i="15" s="1"/>
  <c r="B28" i="13" s="1"/>
  <c r="J27" i="37"/>
  <c r="H27"/>
  <c r="H27" i="15" s="1"/>
  <c r="H27" i="13" s="1"/>
  <c r="D27" i="37"/>
  <c r="B27"/>
  <c r="B27" i="15" s="1"/>
  <c r="B27" i="13" s="1"/>
  <c r="J26" i="37"/>
  <c r="H26"/>
  <c r="H26" i="15" s="1"/>
  <c r="H26" i="13" s="1"/>
  <c r="D26" i="37"/>
  <c r="B26"/>
  <c r="B26" i="15" s="1"/>
  <c r="B26" i="13" s="1"/>
  <c r="J25" i="37"/>
  <c r="H25"/>
  <c r="H25" i="15" s="1"/>
  <c r="H25" i="13" s="1"/>
  <c r="D25" i="37"/>
  <c r="B25"/>
  <c r="B25" i="15" s="1"/>
  <c r="B25" i="13" s="1"/>
  <c r="J24" i="37"/>
  <c r="H24"/>
  <c r="H24" i="15" s="1"/>
  <c r="H24" i="13" s="1"/>
  <c r="D24" i="37"/>
  <c r="B24"/>
  <c r="B24" i="15" s="1"/>
  <c r="B24" i="13" s="1"/>
  <c r="J23" i="37"/>
  <c r="H23"/>
  <c r="H23" i="15" s="1"/>
  <c r="H23" i="13" s="1"/>
  <c r="D23" i="37"/>
  <c r="B23"/>
  <c r="B23" i="15" s="1"/>
  <c r="B23" i="13" s="1"/>
  <c r="J22" i="37"/>
  <c r="H22"/>
  <c r="H22" i="15" s="1"/>
  <c r="H22" i="13" s="1"/>
  <c r="D22" i="37"/>
  <c r="D22" i="15" s="1"/>
  <c r="D22" i="13" s="1"/>
  <c r="B22" i="37"/>
  <c r="B22" i="15" s="1"/>
  <c r="B22" i="13" s="1"/>
  <c r="J21" i="37"/>
  <c r="H21"/>
  <c r="H21" i="15" s="1"/>
  <c r="H21" i="13" s="1"/>
  <c r="D21" i="37"/>
  <c r="B21"/>
  <c r="B21" i="15" s="1"/>
  <c r="B21" i="13" s="1"/>
  <c r="J20" i="37"/>
  <c r="H20"/>
  <c r="H20" i="15" s="1"/>
  <c r="H20" i="13" s="1"/>
  <c r="D20" i="37"/>
  <c r="B20"/>
  <c r="B20" i="15" s="1"/>
  <c r="B20" i="13" s="1"/>
  <c r="J19" i="37"/>
  <c r="H19"/>
  <c r="H19" i="15" s="1"/>
  <c r="H19" i="13" s="1"/>
  <c r="D19" i="37"/>
  <c r="B19"/>
  <c r="B19" i="15" s="1"/>
  <c r="B19" i="13" s="1"/>
  <c r="J18" i="37"/>
  <c r="H18"/>
  <c r="H18" i="15" s="1"/>
  <c r="H18" i="13" s="1"/>
  <c r="D18" i="37"/>
  <c r="B18"/>
  <c r="B18" i="15" s="1"/>
  <c r="B18" i="13" s="1"/>
  <c r="J17" i="37"/>
  <c r="H17"/>
  <c r="H17" i="15" s="1"/>
  <c r="H17" i="13" s="1"/>
  <c r="D17" i="37"/>
  <c r="B17"/>
  <c r="B17" i="15" s="1"/>
  <c r="B17" i="13" s="1"/>
  <c r="J16" i="37"/>
  <c r="H16"/>
  <c r="H16" i="15" s="1"/>
  <c r="D16" i="37"/>
  <c r="B16"/>
  <c r="B16" i="15" s="1"/>
  <c r="J14" i="37"/>
  <c r="H14"/>
  <c r="H14" i="15" s="1"/>
  <c r="H14" i="13" s="1"/>
  <c r="D14" i="37"/>
  <c r="B14"/>
  <c r="B14" i="15" s="1"/>
  <c r="B14" i="13" s="1"/>
  <c r="J13" i="37"/>
  <c r="J13" i="15" s="1"/>
  <c r="J13" i="13" s="1"/>
  <c r="H13" i="37"/>
  <c r="H13" i="15" s="1"/>
  <c r="H13" i="13" s="1"/>
  <c r="D13" i="37"/>
  <c r="B13"/>
  <c r="B13" i="15" s="1"/>
  <c r="B13" i="13" s="1"/>
  <c r="J74" i="37"/>
  <c r="H74"/>
  <c r="D74"/>
  <c r="B74"/>
  <c r="J56"/>
  <c r="H56"/>
  <c r="D56"/>
  <c r="B56"/>
  <c r="J75" i="30"/>
  <c r="H75"/>
  <c r="D75"/>
  <c r="B75"/>
  <c r="J73"/>
  <c r="H73"/>
  <c r="D73"/>
  <c r="B73"/>
  <c r="J72"/>
  <c r="H72"/>
  <c r="D72"/>
  <c r="B72"/>
  <c r="J70"/>
  <c r="H70"/>
  <c r="D70"/>
  <c r="B70"/>
  <c r="J69"/>
  <c r="H69"/>
  <c r="D69"/>
  <c r="B69"/>
  <c r="J66"/>
  <c r="H66"/>
  <c r="D66"/>
  <c r="B66"/>
  <c r="J65"/>
  <c r="H65"/>
  <c r="D65"/>
  <c r="B65"/>
  <c r="J64"/>
  <c r="H64"/>
  <c r="D64"/>
  <c r="B64"/>
  <c r="J63"/>
  <c r="H63"/>
  <c r="D63"/>
  <c r="B63"/>
  <c r="J62"/>
  <c r="H62"/>
  <c r="D62"/>
  <c r="B62"/>
  <c r="J61"/>
  <c r="H61"/>
  <c r="D61"/>
  <c r="B61"/>
  <c r="J60"/>
  <c r="H60"/>
  <c r="D60"/>
  <c r="B60"/>
  <c r="J59"/>
  <c r="H59"/>
  <c r="D59"/>
  <c r="B59"/>
  <c r="J58"/>
  <c r="H58"/>
  <c r="D58"/>
  <c r="B58"/>
  <c r="J57"/>
  <c r="H57"/>
  <c r="D57"/>
  <c r="B57"/>
  <c r="J55"/>
  <c r="H55"/>
  <c r="D55"/>
  <c r="B55"/>
  <c r="J54"/>
  <c r="H54"/>
  <c r="D54"/>
  <c r="B54"/>
  <c r="J53"/>
  <c r="H53"/>
  <c r="D53"/>
  <c r="B53"/>
  <c r="J52"/>
  <c r="H52"/>
  <c r="D52"/>
  <c r="B52"/>
  <c r="J51"/>
  <c r="H51"/>
  <c r="D51"/>
  <c r="B51"/>
  <c r="J50"/>
  <c r="H50"/>
  <c r="D50"/>
  <c r="B50"/>
  <c r="J46"/>
  <c r="H46"/>
  <c r="D46"/>
  <c r="B46"/>
  <c r="J45"/>
  <c r="H45"/>
  <c r="D45"/>
  <c r="B45"/>
  <c r="J44"/>
  <c r="H44"/>
  <c r="D44"/>
  <c r="B44"/>
  <c r="J43"/>
  <c r="H43"/>
  <c r="D43"/>
  <c r="B43"/>
  <c r="J42"/>
  <c r="L42" s="1"/>
  <c r="M42" s="1"/>
  <c r="H42"/>
  <c r="D42"/>
  <c r="B42"/>
  <c r="J39"/>
  <c r="L39" s="1"/>
  <c r="M39" s="1"/>
  <c r="H39"/>
  <c r="D39"/>
  <c r="B39"/>
  <c r="J38"/>
  <c r="L38" s="1"/>
  <c r="M38" s="1"/>
  <c r="H38"/>
  <c r="D38"/>
  <c r="B38"/>
  <c r="J36"/>
  <c r="H36"/>
  <c r="D36"/>
  <c r="B36"/>
  <c r="J34"/>
  <c r="L34" s="1"/>
  <c r="M34" s="1"/>
  <c r="H34"/>
  <c r="D34"/>
  <c r="B34"/>
  <c r="J33"/>
  <c r="H33"/>
  <c r="D33"/>
  <c r="B33"/>
  <c r="J32"/>
  <c r="L32" s="1"/>
  <c r="M32" s="1"/>
  <c r="H32"/>
  <c r="D32"/>
  <c r="B32"/>
  <c r="J31"/>
  <c r="L31" s="1"/>
  <c r="M31" s="1"/>
  <c r="H31"/>
  <c r="D31"/>
  <c r="B31"/>
  <c r="J30"/>
  <c r="L30" s="1"/>
  <c r="M30" s="1"/>
  <c r="H30"/>
  <c r="D30"/>
  <c r="B30"/>
  <c r="J29"/>
  <c r="L29" s="1"/>
  <c r="M29" s="1"/>
  <c r="H29"/>
  <c r="D29"/>
  <c r="B29"/>
  <c r="J28"/>
  <c r="L28" s="1"/>
  <c r="M28" s="1"/>
  <c r="H28"/>
  <c r="D28"/>
  <c r="B28"/>
  <c r="J27"/>
  <c r="L27" s="1"/>
  <c r="M27" s="1"/>
  <c r="H27"/>
  <c r="D27"/>
  <c r="B27"/>
  <c r="J26"/>
  <c r="L26" s="1"/>
  <c r="M26" s="1"/>
  <c r="H26"/>
  <c r="D26"/>
  <c r="B26"/>
  <c r="J25"/>
  <c r="L25" s="1"/>
  <c r="M25" s="1"/>
  <c r="H25"/>
  <c r="D25"/>
  <c r="B25"/>
  <c r="J24"/>
  <c r="L24" s="1"/>
  <c r="M24" s="1"/>
  <c r="H24"/>
  <c r="D24"/>
  <c r="B24"/>
  <c r="J23"/>
  <c r="L23" s="1"/>
  <c r="M23" s="1"/>
  <c r="H23"/>
  <c r="D23"/>
  <c r="B23"/>
  <c r="J22"/>
  <c r="L22" s="1"/>
  <c r="M22" s="1"/>
  <c r="H22"/>
  <c r="D22"/>
  <c r="B22"/>
  <c r="J21"/>
  <c r="L21" s="1"/>
  <c r="M21" s="1"/>
  <c r="H21"/>
  <c r="D21"/>
  <c r="B21"/>
  <c r="J20"/>
  <c r="L20" s="1"/>
  <c r="M20" s="1"/>
  <c r="H20"/>
  <c r="D20"/>
  <c r="B20"/>
  <c r="J19"/>
  <c r="L19" s="1"/>
  <c r="M19" s="1"/>
  <c r="H19"/>
  <c r="D19"/>
  <c r="B19"/>
  <c r="J18"/>
  <c r="H18"/>
  <c r="D18"/>
  <c r="B18"/>
  <c r="J17"/>
  <c r="L17" s="1"/>
  <c r="M17" s="1"/>
  <c r="H17"/>
  <c r="D17"/>
  <c r="B17"/>
  <c r="J16"/>
  <c r="L16" s="1"/>
  <c r="M16" s="1"/>
  <c r="H16"/>
  <c r="D16"/>
  <c r="B16"/>
  <c r="B15" s="1"/>
  <c r="J14"/>
  <c r="L14" s="1"/>
  <c r="M14" s="1"/>
  <c r="H14"/>
  <c r="D14"/>
  <c r="B14"/>
  <c r="J13"/>
  <c r="H13"/>
  <c r="D13"/>
  <c r="B13"/>
  <c r="L13" i="37" l="1"/>
  <c r="L31" i="14"/>
  <c r="K31" s="1"/>
  <c r="L36"/>
  <c r="K36" s="1"/>
  <c r="L50"/>
  <c r="K50" s="1"/>
  <c r="F60" i="18"/>
  <c r="G60" s="1"/>
  <c r="F61"/>
  <c r="G61" s="1"/>
  <c r="F62"/>
  <c r="G62" s="1"/>
  <c r="F63"/>
  <c r="G63" s="1"/>
  <c r="F64"/>
  <c r="G64" s="1"/>
  <c r="F65"/>
  <c r="G65" s="1"/>
  <c r="F66"/>
  <c r="G66" s="1"/>
  <c r="F48" i="14"/>
  <c r="G48" s="1"/>
  <c r="F18"/>
  <c r="G18" s="1"/>
  <c r="F19"/>
  <c r="G19" s="1"/>
  <c r="J33" i="16"/>
  <c r="I48" i="14"/>
  <c r="H33" i="16"/>
  <c r="L33" s="1"/>
  <c r="F14" i="14"/>
  <c r="G14" s="1"/>
  <c r="L14"/>
  <c r="K14" s="1"/>
  <c r="L14" i="37"/>
  <c r="M14" s="1"/>
  <c r="J14" i="15"/>
  <c r="L16" i="37"/>
  <c r="M16" s="1"/>
  <c r="J16" i="15"/>
  <c r="L17" i="37"/>
  <c r="M17" s="1"/>
  <c r="J17" i="15"/>
  <c r="L18" i="37"/>
  <c r="M18" s="1"/>
  <c r="J18" i="15"/>
  <c r="J18" i="13" s="1"/>
  <c r="L19" i="37"/>
  <c r="M19" s="1"/>
  <c r="J19" i="15"/>
  <c r="L20" i="37"/>
  <c r="M20" s="1"/>
  <c r="J20" i="15"/>
  <c r="J20" i="13" s="1"/>
  <c r="L21" i="37"/>
  <c r="M21" s="1"/>
  <c r="J21" i="15"/>
  <c r="L22" i="37"/>
  <c r="M22" s="1"/>
  <c r="J22" i="15"/>
  <c r="J22" i="13" s="1"/>
  <c r="L23" i="37"/>
  <c r="M23" s="1"/>
  <c r="J23" i="15"/>
  <c r="L24" i="37"/>
  <c r="M24" s="1"/>
  <c r="J24" i="15"/>
  <c r="J24" i="13" s="1"/>
  <c r="L25" i="37"/>
  <c r="M25" s="1"/>
  <c r="J25" i="15"/>
  <c r="L26" i="37"/>
  <c r="M26" s="1"/>
  <c r="J26" i="15"/>
  <c r="J26" i="13" s="1"/>
  <c r="L27" i="37"/>
  <c r="M27" s="1"/>
  <c r="J27" i="15"/>
  <c r="L28" i="37"/>
  <c r="M28" s="1"/>
  <c r="J28" i="15"/>
  <c r="J28" i="13" s="1"/>
  <c r="L29" i="37"/>
  <c r="M29" s="1"/>
  <c r="J29" i="15"/>
  <c r="L30" i="37"/>
  <c r="M30" s="1"/>
  <c r="J30" i="15"/>
  <c r="J30" i="13" s="1"/>
  <c r="L31" i="37"/>
  <c r="M31" s="1"/>
  <c r="J31" i="15"/>
  <c r="L32" i="37"/>
  <c r="M32" s="1"/>
  <c r="J32" i="15"/>
  <c r="J32" i="13" s="1"/>
  <c r="J33"/>
  <c r="L34" i="37"/>
  <c r="M34" s="1"/>
  <c r="J34" i="15"/>
  <c r="L36" i="37"/>
  <c r="M36" s="1"/>
  <c r="J36" i="15"/>
  <c r="L38" i="37"/>
  <c r="M38" s="1"/>
  <c r="J38" i="15"/>
  <c r="L39" i="37"/>
  <c r="M39" s="1"/>
  <c r="J39" i="15"/>
  <c r="L42" i="37"/>
  <c r="M42" s="1"/>
  <c r="J42" i="15"/>
  <c r="L43" i="37"/>
  <c r="M43" s="1"/>
  <c r="J43" i="15"/>
  <c r="L44" i="37"/>
  <c r="M44" s="1"/>
  <c r="J44" i="15"/>
  <c r="L45" i="37"/>
  <c r="M45" s="1"/>
  <c r="J45" i="15"/>
  <c r="L46" i="37"/>
  <c r="M46" s="1"/>
  <c r="J46" i="15"/>
  <c r="L50" i="37"/>
  <c r="M50" s="1"/>
  <c r="J50" i="15"/>
  <c r="L51" i="37"/>
  <c r="M51" s="1"/>
  <c r="J51" i="15"/>
  <c r="L52" i="37"/>
  <c r="M52" s="1"/>
  <c r="J52" i="15"/>
  <c r="L53" i="37"/>
  <c r="M53" s="1"/>
  <c r="J53" i="15"/>
  <c r="L54" i="37"/>
  <c r="M54" s="1"/>
  <c r="J54" i="15"/>
  <c r="L55" i="37"/>
  <c r="M55" s="1"/>
  <c r="J55" i="15"/>
  <c r="L57" i="37"/>
  <c r="M57" s="1"/>
  <c r="J57" i="15"/>
  <c r="L58" i="37"/>
  <c r="M58" s="1"/>
  <c r="J58" i="15"/>
  <c r="L59" i="37"/>
  <c r="M59" s="1"/>
  <c r="J59" i="15"/>
  <c r="L60" i="37"/>
  <c r="M60" s="1"/>
  <c r="J60" i="15"/>
  <c r="L61" i="37"/>
  <c r="M61" s="1"/>
  <c r="J61" i="15"/>
  <c r="L62" i="37"/>
  <c r="M62" s="1"/>
  <c r="J62" i="15"/>
  <c r="L63" i="37"/>
  <c r="M63" s="1"/>
  <c r="J63" i="15"/>
  <c r="L64" i="37"/>
  <c r="M64" s="1"/>
  <c r="J64" i="15"/>
  <c r="L65" i="37"/>
  <c r="M65" s="1"/>
  <c r="J65" i="15"/>
  <c r="L66" i="37"/>
  <c r="M66" s="1"/>
  <c r="J66" i="15"/>
  <c r="L69" i="37"/>
  <c r="M69" s="1"/>
  <c r="J69" i="15"/>
  <c r="L70" i="37"/>
  <c r="M70" s="1"/>
  <c r="J70" i="15"/>
  <c r="L72" i="37"/>
  <c r="M72" s="1"/>
  <c r="J72" i="15"/>
  <c r="L73" i="37"/>
  <c r="M73" s="1"/>
  <c r="J73" i="15"/>
  <c r="L75" i="37"/>
  <c r="M75" s="1"/>
  <c r="J75" i="15"/>
  <c r="L48" i="37"/>
  <c r="M48" s="1"/>
  <c r="J48" i="15"/>
  <c r="F13" i="14"/>
  <c r="E13" s="1"/>
  <c r="L16"/>
  <c r="K16" s="1"/>
  <c r="J15"/>
  <c r="F23" i="17"/>
  <c r="G23" s="1"/>
  <c r="D23" i="14"/>
  <c r="F23" s="1"/>
  <c r="G23" s="1"/>
  <c r="F24" i="17"/>
  <c r="G24" s="1"/>
  <c r="D24" i="14"/>
  <c r="F24" s="1"/>
  <c r="G24" s="1"/>
  <c r="F25" i="17"/>
  <c r="G25" s="1"/>
  <c r="D25" i="14"/>
  <c r="F25" s="1"/>
  <c r="G25" s="1"/>
  <c r="F26" i="17"/>
  <c r="G26" s="1"/>
  <c r="D26" i="14"/>
  <c r="F26" s="1"/>
  <c r="G26" s="1"/>
  <c r="F27" i="17"/>
  <c r="G27" s="1"/>
  <c r="D27" i="14"/>
  <c r="F27" s="1"/>
  <c r="G27" s="1"/>
  <c r="F28" i="17"/>
  <c r="G28" s="1"/>
  <c r="D28" i="14"/>
  <c r="F28" s="1"/>
  <c r="G28" s="1"/>
  <c r="F29" i="17"/>
  <c r="G29" s="1"/>
  <c r="D29" i="14"/>
  <c r="F29" s="1"/>
  <c r="G29" s="1"/>
  <c r="F30" i="17"/>
  <c r="G30" s="1"/>
  <c r="D30" i="14"/>
  <c r="F30" s="1"/>
  <c r="G30" s="1"/>
  <c r="F31" i="17"/>
  <c r="G31" s="1"/>
  <c r="D31" i="14"/>
  <c r="F31" s="1"/>
  <c r="G31" s="1"/>
  <c r="F32" i="17"/>
  <c r="G32" s="1"/>
  <c r="D32" i="14"/>
  <c r="F32" s="1"/>
  <c r="G32" s="1"/>
  <c r="F34" i="17"/>
  <c r="G34" s="1"/>
  <c r="D34" i="14"/>
  <c r="F34" s="1"/>
  <c r="G34" s="1"/>
  <c r="F36" i="17"/>
  <c r="G36" s="1"/>
  <c r="D36" i="14"/>
  <c r="F36" s="1"/>
  <c r="G36" s="1"/>
  <c r="F38" i="17"/>
  <c r="G38" s="1"/>
  <c r="D38" i="14"/>
  <c r="F38" s="1"/>
  <c r="C38" s="1"/>
  <c r="F39" i="17"/>
  <c r="G39" s="1"/>
  <c r="D39" i="14"/>
  <c r="F42" i="17"/>
  <c r="G42" s="1"/>
  <c r="D42" i="14"/>
  <c r="F42" s="1"/>
  <c r="G42" s="1"/>
  <c r="F43" i="17"/>
  <c r="G43" s="1"/>
  <c r="D43" i="14"/>
  <c r="F43" s="1"/>
  <c r="G43" s="1"/>
  <c r="F44" i="17"/>
  <c r="G44" s="1"/>
  <c r="D44" i="14"/>
  <c r="F44" s="1"/>
  <c r="G44" s="1"/>
  <c r="F45" i="17"/>
  <c r="G45" s="1"/>
  <c r="D45" i="14"/>
  <c r="F45" s="1"/>
  <c r="G45" s="1"/>
  <c r="F46"/>
  <c r="E46" s="1"/>
  <c r="D47"/>
  <c r="F55"/>
  <c r="G55" s="1"/>
  <c r="D56"/>
  <c r="L58" i="17"/>
  <c r="M58" s="1"/>
  <c r="J58" i="14"/>
  <c r="L58" s="1"/>
  <c r="I58" s="1"/>
  <c r="F59" i="17"/>
  <c r="G59" s="1"/>
  <c r="D59" i="14"/>
  <c r="L59" i="17"/>
  <c r="M59" s="1"/>
  <c r="J59" i="14"/>
  <c r="L59" s="1"/>
  <c r="F60" i="17"/>
  <c r="G60" s="1"/>
  <c r="D60" i="14"/>
  <c r="F60" s="1"/>
  <c r="G60" s="1"/>
  <c r="L60" i="17"/>
  <c r="M60" s="1"/>
  <c r="J60" i="14"/>
  <c r="L60" s="1"/>
  <c r="F61" i="17"/>
  <c r="G61" s="1"/>
  <c r="D61" i="14"/>
  <c r="F61" s="1"/>
  <c r="G61" s="1"/>
  <c r="L61" i="17"/>
  <c r="M61" s="1"/>
  <c r="J61" i="14"/>
  <c r="L61" s="1"/>
  <c r="F62" i="17"/>
  <c r="G62" s="1"/>
  <c r="D62" i="14"/>
  <c r="F62" s="1"/>
  <c r="G62" s="1"/>
  <c r="L62" i="17"/>
  <c r="M62" s="1"/>
  <c r="J62" i="14"/>
  <c r="F63" i="17"/>
  <c r="G63" s="1"/>
  <c r="D63" i="14"/>
  <c r="F63" s="1"/>
  <c r="G63" s="1"/>
  <c r="L63" i="17"/>
  <c r="M63" s="1"/>
  <c r="J63" i="16"/>
  <c r="J63" i="14"/>
  <c r="F64" i="17"/>
  <c r="G64" s="1"/>
  <c r="D64" i="14"/>
  <c r="F64" s="1"/>
  <c r="G64" s="1"/>
  <c r="L64" i="17"/>
  <c r="M64" s="1"/>
  <c r="J64" i="16"/>
  <c r="J64" i="14"/>
  <c r="F65" i="17"/>
  <c r="G65" s="1"/>
  <c r="D65" i="14"/>
  <c r="F65" s="1"/>
  <c r="G65" s="1"/>
  <c r="L65" i="17"/>
  <c r="M65" s="1"/>
  <c r="J65" i="16"/>
  <c r="J65" i="14"/>
  <c r="F66" i="17"/>
  <c r="G66" s="1"/>
  <c r="D66" i="14"/>
  <c r="F66" s="1"/>
  <c r="G66" s="1"/>
  <c r="L66" i="17"/>
  <c r="M66" s="1"/>
  <c r="J66" i="16"/>
  <c r="J66" i="14"/>
  <c r="F69" i="17"/>
  <c r="G69" s="1"/>
  <c r="D69" i="14"/>
  <c r="F69" s="1"/>
  <c r="G69" s="1"/>
  <c r="L69" i="17"/>
  <c r="M69" s="1"/>
  <c r="J69" i="16"/>
  <c r="J69" i="14"/>
  <c r="F70" i="17"/>
  <c r="G70" s="1"/>
  <c r="D70" i="14"/>
  <c r="F70" s="1"/>
  <c r="C70" s="1"/>
  <c r="L70" i="17"/>
  <c r="M70" s="1"/>
  <c r="J70" i="16"/>
  <c r="J70" i="14"/>
  <c r="F72" i="17"/>
  <c r="G72" s="1"/>
  <c r="D72" i="14"/>
  <c r="F72" s="1"/>
  <c r="G72" s="1"/>
  <c r="L72" i="17"/>
  <c r="M72" s="1"/>
  <c r="J72" i="16"/>
  <c r="J72" i="14"/>
  <c r="F73" i="17"/>
  <c r="G73" s="1"/>
  <c r="D73" i="14"/>
  <c r="L73" i="17"/>
  <c r="M73" s="1"/>
  <c r="J73" i="16"/>
  <c r="J73" i="14"/>
  <c r="F75" i="17"/>
  <c r="G75" s="1"/>
  <c r="D75" i="14"/>
  <c r="F75" s="1"/>
  <c r="G75" s="1"/>
  <c r="L75" i="17"/>
  <c r="M75" s="1"/>
  <c r="J75" i="16"/>
  <c r="J75" i="14"/>
  <c r="I75" i="18"/>
  <c r="L13" i="14"/>
  <c r="K13" s="1"/>
  <c r="D15"/>
  <c r="F17"/>
  <c r="G17" s="1"/>
  <c r="F20"/>
  <c r="G20" s="1"/>
  <c r="L20"/>
  <c r="K20" s="1"/>
  <c r="F21"/>
  <c r="G21" s="1"/>
  <c r="L21"/>
  <c r="K21" s="1"/>
  <c r="F22"/>
  <c r="E22" s="1"/>
  <c r="L22"/>
  <c r="K22" s="1"/>
  <c r="L23"/>
  <c r="K23" s="1"/>
  <c r="L24"/>
  <c r="K24" s="1"/>
  <c r="L25"/>
  <c r="K25" s="1"/>
  <c r="L26"/>
  <c r="K26" s="1"/>
  <c r="L27"/>
  <c r="K27" s="1"/>
  <c r="L28"/>
  <c r="K28" s="1"/>
  <c r="L29"/>
  <c r="K29" s="1"/>
  <c r="L30"/>
  <c r="K30" s="1"/>
  <c r="L34"/>
  <c r="K34" s="1"/>
  <c r="L38"/>
  <c r="K38" s="1"/>
  <c r="J40"/>
  <c r="L42"/>
  <c r="K42" s="1"/>
  <c r="L43"/>
  <c r="K43" s="1"/>
  <c r="L44"/>
  <c r="K44" s="1"/>
  <c r="J47"/>
  <c r="F51"/>
  <c r="G51" s="1"/>
  <c r="L51"/>
  <c r="K51" s="1"/>
  <c r="L52"/>
  <c r="K52" s="1"/>
  <c r="F53"/>
  <c r="G53" s="1"/>
  <c r="L53"/>
  <c r="K53" s="1"/>
  <c r="L54"/>
  <c r="K54" s="1"/>
  <c r="J56"/>
  <c r="L57"/>
  <c r="F58"/>
  <c r="G58" s="1"/>
  <c r="J13" i="16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6"/>
  <c r="J38"/>
  <c r="J39"/>
  <c r="J42"/>
  <c r="J43"/>
  <c r="J44"/>
  <c r="J45"/>
  <c r="J46"/>
  <c r="J48"/>
  <c r="J50"/>
  <c r="J51"/>
  <c r="J52"/>
  <c r="J53"/>
  <c r="J54"/>
  <c r="J55"/>
  <c r="J57"/>
  <c r="J58"/>
  <c r="J59"/>
  <c r="J60"/>
  <c r="J61"/>
  <c r="H16" i="13"/>
  <c r="H15" i="37"/>
  <c r="H33" i="15"/>
  <c r="H33" i="13" s="1"/>
  <c r="H74" i="15"/>
  <c r="I48" i="37"/>
  <c r="H48" i="15"/>
  <c r="H48" i="13" s="1"/>
  <c r="I16" i="14"/>
  <c r="H15"/>
  <c r="B40"/>
  <c r="H62"/>
  <c r="H62" i="16"/>
  <c r="H63" i="14"/>
  <c r="H63" i="16"/>
  <c r="H64" i="14"/>
  <c r="H64" i="16"/>
  <c r="H65" i="14"/>
  <c r="H65" i="16"/>
  <c r="H66" i="14"/>
  <c r="H66" i="16"/>
  <c r="H69" i="14"/>
  <c r="H69" i="16"/>
  <c r="H70" i="14"/>
  <c r="H70" i="16"/>
  <c r="H72" i="14"/>
  <c r="H72" i="16"/>
  <c r="H73" i="14"/>
  <c r="H74" s="1"/>
  <c r="H73" i="16"/>
  <c r="I75" i="17"/>
  <c r="H75" i="14"/>
  <c r="H75" i="16"/>
  <c r="I14" i="30"/>
  <c r="H15"/>
  <c r="I34"/>
  <c r="I38"/>
  <c r="I39"/>
  <c r="I42"/>
  <c r="L43"/>
  <c r="M43" s="1"/>
  <c r="L44"/>
  <c r="M44" s="1"/>
  <c r="L45"/>
  <c r="M45" s="1"/>
  <c r="L46"/>
  <c r="M46" s="1"/>
  <c r="L50"/>
  <c r="M50" s="1"/>
  <c r="L51"/>
  <c r="M51" s="1"/>
  <c r="L52"/>
  <c r="M52" s="1"/>
  <c r="L53"/>
  <c r="M53" s="1"/>
  <c r="L54"/>
  <c r="M54" s="1"/>
  <c r="L55"/>
  <c r="M55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9"/>
  <c r="M69" s="1"/>
  <c r="L70"/>
  <c r="M70" s="1"/>
  <c r="L72"/>
  <c r="M72" s="1"/>
  <c r="L73"/>
  <c r="M73" s="1"/>
  <c r="L75"/>
  <c r="M75" s="1"/>
  <c r="H62" i="13"/>
  <c r="H63"/>
  <c r="H64"/>
  <c r="H65"/>
  <c r="H66"/>
  <c r="H69"/>
  <c r="H70"/>
  <c r="H72"/>
  <c r="H75"/>
  <c r="I48" i="30"/>
  <c r="F14" i="18"/>
  <c r="G14" s="1"/>
  <c r="L14"/>
  <c r="M14" s="1"/>
  <c r="F16"/>
  <c r="G16" s="1"/>
  <c r="L16"/>
  <c r="M16" s="1"/>
  <c r="F17"/>
  <c r="G17" s="1"/>
  <c r="L17"/>
  <c r="M17" s="1"/>
  <c r="F18"/>
  <c r="G18" s="1"/>
  <c r="L18"/>
  <c r="M18" s="1"/>
  <c r="F19"/>
  <c r="G19" s="1"/>
  <c r="L19"/>
  <c r="M19" s="1"/>
  <c r="F20"/>
  <c r="G20" s="1"/>
  <c r="L20"/>
  <c r="M20" s="1"/>
  <c r="F21"/>
  <c r="G21" s="1"/>
  <c r="L21"/>
  <c r="M21" s="1"/>
  <c r="F22"/>
  <c r="G22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D15"/>
  <c r="C13" i="14"/>
  <c r="C17"/>
  <c r="C18"/>
  <c r="C19"/>
  <c r="C21"/>
  <c r="I21"/>
  <c r="C23"/>
  <c r="I23"/>
  <c r="C25"/>
  <c r="I25"/>
  <c r="I26"/>
  <c r="I27"/>
  <c r="I28"/>
  <c r="I29"/>
  <c r="H40"/>
  <c r="I43"/>
  <c r="B47"/>
  <c r="H47"/>
  <c r="I51"/>
  <c r="I52"/>
  <c r="I53"/>
  <c r="I54"/>
  <c r="B56"/>
  <c r="H56"/>
  <c r="I57"/>
  <c r="I59"/>
  <c r="I60"/>
  <c r="I61"/>
  <c r="B74"/>
  <c r="H13" i="16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H36"/>
  <c r="H38"/>
  <c r="H39"/>
  <c r="H40" s="1"/>
  <c r="H42"/>
  <c r="H43"/>
  <c r="H44"/>
  <c r="H45"/>
  <c r="H46"/>
  <c r="H48"/>
  <c r="H50"/>
  <c r="H51"/>
  <c r="H52"/>
  <c r="H53"/>
  <c r="H54"/>
  <c r="H55"/>
  <c r="H57"/>
  <c r="H58"/>
  <c r="H59"/>
  <c r="H60"/>
  <c r="H61"/>
  <c r="J62"/>
  <c r="L62" s="1"/>
  <c r="F33" i="14"/>
  <c r="G33" s="1"/>
  <c r="I33"/>
  <c r="F14" i="30"/>
  <c r="G14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4"/>
  <c r="G34" s="1"/>
  <c r="F38"/>
  <c r="G38" s="1"/>
  <c r="F39"/>
  <c r="G39" s="1"/>
  <c r="F42"/>
  <c r="G42" s="1"/>
  <c r="F43"/>
  <c r="G43" s="1"/>
  <c r="F48"/>
  <c r="G48" s="1"/>
  <c r="F44"/>
  <c r="G44" s="1"/>
  <c r="F45"/>
  <c r="G45" s="1"/>
  <c r="F46"/>
  <c r="G46" s="1"/>
  <c r="F50"/>
  <c r="G50" s="1"/>
  <c r="F51"/>
  <c r="G51" s="1"/>
  <c r="F52"/>
  <c r="G52" s="1"/>
  <c r="F53"/>
  <c r="G53" s="1"/>
  <c r="F54"/>
  <c r="G54" s="1"/>
  <c r="F55"/>
  <c r="G55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9"/>
  <c r="G69" s="1"/>
  <c r="F70"/>
  <c r="G70" s="1"/>
  <c r="F72"/>
  <c r="G72" s="1"/>
  <c r="F73"/>
  <c r="G73" s="1"/>
  <c r="F75"/>
  <c r="G75" s="1"/>
  <c r="B33" i="16"/>
  <c r="D13"/>
  <c r="D23"/>
  <c r="D24"/>
  <c r="D25"/>
  <c r="D26"/>
  <c r="D27"/>
  <c r="D28"/>
  <c r="D29"/>
  <c r="D30"/>
  <c r="D31"/>
  <c r="D32"/>
  <c r="D33"/>
  <c r="D34"/>
  <c r="D36"/>
  <c r="D38"/>
  <c r="D39"/>
  <c r="D42"/>
  <c r="D43"/>
  <c r="D44"/>
  <c r="D45"/>
  <c r="D46"/>
  <c r="D50"/>
  <c r="D51"/>
  <c r="D52"/>
  <c r="D53"/>
  <c r="D54"/>
  <c r="D55"/>
  <c r="D57"/>
  <c r="D58"/>
  <c r="D59"/>
  <c r="D60"/>
  <c r="D61"/>
  <c r="D62"/>
  <c r="D63"/>
  <c r="D64"/>
  <c r="D65"/>
  <c r="D66"/>
  <c r="D69"/>
  <c r="D70"/>
  <c r="D72"/>
  <c r="D73"/>
  <c r="D75"/>
  <c r="F14" i="37"/>
  <c r="G14" s="1"/>
  <c r="F16"/>
  <c r="G16" s="1"/>
  <c r="F18"/>
  <c r="G18" s="1"/>
  <c r="F19"/>
  <c r="G19" s="1"/>
  <c r="F20"/>
  <c r="G20" s="1"/>
  <c r="F21"/>
  <c r="G21" s="1"/>
  <c r="F22" i="13"/>
  <c r="G22" s="1"/>
  <c r="F48" i="37"/>
  <c r="G48" s="1"/>
  <c r="F13"/>
  <c r="C13" s="1"/>
  <c r="L51" i="16"/>
  <c r="L65"/>
  <c r="L69"/>
  <c r="L52"/>
  <c r="F17" i="37"/>
  <c r="G17" s="1"/>
  <c r="B16" i="13"/>
  <c r="B40" s="1"/>
  <c r="B73"/>
  <c r="B74" s="1"/>
  <c r="B74" i="15"/>
  <c r="B15" i="37"/>
  <c r="B13" i="16"/>
  <c r="F13" s="1"/>
  <c r="B14"/>
  <c r="D14"/>
  <c r="B16"/>
  <c r="D16"/>
  <c r="B17"/>
  <c r="D17"/>
  <c r="B18"/>
  <c r="D18"/>
  <c r="B19"/>
  <c r="D19"/>
  <c r="B20"/>
  <c r="D20"/>
  <c r="B21"/>
  <c r="D21"/>
  <c r="B22"/>
  <c r="D22"/>
  <c r="B23"/>
  <c r="F23" s="1"/>
  <c r="B24"/>
  <c r="F24" s="1"/>
  <c r="B25"/>
  <c r="F25" s="1"/>
  <c r="B26"/>
  <c r="F26" s="1"/>
  <c r="B27"/>
  <c r="F27" s="1"/>
  <c r="B28"/>
  <c r="F28" s="1"/>
  <c r="B29"/>
  <c r="F29" s="1"/>
  <c r="B30"/>
  <c r="F30" s="1"/>
  <c r="B31"/>
  <c r="F31" s="1"/>
  <c r="B32"/>
  <c r="F32" s="1"/>
  <c r="F33"/>
  <c r="B34"/>
  <c r="F34" s="1"/>
  <c r="B36"/>
  <c r="F36" s="1"/>
  <c r="B38"/>
  <c r="F38" s="1"/>
  <c r="B39"/>
  <c r="B42"/>
  <c r="F42" s="1"/>
  <c r="B43"/>
  <c r="F43" s="1"/>
  <c r="B44"/>
  <c r="F44" s="1"/>
  <c r="B45"/>
  <c r="F45" s="1"/>
  <c r="B46"/>
  <c r="F46" s="1"/>
  <c r="B48"/>
  <c r="B50"/>
  <c r="B51"/>
  <c r="B52"/>
  <c r="B53"/>
  <c r="B54"/>
  <c r="B55"/>
  <c r="B57"/>
  <c r="B58"/>
  <c r="B59"/>
  <c r="B60"/>
  <c r="B61"/>
  <c r="B62"/>
  <c r="B63"/>
  <c r="B64"/>
  <c r="B65"/>
  <c r="B66"/>
  <c r="B69"/>
  <c r="B70"/>
  <c r="B72"/>
  <c r="B73"/>
  <c r="B75"/>
  <c r="D13" i="15"/>
  <c r="D13" i="13" s="1"/>
  <c r="F13" s="1"/>
  <c r="D14" i="15"/>
  <c r="D16"/>
  <c r="D17"/>
  <c r="D18"/>
  <c r="D18" i="13" s="1"/>
  <c r="F18" s="1"/>
  <c r="G18" s="1"/>
  <c r="D19" i="15"/>
  <c r="D20"/>
  <c r="D20" i="13" s="1"/>
  <c r="F20" s="1"/>
  <c r="G20" s="1"/>
  <c r="D21" i="15"/>
  <c r="D23"/>
  <c r="D24"/>
  <c r="D24" i="13" s="1"/>
  <c r="F24" s="1"/>
  <c r="G24" s="1"/>
  <c r="D25" i="15"/>
  <c r="D26"/>
  <c r="D26" i="13" s="1"/>
  <c r="F26" s="1"/>
  <c r="G26" s="1"/>
  <c r="D27" i="15"/>
  <c r="D28"/>
  <c r="D28" i="13" s="1"/>
  <c r="F28" s="1"/>
  <c r="G28" s="1"/>
  <c r="D29" i="15"/>
  <c r="D30"/>
  <c r="D30" i="13" s="1"/>
  <c r="F30" s="1"/>
  <c r="G30" s="1"/>
  <c r="D31" i="15"/>
  <c r="D32"/>
  <c r="D32" i="13" s="1"/>
  <c r="F32" s="1"/>
  <c r="G32" s="1"/>
  <c r="D33" i="15"/>
  <c r="D34"/>
  <c r="D36"/>
  <c r="D38"/>
  <c r="D40" s="1"/>
  <c r="D39"/>
  <c r="D42"/>
  <c r="D43"/>
  <c r="D44"/>
  <c r="D45"/>
  <c r="D46"/>
  <c r="D47" s="1"/>
  <c r="D48"/>
  <c r="D50"/>
  <c r="D51"/>
  <c r="D52"/>
  <c r="D53"/>
  <c r="D54"/>
  <c r="D55"/>
  <c r="D57"/>
  <c r="D58"/>
  <c r="D59"/>
  <c r="D60"/>
  <c r="D61"/>
  <c r="D62"/>
  <c r="D63"/>
  <c r="D64"/>
  <c r="D65"/>
  <c r="D65" i="13" s="1"/>
  <c r="F65" s="1"/>
  <c r="G65" s="1"/>
  <c r="D66" i="15"/>
  <c r="D69"/>
  <c r="D69" i="13" s="1"/>
  <c r="F69" s="1"/>
  <c r="G69" s="1"/>
  <c r="D70" i="15"/>
  <c r="D72"/>
  <c r="D72" i="13" s="1"/>
  <c r="F72" s="1"/>
  <c r="G72" s="1"/>
  <c r="D73" i="15"/>
  <c r="D75"/>
  <c r="D75" i="13" s="1"/>
  <c r="F75" s="1"/>
  <c r="D48" i="16"/>
  <c r="F48" s="1"/>
  <c r="G48" s="1"/>
  <c r="B33" i="15"/>
  <c r="B33" i="13" s="1"/>
  <c r="C22" i="14"/>
  <c r="E42"/>
  <c r="G46"/>
  <c r="G70"/>
  <c r="F16"/>
  <c r="G16" s="1"/>
  <c r="E27"/>
  <c r="E33"/>
  <c r="F50"/>
  <c r="G50" s="1"/>
  <c r="F52"/>
  <c r="G52" s="1"/>
  <c r="F54"/>
  <c r="G54" s="1"/>
  <c r="F57"/>
  <c r="G57" s="1"/>
  <c r="F59"/>
  <c r="G59" s="1"/>
  <c r="F15"/>
  <c r="I18"/>
  <c r="I20"/>
  <c r="I22"/>
  <c r="I24"/>
  <c r="I30"/>
  <c r="I34"/>
  <c r="I38"/>
  <c r="I42"/>
  <c r="I44"/>
  <c r="F16" i="15"/>
  <c r="G16" s="1"/>
  <c r="L16"/>
  <c r="I16" s="1"/>
  <c r="F18"/>
  <c r="G18" s="1"/>
  <c r="L18"/>
  <c r="K18" s="1"/>
  <c r="F20"/>
  <c r="G20" s="1"/>
  <c r="L20"/>
  <c r="I20" s="1"/>
  <c r="F22"/>
  <c r="G22" s="1"/>
  <c r="L22"/>
  <c r="I22" s="1"/>
  <c r="L24"/>
  <c r="I24" s="1"/>
  <c r="L26"/>
  <c r="K26" s="1"/>
  <c r="L28"/>
  <c r="I28" s="1"/>
  <c r="L30"/>
  <c r="K30" s="1"/>
  <c r="L32"/>
  <c r="K32" s="1"/>
  <c r="F65"/>
  <c r="G65" s="1"/>
  <c r="L65"/>
  <c r="M65" s="1"/>
  <c r="F69"/>
  <c r="G69" s="1"/>
  <c r="L69"/>
  <c r="M69" s="1"/>
  <c r="F72"/>
  <c r="G72" s="1"/>
  <c r="L72"/>
  <c r="M72" s="1"/>
  <c r="F75"/>
  <c r="G75" s="1"/>
  <c r="L75"/>
  <c r="M75" s="1"/>
  <c r="L56" i="14"/>
  <c r="K56" s="1"/>
  <c r="M57"/>
  <c r="K57"/>
  <c r="M58"/>
  <c r="K58"/>
  <c r="M59"/>
  <c r="K59"/>
  <c r="M60"/>
  <c r="K60"/>
  <c r="M61"/>
  <c r="K61"/>
  <c r="M14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6"/>
  <c r="M38"/>
  <c r="M42"/>
  <c r="M43"/>
  <c r="M44"/>
  <c r="M45"/>
  <c r="M48"/>
  <c r="M50"/>
  <c r="M51"/>
  <c r="M52"/>
  <c r="M53"/>
  <c r="M54"/>
  <c r="J67"/>
  <c r="I13"/>
  <c r="B67"/>
  <c r="H67"/>
  <c r="L39"/>
  <c r="I39" s="1"/>
  <c r="L46"/>
  <c r="I46" s="1"/>
  <c r="L55"/>
  <c r="I55" s="1"/>
  <c r="L66"/>
  <c r="I66" s="1"/>
  <c r="L73"/>
  <c r="I73" s="1"/>
  <c r="L13" i="13"/>
  <c r="L18"/>
  <c r="M18" s="1"/>
  <c r="L20"/>
  <c r="M20" s="1"/>
  <c r="L22"/>
  <c r="M22" s="1"/>
  <c r="L24"/>
  <c r="M24" s="1"/>
  <c r="L26"/>
  <c r="M26" s="1"/>
  <c r="B47"/>
  <c r="B56"/>
  <c r="B67" s="1"/>
  <c r="L28"/>
  <c r="M28" s="1"/>
  <c r="L30"/>
  <c r="M30" s="1"/>
  <c r="L32"/>
  <c r="M32" s="1"/>
  <c r="L33"/>
  <c r="M33" s="1"/>
  <c r="H40"/>
  <c r="H47"/>
  <c r="H56"/>
  <c r="H67" s="1"/>
  <c r="F13" i="15"/>
  <c r="L13"/>
  <c r="I13" s="1"/>
  <c r="M16"/>
  <c r="M18"/>
  <c r="M20"/>
  <c r="M22"/>
  <c r="M24"/>
  <c r="M26"/>
  <c r="B40"/>
  <c r="J40"/>
  <c r="B47"/>
  <c r="J47"/>
  <c r="B56"/>
  <c r="B67" s="1"/>
  <c r="J56"/>
  <c r="J67" s="1"/>
  <c r="M28"/>
  <c r="M30"/>
  <c r="M32"/>
  <c r="H40"/>
  <c r="H47"/>
  <c r="H56"/>
  <c r="H67" s="1"/>
  <c r="M51" i="16"/>
  <c r="K51"/>
  <c r="I51"/>
  <c r="M52"/>
  <c r="K52"/>
  <c r="I52"/>
  <c r="M62"/>
  <c r="K62"/>
  <c r="I62"/>
  <c r="M65"/>
  <c r="K65"/>
  <c r="I65"/>
  <c r="M69"/>
  <c r="K69"/>
  <c r="I69"/>
  <c r="L33" i="37"/>
  <c r="M33" s="1"/>
  <c r="F33" i="30"/>
  <c r="G33" s="1"/>
  <c r="L33"/>
  <c r="M33" s="1"/>
  <c r="L33" i="18"/>
  <c r="M33" s="1"/>
  <c r="J15"/>
  <c r="F14" i="17"/>
  <c r="G14" s="1"/>
  <c r="L14"/>
  <c r="M14" s="1"/>
  <c r="F16"/>
  <c r="G16" s="1"/>
  <c r="L16"/>
  <c r="M16" s="1"/>
  <c r="F17"/>
  <c r="G17" s="1"/>
  <c r="L17"/>
  <c r="M17" s="1"/>
  <c r="F18"/>
  <c r="G18" s="1"/>
  <c r="L18"/>
  <c r="M18" s="1"/>
  <c r="F19"/>
  <c r="G19" s="1"/>
  <c r="L19"/>
  <c r="M19" s="1"/>
  <c r="F20"/>
  <c r="G20" s="1"/>
  <c r="L20"/>
  <c r="M20" s="1"/>
  <c r="F21"/>
  <c r="G21" s="1"/>
  <c r="L21"/>
  <c r="M21" s="1"/>
  <c r="F22"/>
  <c r="G22" s="1"/>
  <c r="C26"/>
  <c r="C30"/>
  <c r="C36"/>
  <c r="C43"/>
  <c r="F46"/>
  <c r="G46" s="1"/>
  <c r="F48"/>
  <c r="G48" s="1"/>
  <c r="F50"/>
  <c r="G50" s="1"/>
  <c r="F51"/>
  <c r="G51" s="1"/>
  <c r="F52"/>
  <c r="G52" s="1"/>
  <c r="F53"/>
  <c r="G53" s="1"/>
  <c r="F54"/>
  <c r="G54" s="1"/>
  <c r="F55"/>
  <c r="G55" s="1"/>
  <c r="F57"/>
  <c r="G57" s="1"/>
  <c r="F58"/>
  <c r="G58" s="1"/>
  <c r="D15"/>
  <c r="F15" s="1"/>
  <c r="C15" s="1"/>
  <c r="J15"/>
  <c r="L15" s="1"/>
  <c r="L22"/>
  <c r="M22" s="1"/>
  <c r="L23"/>
  <c r="M23" s="1"/>
  <c r="L24"/>
  <c r="M24" s="1"/>
  <c r="L25"/>
  <c r="M25" s="1"/>
  <c r="L26"/>
  <c r="M26" s="1"/>
  <c r="L27"/>
  <c r="M27" s="1"/>
  <c r="I28"/>
  <c r="L28"/>
  <c r="M28" s="1"/>
  <c r="L29"/>
  <c r="M29" s="1"/>
  <c r="L30"/>
  <c r="M30" s="1"/>
  <c r="L31"/>
  <c r="M31" s="1"/>
  <c r="L32"/>
  <c r="M32" s="1"/>
  <c r="L34"/>
  <c r="M34" s="1"/>
  <c r="L36"/>
  <c r="M36" s="1"/>
  <c r="L38"/>
  <c r="M38" s="1"/>
  <c r="L39"/>
  <c r="M39" s="1"/>
  <c r="L42"/>
  <c r="M42" s="1"/>
  <c r="L43"/>
  <c r="M43" s="1"/>
  <c r="L44"/>
  <c r="M44" s="1"/>
  <c r="E45"/>
  <c r="L45"/>
  <c r="M45" s="1"/>
  <c r="E46"/>
  <c r="L46"/>
  <c r="M46" s="1"/>
  <c r="L48"/>
  <c r="M48" s="1"/>
  <c r="E50"/>
  <c r="L50"/>
  <c r="M50" s="1"/>
  <c r="E51"/>
  <c r="L51"/>
  <c r="M51" s="1"/>
  <c r="E52"/>
  <c r="L52"/>
  <c r="M52" s="1"/>
  <c r="E53"/>
  <c r="L53"/>
  <c r="M53" s="1"/>
  <c r="E54"/>
  <c r="L54"/>
  <c r="M54" s="1"/>
  <c r="L55"/>
  <c r="M55" s="1"/>
  <c r="E57"/>
  <c r="L57"/>
  <c r="M57" s="1"/>
  <c r="I58"/>
  <c r="I59"/>
  <c r="I60"/>
  <c r="I61"/>
  <c r="I62"/>
  <c r="I63"/>
  <c r="I64"/>
  <c r="I65"/>
  <c r="I66"/>
  <c r="I69"/>
  <c r="I70"/>
  <c r="C72"/>
  <c r="I72"/>
  <c r="I73"/>
  <c r="K58"/>
  <c r="K59"/>
  <c r="K60"/>
  <c r="K61"/>
  <c r="K62"/>
  <c r="K63"/>
  <c r="K64"/>
  <c r="E65"/>
  <c r="K65"/>
  <c r="K66"/>
  <c r="K69"/>
  <c r="K70"/>
  <c r="K72"/>
  <c r="K73"/>
  <c r="K75"/>
  <c r="F13"/>
  <c r="C13" s="1"/>
  <c r="L40"/>
  <c r="L47"/>
  <c r="I13"/>
  <c r="I15"/>
  <c r="K13"/>
  <c r="K15"/>
  <c r="D40"/>
  <c r="H40"/>
  <c r="D47"/>
  <c r="H47"/>
  <c r="I47" s="1"/>
  <c r="D56"/>
  <c r="H56"/>
  <c r="D67"/>
  <c r="B40"/>
  <c r="J40"/>
  <c r="K40" s="1"/>
  <c r="B47"/>
  <c r="J47"/>
  <c r="K47" s="1"/>
  <c r="B56"/>
  <c r="J56"/>
  <c r="B67"/>
  <c r="H67"/>
  <c r="H76" s="1"/>
  <c r="I14" i="18"/>
  <c r="I16"/>
  <c r="I17"/>
  <c r="I18"/>
  <c r="I19"/>
  <c r="I20"/>
  <c r="I21"/>
  <c r="B15"/>
  <c r="F15" s="1"/>
  <c r="E15" s="1"/>
  <c r="H15"/>
  <c r="E14"/>
  <c r="K14"/>
  <c r="E16"/>
  <c r="K16"/>
  <c r="E17"/>
  <c r="K17"/>
  <c r="E18"/>
  <c r="K18"/>
  <c r="E19"/>
  <c r="K19"/>
  <c r="E20"/>
  <c r="K20"/>
  <c r="E21"/>
  <c r="K21"/>
  <c r="E22"/>
  <c r="I22"/>
  <c r="I23"/>
  <c r="I24"/>
  <c r="I25"/>
  <c r="I26"/>
  <c r="I27"/>
  <c r="I28"/>
  <c r="I29"/>
  <c r="I30"/>
  <c r="I31"/>
  <c r="I32"/>
  <c r="I33"/>
  <c r="I34"/>
  <c r="I36"/>
  <c r="I38"/>
  <c r="I39"/>
  <c r="I42"/>
  <c r="I43"/>
  <c r="I44"/>
  <c r="I45"/>
  <c r="I46"/>
  <c r="I48"/>
  <c r="L50"/>
  <c r="M50" s="1"/>
  <c r="I51"/>
  <c r="L51"/>
  <c r="M51" s="1"/>
  <c r="L52"/>
  <c r="M52" s="1"/>
  <c r="L53"/>
  <c r="M53" s="1"/>
  <c r="L54"/>
  <c r="M54" s="1"/>
  <c r="L55"/>
  <c r="M55" s="1"/>
  <c r="L57"/>
  <c r="M57" s="1"/>
  <c r="L58"/>
  <c r="M58" s="1"/>
  <c r="L59"/>
  <c r="M59" s="1"/>
  <c r="K22"/>
  <c r="F23"/>
  <c r="G23" s="1"/>
  <c r="K23"/>
  <c r="F24"/>
  <c r="G24" s="1"/>
  <c r="K24"/>
  <c r="F25"/>
  <c r="G25" s="1"/>
  <c r="K25"/>
  <c r="F26"/>
  <c r="G26" s="1"/>
  <c r="K26"/>
  <c r="F27"/>
  <c r="G27" s="1"/>
  <c r="K27"/>
  <c r="F28"/>
  <c r="G28" s="1"/>
  <c r="K28"/>
  <c r="F29"/>
  <c r="G29" s="1"/>
  <c r="K29"/>
  <c r="F30"/>
  <c r="G30" s="1"/>
  <c r="K30"/>
  <c r="F31"/>
  <c r="G31" s="1"/>
  <c r="K31"/>
  <c r="F32"/>
  <c r="G32" s="1"/>
  <c r="K32"/>
  <c r="F33"/>
  <c r="G33" s="1"/>
  <c r="K33"/>
  <c r="F34"/>
  <c r="G34" s="1"/>
  <c r="K34"/>
  <c r="F36"/>
  <c r="G36" s="1"/>
  <c r="K36"/>
  <c r="F38"/>
  <c r="G38" s="1"/>
  <c r="K38"/>
  <c r="F39"/>
  <c r="G39" s="1"/>
  <c r="K39"/>
  <c r="F42"/>
  <c r="G42" s="1"/>
  <c r="K42"/>
  <c r="F43"/>
  <c r="G43" s="1"/>
  <c r="K43"/>
  <c r="F44"/>
  <c r="G44" s="1"/>
  <c r="K44"/>
  <c r="F45"/>
  <c r="G45" s="1"/>
  <c r="K45"/>
  <c r="F46"/>
  <c r="G46" s="1"/>
  <c r="K46"/>
  <c r="F48"/>
  <c r="G48" s="1"/>
  <c r="K48"/>
  <c r="F50"/>
  <c r="G50" s="1"/>
  <c r="K50"/>
  <c r="F51"/>
  <c r="G51" s="1"/>
  <c r="K51"/>
  <c r="F52"/>
  <c r="G52" s="1"/>
  <c r="K52"/>
  <c r="F53"/>
  <c r="G53" s="1"/>
  <c r="K53"/>
  <c r="F54"/>
  <c r="G54" s="1"/>
  <c r="K54"/>
  <c r="F55"/>
  <c r="G55" s="1"/>
  <c r="K55"/>
  <c r="F57"/>
  <c r="G57" s="1"/>
  <c r="K57"/>
  <c r="F58"/>
  <c r="G58" s="1"/>
  <c r="K58"/>
  <c r="F59"/>
  <c r="G59" s="1"/>
  <c r="K59"/>
  <c r="C60"/>
  <c r="I60"/>
  <c r="C61"/>
  <c r="I61"/>
  <c r="C62"/>
  <c r="I62"/>
  <c r="C63"/>
  <c r="I63"/>
  <c r="C64"/>
  <c r="I64"/>
  <c r="C65"/>
  <c r="I65"/>
  <c r="C66"/>
  <c r="I66"/>
  <c r="C69"/>
  <c r="I69"/>
  <c r="C70"/>
  <c r="I70"/>
  <c r="C72"/>
  <c r="I72"/>
  <c r="C73"/>
  <c r="I73"/>
  <c r="C75"/>
  <c r="E60"/>
  <c r="K60"/>
  <c r="E61"/>
  <c r="K61"/>
  <c r="E62"/>
  <c r="K62"/>
  <c r="E63"/>
  <c r="K63"/>
  <c r="E64"/>
  <c r="K64"/>
  <c r="E65"/>
  <c r="K65"/>
  <c r="E66"/>
  <c r="K66"/>
  <c r="E69"/>
  <c r="K69"/>
  <c r="E70"/>
  <c r="K70"/>
  <c r="E72"/>
  <c r="K72"/>
  <c r="E73"/>
  <c r="K73"/>
  <c r="E75"/>
  <c r="K75"/>
  <c r="L13"/>
  <c r="L15"/>
  <c r="B40"/>
  <c r="J40"/>
  <c r="B47"/>
  <c r="J47"/>
  <c r="J56"/>
  <c r="D67"/>
  <c r="J67"/>
  <c r="F13"/>
  <c r="D40"/>
  <c r="H40"/>
  <c r="D47"/>
  <c r="H47"/>
  <c r="B56"/>
  <c r="H56"/>
  <c r="B67"/>
  <c r="B76" s="1"/>
  <c r="H67"/>
  <c r="E48" i="30"/>
  <c r="K48"/>
  <c r="C48" i="37"/>
  <c r="E48"/>
  <c r="K48"/>
  <c r="I14"/>
  <c r="C16"/>
  <c r="I16"/>
  <c r="C17"/>
  <c r="I17"/>
  <c r="I18"/>
  <c r="C19"/>
  <c r="I19"/>
  <c r="I20"/>
  <c r="C21"/>
  <c r="D15"/>
  <c r="J15"/>
  <c r="L15" s="1"/>
  <c r="E14"/>
  <c r="K14"/>
  <c r="E16"/>
  <c r="K16"/>
  <c r="K17"/>
  <c r="K18"/>
  <c r="E19"/>
  <c r="K19"/>
  <c r="K20"/>
  <c r="E21"/>
  <c r="I21"/>
  <c r="I22"/>
  <c r="I23"/>
  <c r="I24"/>
  <c r="I25"/>
  <c r="I26"/>
  <c r="I27"/>
  <c r="I28"/>
  <c r="I29"/>
  <c r="I30"/>
  <c r="I31"/>
  <c r="I32"/>
  <c r="I33"/>
  <c r="I34"/>
  <c r="I36"/>
  <c r="I38"/>
  <c r="I39"/>
  <c r="I42"/>
  <c r="I43"/>
  <c r="I44"/>
  <c r="I45"/>
  <c r="I46"/>
  <c r="I50"/>
  <c r="I51"/>
  <c r="I52"/>
  <c r="I53"/>
  <c r="I54"/>
  <c r="I55"/>
  <c r="I57"/>
  <c r="I58"/>
  <c r="I59"/>
  <c r="I60"/>
  <c r="I61"/>
  <c r="I62"/>
  <c r="I63"/>
  <c r="I64"/>
  <c r="I65"/>
  <c r="I66"/>
  <c r="I69"/>
  <c r="I70"/>
  <c r="I72"/>
  <c r="I73"/>
  <c r="I75"/>
  <c r="K21"/>
  <c r="F22"/>
  <c r="G22" s="1"/>
  <c r="K22"/>
  <c r="F23"/>
  <c r="G23" s="1"/>
  <c r="K23"/>
  <c r="F24"/>
  <c r="G24" s="1"/>
  <c r="K24"/>
  <c r="F25"/>
  <c r="G25" s="1"/>
  <c r="K25"/>
  <c r="C26"/>
  <c r="F26"/>
  <c r="G26" s="1"/>
  <c r="K26"/>
  <c r="F27"/>
  <c r="G27" s="1"/>
  <c r="K27"/>
  <c r="F28"/>
  <c r="G28" s="1"/>
  <c r="K28"/>
  <c r="F29"/>
  <c r="G29" s="1"/>
  <c r="K29"/>
  <c r="F30"/>
  <c r="G30" s="1"/>
  <c r="K30"/>
  <c r="F31"/>
  <c r="G31" s="1"/>
  <c r="K31"/>
  <c r="F32"/>
  <c r="G32" s="1"/>
  <c r="K32"/>
  <c r="F33"/>
  <c r="G33" s="1"/>
  <c r="K33"/>
  <c r="F34"/>
  <c r="G34" s="1"/>
  <c r="K34"/>
  <c r="F36"/>
  <c r="G36" s="1"/>
  <c r="K36"/>
  <c r="F38"/>
  <c r="G38" s="1"/>
  <c r="K38"/>
  <c r="F39"/>
  <c r="G39" s="1"/>
  <c r="K39"/>
  <c r="F42"/>
  <c r="G42" s="1"/>
  <c r="K42"/>
  <c r="F43"/>
  <c r="G43" s="1"/>
  <c r="K43"/>
  <c r="F44"/>
  <c r="G44" s="1"/>
  <c r="K44"/>
  <c r="F45"/>
  <c r="G45" s="1"/>
  <c r="K45"/>
  <c r="F46"/>
  <c r="G46" s="1"/>
  <c r="K46"/>
  <c r="F50"/>
  <c r="G50" s="1"/>
  <c r="K50"/>
  <c r="F51"/>
  <c r="G51" s="1"/>
  <c r="K51"/>
  <c r="F52"/>
  <c r="G52" s="1"/>
  <c r="K52"/>
  <c r="F53"/>
  <c r="G53" s="1"/>
  <c r="K53"/>
  <c r="F54"/>
  <c r="G54" s="1"/>
  <c r="K54"/>
  <c r="F55"/>
  <c r="G55" s="1"/>
  <c r="K55"/>
  <c r="F57"/>
  <c r="G57" s="1"/>
  <c r="K57"/>
  <c r="F58"/>
  <c r="G58" s="1"/>
  <c r="K58"/>
  <c r="F59"/>
  <c r="G59" s="1"/>
  <c r="K59"/>
  <c r="F60"/>
  <c r="G60" s="1"/>
  <c r="K60"/>
  <c r="F61"/>
  <c r="G61" s="1"/>
  <c r="K61"/>
  <c r="F62"/>
  <c r="G62" s="1"/>
  <c r="K62"/>
  <c r="F63"/>
  <c r="G63" s="1"/>
  <c r="K63"/>
  <c r="F64"/>
  <c r="G64" s="1"/>
  <c r="K64"/>
  <c r="F65"/>
  <c r="G65" s="1"/>
  <c r="K65"/>
  <c r="F66"/>
  <c r="G66" s="1"/>
  <c r="K66"/>
  <c r="F69"/>
  <c r="G69" s="1"/>
  <c r="K69"/>
  <c r="F70"/>
  <c r="G70" s="1"/>
  <c r="K70"/>
  <c r="F72"/>
  <c r="G72" s="1"/>
  <c r="K72"/>
  <c r="F73"/>
  <c r="G73" s="1"/>
  <c r="K73"/>
  <c r="F75"/>
  <c r="G75" s="1"/>
  <c r="K75"/>
  <c r="I13"/>
  <c r="I15"/>
  <c r="L56"/>
  <c r="K56" s="1"/>
  <c r="K13"/>
  <c r="K15"/>
  <c r="D40"/>
  <c r="H40"/>
  <c r="D47"/>
  <c r="H47"/>
  <c r="D67"/>
  <c r="J67"/>
  <c r="B40"/>
  <c r="J40"/>
  <c r="B47"/>
  <c r="J47"/>
  <c r="I56"/>
  <c r="B67"/>
  <c r="H67"/>
  <c r="H76" s="1"/>
  <c r="I44" i="30"/>
  <c r="C45"/>
  <c r="I45"/>
  <c r="I46"/>
  <c r="C50"/>
  <c r="I50"/>
  <c r="I51"/>
  <c r="C52"/>
  <c r="I52"/>
  <c r="I53"/>
  <c r="C54"/>
  <c r="I54"/>
  <c r="I55"/>
  <c r="C57"/>
  <c r="I57"/>
  <c r="I58"/>
  <c r="C59"/>
  <c r="I59"/>
  <c r="I60"/>
  <c r="C61"/>
  <c r="I61"/>
  <c r="I62"/>
  <c r="C63"/>
  <c r="I63"/>
  <c r="I64"/>
  <c r="C65"/>
  <c r="I65"/>
  <c r="I66"/>
  <c r="C69"/>
  <c r="I69"/>
  <c r="I70"/>
  <c r="C72"/>
  <c r="I72"/>
  <c r="I73"/>
  <c r="C75"/>
  <c r="F36"/>
  <c r="G36" s="1"/>
  <c r="L36"/>
  <c r="M36" s="1"/>
  <c r="E38"/>
  <c r="K38"/>
  <c r="E39"/>
  <c r="K39"/>
  <c r="E42"/>
  <c r="K42"/>
  <c r="E43"/>
  <c r="K44"/>
  <c r="E45"/>
  <c r="K45"/>
  <c r="K46"/>
  <c r="E50"/>
  <c r="K50"/>
  <c r="K51"/>
  <c r="E52"/>
  <c r="K52"/>
  <c r="K53"/>
  <c r="E54"/>
  <c r="K54"/>
  <c r="K55"/>
  <c r="E57"/>
  <c r="K57"/>
  <c r="K58"/>
  <c r="E59"/>
  <c r="K59"/>
  <c r="K60"/>
  <c r="E61"/>
  <c r="K61"/>
  <c r="K62"/>
  <c r="E63"/>
  <c r="K63"/>
  <c r="K64"/>
  <c r="E65"/>
  <c r="K65"/>
  <c r="K66"/>
  <c r="E69"/>
  <c r="K69"/>
  <c r="K70"/>
  <c r="E72"/>
  <c r="K72"/>
  <c r="K73"/>
  <c r="E75"/>
  <c r="K75"/>
  <c r="I16"/>
  <c r="I17"/>
  <c r="C18"/>
  <c r="C19"/>
  <c r="I19"/>
  <c r="I20"/>
  <c r="C21"/>
  <c r="I21"/>
  <c r="I22"/>
  <c r="C23"/>
  <c r="I23"/>
  <c r="I24"/>
  <c r="C25"/>
  <c r="I25"/>
  <c r="I26"/>
  <c r="C27"/>
  <c r="I27"/>
  <c r="I28"/>
  <c r="C29"/>
  <c r="I29"/>
  <c r="I30"/>
  <c r="C31"/>
  <c r="I31"/>
  <c r="I32"/>
  <c r="C33"/>
  <c r="I33"/>
  <c r="C34"/>
  <c r="L18"/>
  <c r="M18" s="1"/>
  <c r="D15"/>
  <c r="F15" s="1"/>
  <c r="J15"/>
  <c r="K16"/>
  <c r="E17"/>
  <c r="K17"/>
  <c r="K19"/>
  <c r="K20"/>
  <c r="K21"/>
  <c r="E22"/>
  <c r="K22"/>
  <c r="K23"/>
  <c r="K24"/>
  <c r="K25"/>
  <c r="E26"/>
  <c r="K26"/>
  <c r="K27"/>
  <c r="K28"/>
  <c r="K29"/>
  <c r="E30"/>
  <c r="K30"/>
  <c r="K31"/>
  <c r="K32"/>
  <c r="K33"/>
  <c r="K34"/>
  <c r="E14"/>
  <c r="K14"/>
  <c r="F13"/>
  <c r="B47"/>
  <c r="H47"/>
  <c r="B56"/>
  <c r="B67" s="1"/>
  <c r="H56"/>
  <c r="B74"/>
  <c r="H74"/>
  <c r="D47"/>
  <c r="J47"/>
  <c r="D56"/>
  <c r="D67" s="1"/>
  <c r="J56"/>
  <c r="D74"/>
  <c r="J74"/>
  <c r="H47" i="16"/>
  <c r="J56"/>
  <c r="J74"/>
  <c r="L13"/>
  <c r="K13" s="1"/>
  <c r="J40"/>
  <c r="J47"/>
  <c r="H56"/>
  <c r="L56" s="1"/>
  <c r="H74"/>
  <c r="J67"/>
  <c r="I13"/>
  <c r="L56" i="30"/>
  <c r="L13"/>
  <c r="L15"/>
  <c r="D40"/>
  <c r="J40"/>
  <c r="J67"/>
  <c r="B40"/>
  <c r="H40"/>
  <c r="I56"/>
  <c r="H67"/>
  <c r="L40"/>
  <c r="I50" i="14" l="1"/>
  <c r="I31"/>
  <c r="J76" i="18"/>
  <c r="I40" i="17"/>
  <c r="I54"/>
  <c r="I44"/>
  <c r="I32"/>
  <c r="I24"/>
  <c r="H76" i="15"/>
  <c r="I56" i="14"/>
  <c r="B40" i="16"/>
  <c r="D40"/>
  <c r="I36" i="14"/>
  <c r="C73" i="37"/>
  <c r="C29" i="18"/>
  <c r="C53"/>
  <c r="C43"/>
  <c r="C22"/>
  <c r="C21"/>
  <c r="C20"/>
  <c r="C19"/>
  <c r="C18"/>
  <c r="C17"/>
  <c r="C16"/>
  <c r="C14"/>
  <c r="E32" i="30"/>
  <c r="E28"/>
  <c r="E24"/>
  <c r="E20"/>
  <c r="E18"/>
  <c r="E16"/>
  <c r="C32"/>
  <c r="C30"/>
  <c r="C28"/>
  <c r="C26"/>
  <c r="C24"/>
  <c r="C22"/>
  <c r="C20"/>
  <c r="C16"/>
  <c r="C48"/>
  <c r="C55" i="14"/>
  <c r="E58"/>
  <c r="C42" i="30"/>
  <c r="E32" i="13"/>
  <c r="C28"/>
  <c r="C38" i="30"/>
  <c r="C33" i="14"/>
  <c r="E48" i="17"/>
  <c r="E72"/>
  <c r="C65"/>
  <c r="E32"/>
  <c r="E31"/>
  <c r="E30"/>
  <c r="E29"/>
  <c r="E24"/>
  <c r="E23"/>
  <c r="C45"/>
  <c r="C39"/>
  <c r="C32"/>
  <c r="C28"/>
  <c r="C24"/>
  <c r="E18" i="13"/>
  <c r="E64" i="14"/>
  <c r="E17"/>
  <c r="E14"/>
  <c r="E66"/>
  <c r="C46"/>
  <c r="E15" i="17"/>
  <c r="E43" i="14"/>
  <c r="E31"/>
  <c r="E23"/>
  <c r="C60"/>
  <c r="C44"/>
  <c r="G38"/>
  <c r="E20"/>
  <c r="E24" i="13"/>
  <c r="C69"/>
  <c r="E53" i="14"/>
  <c r="E29"/>
  <c r="E25"/>
  <c r="E34"/>
  <c r="G22"/>
  <c r="E18"/>
  <c r="B74" i="16"/>
  <c r="B56"/>
  <c r="D47"/>
  <c r="C31" i="14"/>
  <c r="C29"/>
  <c r="B67" i="16"/>
  <c r="E75" i="17"/>
  <c r="E69"/>
  <c r="E63"/>
  <c r="E62"/>
  <c r="E61"/>
  <c r="E60"/>
  <c r="E59"/>
  <c r="C75"/>
  <c r="C69"/>
  <c r="C63"/>
  <c r="C62"/>
  <c r="C61"/>
  <c r="C60"/>
  <c r="C59"/>
  <c r="E44"/>
  <c r="E43"/>
  <c r="E42"/>
  <c r="E39"/>
  <c r="E38"/>
  <c r="E36"/>
  <c r="E34"/>
  <c r="E28"/>
  <c r="E27"/>
  <c r="E26"/>
  <c r="E25"/>
  <c r="C44"/>
  <c r="C42"/>
  <c r="C38"/>
  <c r="C34"/>
  <c r="C31"/>
  <c r="C29"/>
  <c r="C27"/>
  <c r="C25"/>
  <c r="C23"/>
  <c r="E48" i="16"/>
  <c r="C20" i="13"/>
  <c r="E55" i="14"/>
  <c r="E51"/>
  <c r="E48"/>
  <c r="E19"/>
  <c r="C64"/>
  <c r="C58"/>
  <c r="C51"/>
  <c r="E70"/>
  <c r="C66"/>
  <c r="D74" i="16"/>
  <c r="D67" i="14"/>
  <c r="C48"/>
  <c r="E73" i="17"/>
  <c r="E70"/>
  <c r="E66"/>
  <c r="E64"/>
  <c r="C73"/>
  <c r="C70"/>
  <c r="C66"/>
  <c r="C64"/>
  <c r="E58"/>
  <c r="E55"/>
  <c r="E69" i="13"/>
  <c r="E28"/>
  <c r="C32"/>
  <c r="C24"/>
  <c r="E62" i="14"/>
  <c r="E60"/>
  <c r="E45"/>
  <c r="E36"/>
  <c r="E21"/>
  <c r="C62"/>
  <c r="C53"/>
  <c r="E44"/>
  <c r="C42"/>
  <c r="E38"/>
  <c r="C34"/>
  <c r="C20"/>
  <c r="F73" i="16"/>
  <c r="G73" s="1"/>
  <c r="F70"/>
  <c r="G70" s="1"/>
  <c r="F66"/>
  <c r="G66" s="1"/>
  <c r="F64"/>
  <c r="G64" s="1"/>
  <c r="F62"/>
  <c r="G62" s="1"/>
  <c r="F60"/>
  <c r="G60" s="1"/>
  <c r="F58"/>
  <c r="G58" s="1"/>
  <c r="F55"/>
  <c r="G55" s="1"/>
  <c r="F53"/>
  <c r="G53" s="1"/>
  <c r="F51"/>
  <c r="G51" s="1"/>
  <c r="C45" i="14"/>
  <c r="C43"/>
  <c r="C36"/>
  <c r="C27"/>
  <c r="E13" i="17"/>
  <c r="K33" i="16"/>
  <c r="M33"/>
  <c r="I33"/>
  <c r="H67"/>
  <c r="J76"/>
  <c r="C58" i="18"/>
  <c r="C48"/>
  <c r="C36"/>
  <c r="C25"/>
  <c r="I55"/>
  <c r="C51" i="17"/>
  <c r="I14" i="14"/>
  <c r="I50" i="17"/>
  <c r="I38"/>
  <c r="I43" i="30"/>
  <c r="C14" i="14"/>
  <c r="L16" i="16"/>
  <c r="J15"/>
  <c r="F39" i="14"/>
  <c r="D40"/>
  <c r="L48" i="15"/>
  <c r="J48" i="13"/>
  <c r="L48" s="1"/>
  <c r="M48" s="1"/>
  <c r="L73" i="15"/>
  <c r="J74"/>
  <c r="J73" i="13"/>
  <c r="L70" i="15"/>
  <c r="J70" i="13"/>
  <c r="L66" i="15"/>
  <c r="J66" i="13"/>
  <c r="L64" i="15"/>
  <c r="J64" i="13"/>
  <c r="L63" i="15"/>
  <c r="J63" i="13"/>
  <c r="L62" i="15"/>
  <c r="J62" i="13"/>
  <c r="L61" i="15"/>
  <c r="J61" i="13"/>
  <c r="L60" i="15"/>
  <c r="J60" i="13"/>
  <c r="L59" i="15"/>
  <c r="J59" i="13"/>
  <c r="L58" i="15"/>
  <c r="J58" i="13"/>
  <c r="L57" i="15"/>
  <c r="J57" i="13"/>
  <c r="L57" s="1"/>
  <c r="M57" s="1"/>
  <c r="L55" i="15"/>
  <c r="J55" i="13"/>
  <c r="L54" i="15"/>
  <c r="J54" i="13"/>
  <c r="L54" s="1"/>
  <c r="M54" s="1"/>
  <c r="L53" i="15"/>
  <c r="J53" i="13"/>
  <c r="L53" s="1"/>
  <c r="M53" s="1"/>
  <c r="L52" i="15"/>
  <c r="J52" i="13"/>
  <c r="L52" s="1"/>
  <c r="M52" s="1"/>
  <c r="L51" i="15"/>
  <c r="J51" i="13"/>
  <c r="L51" s="1"/>
  <c r="M51" s="1"/>
  <c r="L50" i="15"/>
  <c r="J50" i="13"/>
  <c r="L50" s="1"/>
  <c r="M50" s="1"/>
  <c r="L46" i="15"/>
  <c r="J46" i="13"/>
  <c r="L45" i="15"/>
  <c r="J45" i="13"/>
  <c r="L45" s="1"/>
  <c r="M45" s="1"/>
  <c r="L44" i="15"/>
  <c r="J44" i="13"/>
  <c r="L44" s="1"/>
  <c r="M44" s="1"/>
  <c r="L43" i="15"/>
  <c r="J43" i="13"/>
  <c r="L43" s="1"/>
  <c r="M43" s="1"/>
  <c r="L42" i="15"/>
  <c r="J42" i="13"/>
  <c r="L42" s="1"/>
  <c r="M42" s="1"/>
  <c r="L39" i="15"/>
  <c r="J39" i="13"/>
  <c r="L38" i="15"/>
  <c r="J38" i="13"/>
  <c r="L38" s="1"/>
  <c r="M38" s="1"/>
  <c r="L36" i="15"/>
  <c r="J36" i="13"/>
  <c r="L36" s="1"/>
  <c r="M36" s="1"/>
  <c r="L34" i="15"/>
  <c r="J34" i="13"/>
  <c r="L34" s="1"/>
  <c r="M34" s="1"/>
  <c r="L31" i="15"/>
  <c r="J31" i="13"/>
  <c r="L31" s="1"/>
  <c r="M31" s="1"/>
  <c r="L29" i="15"/>
  <c r="J29" i="13"/>
  <c r="L29" s="1"/>
  <c r="M29" s="1"/>
  <c r="L27" i="15"/>
  <c r="J27" i="13"/>
  <c r="L27" s="1"/>
  <c r="M27" s="1"/>
  <c r="L25" i="15"/>
  <c r="J25" i="13"/>
  <c r="L25" s="1"/>
  <c r="M25" s="1"/>
  <c r="L23" i="15"/>
  <c r="J23" i="13"/>
  <c r="L23" s="1"/>
  <c r="M23" s="1"/>
  <c r="L21" i="15"/>
  <c r="J21" i="13"/>
  <c r="L21" s="1"/>
  <c r="M21" s="1"/>
  <c r="L19" i="15"/>
  <c r="J19" i="13"/>
  <c r="L19" s="1"/>
  <c r="M19" s="1"/>
  <c r="L17" i="15"/>
  <c r="J17" i="13"/>
  <c r="L17" s="1"/>
  <c r="M17" s="1"/>
  <c r="J15" i="15"/>
  <c r="J16" i="13"/>
  <c r="L14" i="15"/>
  <c r="J14" i="13"/>
  <c r="L14" s="1"/>
  <c r="M14" s="1"/>
  <c r="J76" i="30"/>
  <c r="H76" i="16"/>
  <c r="C55" i="17"/>
  <c r="H73" i="13"/>
  <c r="H74" s="1"/>
  <c r="H15"/>
  <c r="L60" i="16"/>
  <c r="L58"/>
  <c r="L55"/>
  <c r="L53"/>
  <c r="L48"/>
  <c r="L45"/>
  <c r="L43"/>
  <c r="L39"/>
  <c r="L36"/>
  <c r="L32"/>
  <c r="L30"/>
  <c r="L28"/>
  <c r="L26"/>
  <c r="L24"/>
  <c r="L22"/>
  <c r="L20"/>
  <c r="L18"/>
  <c r="K43" i="30"/>
  <c r="L75" i="16"/>
  <c r="J74" i="14"/>
  <c r="L72" i="16"/>
  <c r="L70" i="14"/>
  <c r="L64"/>
  <c r="L63" i="16"/>
  <c r="L62" i="14"/>
  <c r="L15"/>
  <c r="J75" i="13"/>
  <c r="J72"/>
  <c r="J69"/>
  <c r="J65"/>
  <c r="F73" i="14"/>
  <c r="F74" s="1"/>
  <c r="D74"/>
  <c r="D76" s="1"/>
  <c r="C55" i="18"/>
  <c r="C51"/>
  <c r="C45"/>
  <c r="C39"/>
  <c r="C31"/>
  <c r="C27"/>
  <c r="C23"/>
  <c r="I58"/>
  <c r="I53"/>
  <c r="I57" i="17"/>
  <c r="I52"/>
  <c r="I46"/>
  <c r="I42"/>
  <c r="I34"/>
  <c r="I30"/>
  <c r="I26"/>
  <c r="I22"/>
  <c r="C58"/>
  <c r="C53"/>
  <c r="C48"/>
  <c r="D56" i="16"/>
  <c r="D67" s="1"/>
  <c r="H15"/>
  <c r="H15" i="15"/>
  <c r="L61" i="16"/>
  <c r="L59"/>
  <c r="L57"/>
  <c r="L54"/>
  <c r="L50"/>
  <c r="L46"/>
  <c r="L44"/>
  <c r="L42"/>
  <c r="L38"/>
  <c r="L34"/>
  <c r="L31"/>
  <c r="L29"/>
  <c r="L27"/>
  <c r="L25"/>
  <c r="L23"/>
  <c r="L21"/>
  <c r="L19"/>
  <c r="L17"/>
  <c r="L14"/>
  <c r="I75" i="30"/>
  <c r="L75" i="14"/>
  <c r="L73" i="16"/>
  <c r="L72" i="14"/>
  <c r="L70" i="16"/>
  <c r="L69" i="14"/>
  <c r="L66" i="16"/>
  <c r="L65" i="14"/>
  <c r="L64" i="16"/>
  <c r="L63" i="14"/>
  <c r="L33" i="15"/>
  <c r="B47" i="16"/>
  <c r="C14" i="30"/>
  <c r="E34"/>
  <c r="E33"/>
  <c r="E31"/>
  <c r="E29"/>
  <c r="E27"/>
  <c r="E25"/>
  <c r="E23"/>
  <c r="E21"/>
  <c r="E19"/>
  <c r="C17"/>
  <c r="E73"/>
  <c r="E70"/>
  <c r="E66"/>
  <c r="E64"/>
  <c r="E62"/>
  <c r="E60"/>
  <c r="E58"/>
  <c r="E55"/>
  <c r="E53"/>
  <c r="E51"/>
  <c r="E46"/>
  <c r="E44"/>
  <c r="C73"/>
  <c r="C70"/>
  <c r="C66"/>
  <c r="C64"/>
  <c r="C62"/>
  <c r="C60"/>
  <c r="C58"/>
  <c r="C55"/>
  <c r="C53"/>
  <c r="C51"/>
  <c r="C46"/>
  <c r="C44"/>
  <c r="F75" i="16"/>
  <c r="E75" s="1"/>
  <c r="F72"/>
  <c r="G72" s="1"/>
  <c r="F69"/>
  <c r="E69" s="1"/>
  <c r="F65"/>
  <c r="E65" s="1"/>
  <c r="F63"/>
  <c r="E63" s="1"/>
  <c r="F61"/>
  <c r="G61" s="1"/>
  <c r="F59"/>
  <c r="E59" s="1"/>
  <c r="F57"/>
  <c r="E57" s="1"/>
  <c r="F54"/>
  <c r="E54" s="1"/>
  <c r="F52"/>
  <c r="G52" s="1"/>
  <c r="F50"/>
  <c r="E50" s="1"/>
  <c r="C43" i="30"/>
  <c r="C39"/>
  <c r="C13" i="16"/>
  <c r="E13"/>
  <c r="E13" i="37"/>
  <c r="C46"/>
  <c r="E20"/>
  <c r="E18"/>
  <c r="C20"/>
  <c r="C18"/>
  <c r="C14"/>
  <c r="F32" i="15"/>
  <c r="G32" s="1"/>
  <c r="F30"/>
  <c r="G30" s="1"/>
  <c r="F28"/>
  <c r="G28" s="1"/>
  <c r="F26"/>
  <c r="G26" s="1"/>
  <c r="F24"/>
  <c r="G24" s="1"/>
  <c r="E72" i="13"/>
  <c r="E65"/>
  <c r="E30"/>
  <c r="E26"/>
  <c r="E22"/>
  <c r="C72"/>
  <c r="C65"/>
  <c r="C30"/>
  <c r="C26"/>
  <c r="C22"/>
  <c r="C58" i="37"/>
  <c r="C34"/>
  <c r="C62"/>
  <c r="C53"/>
  <c r="C42"/>
  <c r="C30"/>
  <c r="C22"/>
  <c r="D56" i="15"/>
  <c r="D67" s="1"/>
  <c r="C48" i="16"/>
  <c r="C66" i="37"/>
  <c r="C60"/>
  <c r="C55"/>
  <c r="C51"/>
  <c r="C44"/>
  <c r="C38"/>
  <c r="C32"/>
  <c r="C28"/>
  <c r="C24"/>
  <c r="E17"/>
  <c r="F15"/>
  <c r="E15" s="1"/>
  <c r="E20" i="13"/>
  <c r="C18"/>
  <c r="F39" i="16"/>
  <c r="E39" s="1"/>
  <c r="C70" i="37"/>
  <c r="G75" i="13"/>
  <c r="C75"/>
  <c r="E75"/>
  <c r="E72" i="16"/>
  <c r="C72"/>
  <c r="G65"/>
  <c r="E61"/>
  <c r="C61"/>
  <c r="G57"/>
  <c r="E52"/>
  <c r="C52"/>
  <c r="E46"/>
  <c r="G46"/>
  <c r="C46"/>
  <c r="E44"/>
  <c r="G44"/>
  <c r="C44"/>
  <c r="E42"/>
  <c r="G42"/>
  <c r="C42"/>
  <c r="E38"/>
  <c r="G38"/>
  <c r="C38"/>
  <c r="E34"/>
  <c r="G34"/>
  <c r="C34"/>
  <c r="E32"/>
  <c r="G32"/>
  <c r="C32"/>
  <c r="E30"/>
  <c r="G30"/>
  <c r="C30"/>
  <c r="E28"/>
  <c r="G28"/>
  <c r="C28"/>
  <c r="E26"/>
  <c r="G26"/>
  <c r="C26"/>
  <c r="E24"/>
  <c r="G24"/>
  <c r="C24"/>
  <c r="E70"/>
  <c r="C70"/>
  <c r="E64"/>
  <c r="C64"/>
  <c r="E60"/>
  <c r="C60"/>
  <c r="E55"/>
  <c r="C55"/>
  <c r="E51"/>
  <c r="C51"/>
  <c r="E45"/>
  <c r="G45"/>
  <c r="C45"/>
  <c r="E43"/>
  <c r="G43"/>
  <c r="C43"/>
  <c r="E36"/>
  <c r="G36"/>
  <c r="C36"/>
  <c r="E33"/>
  <c r="G33"/>
  <c r="C33"/>
  <c r="E31"/>
  <c r="G31"/>
  <c r="C31"/>
  <c r="E29"/>
  <c r="G29"/>
  <c r="C29"/>
  <c r="E27"/>
  <c r="G27"/>
  <c r="C27"/>
  <c r="E25"/>
  <c r="G25"/>
  <c r="C25"/>
  <c r="E23"/>
  <c r="G23"/>
  <c r="C23"/>
  <c r="F63" i="15"/>
  <c r="D63" i="13"/>
  <c r="F61" i="15"/>
  <c r="D61" i="13"/>
  <c r="F59" i="15"/>
  <c r="D59" i="13"/>
  <c r="F57" i="15"/>
  <c r="D57" i="13"/>
  <c r="F54" i="15"/>
  <c r="D54" i="13"/>
  <c r="F52" i="15"/>
  <c r="D52" i="13"/>
  <c r="F50" i="15"/>
  <c r="D50" i="13"/>
  <c r="F46" i="15"/>
  <c r="D46" i="13"/>
  <c r="F44" i="15"/>
  <c r="D44" i="13"/>
  <c r="F42" i="15"/>
  <c r="D42" i="13"/>
  <c r="F38" i="15"/>
  <c r="D38" i="13"/>
  <c r="F34" i="15"/>
  <c r="D34" i="13"/>
  <c r="F21" i="15"/>
  <c r="D21" i="13"/>
  <c r="F19" i="15"/>
  <c r="D19" i="13"/>
  <c r="F17" i="15"/>
  <c r="D17" i="13"/>
  <c r="F14" i="15"/>
  <c r="D14" i="13"/>
  <c r="F22" i="16"/>
  <c r="G22" s="1"/>
  <c r="F21"/>
  <c r="G21" s="1"/>
  <c r="F20"/>
  <c r="G20" s="1"/>
  <c r="F19"/>
  <c r="G19" s="1"/>
  <c r="F18"/>
  <c r="G18" s="1"/>
  <c r="F17"/>
  <c r="G17" s="1"/>
  <c r="F16"/>
  <c r="G16" s="1"/>
  <c r="D15"/>
  <c r="F14"/>
  <c r="G14" s="1"/>
  <c r="B15" i="13"/>
  <c r="F73" i="15"/>
  <c r="D74"/>
  <c r="D76" s="1"/>
  <c r="D73" i="13"/>
  <c r="F70" i="15"/>
  <c r="D70" i="13"/>
  <c r="F66" i="15"/>
  <c r="D66" i="13"/>
  <c r="F64" i="15"/>
  <c r="D64" i="13"/>
  <c r="F62" i="15"/>
  <c r="D62" i="13"/>
  <c r="F60" i="15"/>
  <c r="D60" i="13"/>
  <c r="F58" i="15"/>
  <c r="D58" i="13"/>
  <c r="F55" i="15"/>
  <c r="D55" i="13"/>
  <c r="F53" i="15"/>
  <c r="D53" i="13"/>
  <c r="F51" i="15"/>
  <c r="D51" i="13"/>
  <c r="F48" i="15"/>
  <c r="D48" i="13"/>
  <c r="F45" i="15"/>
  <c r="D45" i="13"/>
  <c r="F43" i="15"/>
  <c r="D43" i="13"/>
  <c r="F39" i="15"/>
  <c r="D39" i="13"/>
  <c r="F36" i="15"/>
  <c r="D36" i="13"/>
  <c r="F33" i="15"/>
  <c r="D33" i="13"/>
  <c r="F31" i="15"/>
  <c r="D31" i="13"/>
  <c r="F29" i="15"/>
  <c r="D29" i="13"/>
  <c r="F27" i="15"/>
  <c r="D27" i="13"/>
  <c r="F25" i="15"/>
  <c r="D25" i="13"/>
  <c r="F23" i="15"/>
  <c r="D23" i="13"/>
  <c r="D15" i="15"/>
  <c r="D16" i="13"/>
  <c r="B15" i="16"/>
  <c r="C64" i="37"/>
  <c r="C21" i="16"/>
  <c r="B15" i="15"/>
  <c r="C72" i="14"/>
  <c r="C65"/>
  <c r="C63"/>
  <c r="C61"/>
  <c r="C59"/>
  <c r="C57"/>
  <c r="C54"/>
  <c r="C52"/>
  <c r="C50"/>
  <c r="C32"/>
  <c r="C28"/>
  <c r="C24"/>
  <c r="E75"/>
  <c r="E69"/>
  <c r="E63"/>
  <c r="E59"/>
  <c r="E54"/>
  <c r="E50"/>
  <c r="E30"/>
  <c r="E26"/>
  <c r="E16"/>
  <c r="E15"/>
  <c r="C15"/>
  <c r="C75"/>
  <c r="C69"/>
  <c r="C30"/>
  <c r="C26"/>
  <c r="C16"/>
  <c r="E72"/>
  <c r="E65"/>
  <c r="E61"/>
  <c r="E57"/>
  <c r="E52"/>
  <c r="E32"/>
  <c r="E28"/>
  <c r="E24"/>
  <c r="K53" i="13"/>
  <c r="K51"/>
  <c r="K48"/>
  <c r="K45"/>
  <c r="K43"/>
  <c r="K36"/>
  <c r="K33"/>
  <c r="K31"/>
  <c r="K29"/>
  <c r="K27"/>
  <c r="K25"/>
  <c r="K23"/>
  <c r="K21"/>
  <c r="K19"/>
  <c r="K17"/>
  <c r="K14"/>
  <c r="I57"/>
  <c r="I54"/>
  <c r="I53"/>
  <c r="I52"/>
  <c r="I51"/>
  <c r="I50"/>
  <c r="I48"/>
  <c r="I45"/>
  <c r="I44"/>
  <c r="I43"/>
  <c r="I42"/>
  <c r="I38"/>
  <c r="I3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4"/>
  <c r="K57"/>
  <c r="K54"/>
  <c r="K52"/>
  <c r="K50"/>
  <c r="K44"/>
  <c r="K42"/>
  <c r="K38"/>
  <c r="K34"/>
  <c r="K32"/>
  <c r="K30"/>
  <c r="K28"/>
  <c r="K26"/>
  <c r="K24"/>
  <c r="K22"/>
  <c r="K20"/>
  <c r="K18"/>
  <c r="C75" i="15"/>
  <c r="C72"/>
  <c r="C69"/>
  <c r="C65"/>
  <c r="I32"/>
  <c r="I30"/>
  <c r="I26"/>
  <c r="C22"/>
  <c r="C20"/>
  <c r="I18"/>
  <c r="C16"/>
  <c r="K75"/>
  <c r="K72"/>
  <c r="K69"/>
  <c r="K65"/>
  <c r="K28"/>
  <c r="K24"/>
  <c r="K22"/>
  <c r="K20"/>
  <c r="K16"/>
  <c r="I75"/>
  <c r="I72"/>
  <c r="I69"/>
  <c r="I65"/>
  <c r="C30"/>
  <c r="C26"/>
  <c r="C18"/>
  <c r="E75"/>
  <c r="E72"/>
  <c r="E69"/>
  <c r="E65"/>
  <c r="E30"/>
  <c r="E26"/>
  <c r="E22"/>
  <c r="E20"/>
  <c r="E18"/>
  <c r="E16"/>
  <c r="J76"/>
  <c r="L74" i="14"/>
  <c r="M73"/>
  <c r="K73"/>
  <c r="L67"/>
  <c r="I67" s="1"/>
  <c r="M66"/>
  <c r="K66"/>
  <c r="M55"/>
  <c r="K55"/>
  <c r="L47"/>
  <c r="K46"/>
  <c r="M46"/>
  <c r="L40"/>
  <c r="K39"/>
  <c r="M39"/>
  <c r="K67"/>
  <c r="J76"/>
  <c r="F56"/>
  <c r="F47"/>
  <c r="F40"/>
  <c r="H76"/>
  <c r="B76"/>
  <c r="K13" i="13"/>
  <c r="I13"/>
  <c r="H76"/>
  <c r="B76"/>
  <c r="E13"/>
  <c r="C13"/>
  <c r="M39" i="15"/>
  <c r="L56"/>
  <c r="K56" s="1"/>
  <c r="B76"/>
  <c r="E13"/>
  <c r="L74"/>
  <c r="M73"/>
  <c r="L67"/>
  <c r="M66"/>
  <c r="M46"/>
  <c r="L47"/>
  <c r="I67"/>
  <c r="I47"/>
  <c r="K67"/>
  <c r="K47"/>
  <c r="C13"/>
  <c r="K13"/>
  <c r="C33" i="18"/>
  <c r="I55" i="17"/>
  <c r="I53"/>
  <c r="I51"/>
  <c r="I48"/>
  <c r="I45"/>
  <c r="I43"/>
  <c r="I39"/>
  <c r="I36"/>
  <c r="I31"/>
  <c r="I29"/>
  <c r="I27"/>
  <c r="I25"/>
  <c r="I23"/>
  <c r="K57"/>
  <c r="C57"/>
  <c r="K54"/>
  <c r="C54"/>
  <c r="K52"/>
  <c r="C52"/>
  <c r="K50"/>
  <c r="C50"/>
  <c r="K46"/>
  <c r="C46"/>
  <c r="I21"/>
  <c r="I20"/>
  <c r="I19"/>
  <c r="I18"/>
  <c r="I17"/>
  <c r="I16"/>
  <c r="I14"/>
  <c r="E22"/>
  <c r="E21"/>
  <c r="E20"/>
  <c r="E19"/>
  <c r="E18"/>
  <c r="E17"/>
  <c r="E16"/>
  <c r="E14"/>
  <c r="K55"/>
  <c r="K53"/>
  <c r="K51"/>
  <c r="K48"/>
  <c r="K45"/>
  <c r="K44"/>
  <c r="K43"/>
  <c r="K42"/>
  <c r="K39"/>
  <c r="K38"/>
  <c r="K36"/>
  <c r="K34"/>
  <c r="K32"/>
  <c r="K31"/>
  <c r="K30"/>
  <c r="K29"/>
  <c r="K28"/>
  <c r="K27"/>
  <c r="K26"/>
  <c r="K25"/>
  <c r="K24"/>
  <c r="K23"/>
  <c r="K22"/>
  <c r="C22"/>
  <c r="C21"/>
  <c r="C20"/>
  <c r="C19"/>
  <c r="C18"/>
  <c r="C17"/>
  <c r="C16"/>
  <c r="C14"/>
  <c r="K21"/>
  <c r="K20"/>
  <c r="K19"/>
  <c r="K18"/>
  <c r="K17"/>
  <c r="K16"/>
  <c r="K14"/>
  <c r="L74"/>
  <c r="F56"/>
  <c r="F40"/>
  <c r="C40" s="1"/>
  <c r="C56"/>
  <c r="B76"/>
  <c r="E56"/>
  <c r="F74"/>
  <c r="F67"/>
  <c r="E67" s="1"/>
  <c r="L56"/>
  <c r="I56" s="1"/>
  <c r="F47"/>
  <c r="C47" s="1"/>
  <c r="J67"/>
  <c r="E47"/>
  <c r="D76"/>
  <c r="C59" i="18"/>
  <c r="C57"/>
  <c r="C54"/>
  <c r="C52"/>
  <c r="C50"/>
  <c r="C46"/>
  <c r="C44"/>
  <c r="C42"/>
  <c r="C38"/>
  <c r="C34"/>
  <c r="C32"/>
  <c r="C30"/>
  <c r="C28"/>
  <c r="C26"/>
  <c r="C24"/>
  <c r="I59"/>
  <c r="E58"/>
  <c r="I57"/>
  <c r="E55"/>
  <c r="I54"/>
  <c r="E53"/>
  <c r="I52"/>
  <c r="E51"/>
  <c r="I50"/>
  <c r="E59"/>
  <c r="E57"/>
  <c r="E54"/>
  <c r="E52"/>
  <c r="E50"/>
  <c r="E48"/>
  <c r="E46"/>
  <c r="E45"/>
  <c r="E44"/>
  <c r="E43"/>
  <c r="E42"/>
  <c r="E39"/>
  <c r="E38"/>
  <c r="E36"/>
  <c r="E34"/>
  <c r="E33"/>
  <c r="E32"/>
  <c r="E31"/>
  <c r="E30"/>
  <c r="E29"/>
  <c r="E28"/>
  <c r="E27"/>
  <c r="E26"/>
  <c r="E25"/>
  <c r="E24"/>
  <c r="E23"/>
  <c r="L74"/>
  <c r="L47"/>
  <c r="K47" s="1"/>
  <c r="F47"/>
  <c r="C47" s="1"/>
  <c r="I47"/>
  <c r="H76"/>
  <c r="D76"/>
  <c r="I15"/>
  <c r="I13"/>
  <c r="E13"/>
  <c r="F74"/>
  <c r="F56"/>
  <c r="L40"/>
  <c r="L56"/>
  <c r="L67" s="1"/>
  <c r="F40"/>
  <c r="C56"/>
  <c r="I40"/>
  <c r="C40"/>
  <c r="C15"/>
  <c r="C13"/>
  <c r="K15"/>
  <c r="K13"/>
  <c r="C75" i="37"/>
  <c r="C72"/>
  <c r="C69"/>
  <c r="C65"/>
  <c r="C63"/>
  <c r="C61"/>
  <c r="C59"/>
  <c r="C57"/>
  <c r="C54"/>
  <c r="C52"/>
  <c r="C50"/>
  <c r="C45"/>
  <c r="C43"/>
  <c r="C39"/>
  <c r="C36"/>
  <c r="C33"/>
  <c r="C31"/>
  <c r="C29"/>
  <c r="C27"/>
  <c r="C25"/>
  <c r="C23"/>
  <c r="E75"/>
  <c r="E73"/>
  <c r="E72"/>
  <c r="E70"/>
  <c r="E69"/>
  <c r="E66"/>
  <c r="E65"/>
  <c r="E64"/>
  <c r="E63"/>
  <c r="E62"/>
  <c r="E61"/>
  <c r="E60"/>
  <c r="E59"/>
  <c r="E58"/>
  <c r="E57"/>
  <c r="E55"/>
  <c r="E54"/>
  <c r="E53"/>
  <c r="E52"/>
  <c r="E51"/>
  <c r="E50"/>
  <c r="E46"/>
  <c r="E45"/>
  <c r="E44"/>
  <c r="E43"/>
  <c r="E42"/>
  <c r="E39"/>
  <c r="E38"/>
  <c r="E36"/>
  <c r="E34"/>
  <c r="E33"/>
  <c r="E32"/>
  <c r="E31"/>
  <c r="E30"/>
  <c r="E29"/>
  <c r="E28"/>
  <c r="E27"/>
  <c r="E26"/>
  <c r="E25"/>
  <c r="E24"/>
  <c r="E23"/>
  <c r="E22"/>
  <c r="L74"/>
  <c r="L67"/>
  <c r="I67" s="1"/>
  <c r="F40"/>
  <c r="E40" s="1"/>
  <c r="F74"/>
  <c r="F56"/>
  <c r="F47"/>
  <c r="E47" s="1"/>
  <c r="L47"/>
  <c r="K47" s="1"/>
  <c r="B76"/>
  <c r="K67"/>
  <c r="L40"/>
  <c r="I40" s="1"/>
  <c r="J76"/>
  <c r="D76"/>
  <c r="E36" i="30"/>
  <c r="C36"/>
  <c r="K36"/>
  <c r="I36"/>
  <c r="I18"/>
  <c r="K18"/>
  <c r="K56" i="16"/>
  <c r="I56"/>
  <c r="F47"/>
  <c r="L74"/>
  <c r="L67"/>
  <c r="I67" s="1"/>
  <c r="L47"/>
  <c r="H76" i="30"/>
  <c r="F74"/>
  <c r="F56"/>
  <c r="F47"/>
  <c r="I40"/>
  <c r="B76"/>
  <c r="D76"/>
  <c r="C15"/>
  <c r="C13"/>
  <c r="E15"/>
  <c r="E13"/>
  <c r="L74"/>
  <c r="L67"/>
  <c r="L47"/>
  <c r="I67"/>
  <c r="F40"/>
  <c r="K67"/>
  <c r="K40"/>
  <c r="K56"/>
  <c r="I15"/>
  <c r="I13"/>
  <c r="K15"/>
  <c r="K13"/>
  <c r="I47" i="37" l="1"/>
  <c r="I56" i="15"/>
  <c r="G39" i="16"/>
  <c r="B76"/>
  <c r="C58"/>
  <c r="C66"/>
  <c r="E53"/>
  <c r="E62"/>
  <c r="E73"/>
  <c r="F40" i="15"/>
  <c r="E40" s="1"/>
  <c r="E47" i="18"/>
  <c r="C17" i="16"/>
  <c r="C39"/>
  <c r="C57"/>
  <c r="C65"/>
  <c r="F74"/>
  <c r="E74" s="1"/>
  <c r="C19"/>
  <c r="C53"/>
  <c r="E58"/>
  <c r="C62"/>
  <c r="E66"/>
  <c r="C73"/>
  <c r="G50"/>
  <c r="G54"/>
  <c r="G59"/>
  <c r="G63"/>
  <c r="G69"/>
  <c r="G75"/>
  <c r="L40"/>
  <c r="L40" i="15"/>
  <c r="I40" s="1"/>
  <c r="F40" i="16"/>
  <c r="C40" s="1"/>
  <c r="K63" i="14"/>
  <c r="M63"/>
  <c r="K65"/>
  <c r="M65"/>
  <c r="K69"/>
  <c r="M69"/>
  <c r="K72"/>
  <c r="M72"/>
  <c r="K75"/>
  <c r="M75"/>
  <c r="K14" i="16"/>
  <c r="I14"/>
  <c r="M14"/>
  <c r="K19"/>
  <c r="I19"/>
  <c r="M19"/>
  <c r="M23"/>
  <c r="I23"/>
  <c r="K23"/>
  <c r="M27"/>
  <c r="I27"/>
  <c r="K27"/>
  <c r="M31"/>
  <c r="I31"/>
  <c r="K31"/>
  <c r="K38"/>
  <c r="M38"/>
  <c r="I38"/>
  <c r="K44"/>
  <c r="M44"/>
  <c r="I44"/>
  <c r="M50"/>
  <c r="I50"/>
  <c r="K50"/>
  <c r="M57"/>
  <c r="I57"/>
  <c r="K57"/>
  <c r="M61"/>
  <c r="I61"/>
  <c r="K61"/>
  <c r="L65" i="13"/>
  <c r="K65" s="1"/>
  <c r="L72"/>
  <c r="K72"/>
  <c r="K15" i="14"/>
  <c r="I15"/>
  <c r="M63" i="16"/>
  <c r="I63"/>
  <c r="K63"/>
  <c r="I70" i="14"/>
  <c r="K70"/>
  <c r="M70"/>
  <c r="K20" i="16"/>
  <c r="M20"/>
  <c r="I20"/>
  <c r="K24"/>
  <c r="M24"/>
  <c r="I24"/>
  <c r="K28"/>
  <c r="M28"/>
  <c r="I28"/>
  <c r="K32"/>
  <c r="M32"/>
  <c r="I32"/>
  <c r="M39"/>
  <c r="I39"/>
  <c r="K39"/>
  <c r="M45"/>
  <c r="I45"/>
  <c r="K45"/>
  <c r="K53"/>
  <c r="M53"/>
  <c r="I53"/>
  <c r="K58"/>
  <c r="M58"/>
  <c r="I58"/>
  <c r="J15" i="13"/>
  <c r="L16"/>
  <c r="L39"/>
  <c r="J40"/>
  <c r="L46"/>
  <c r="J47"/>
  <c r="L55"/>
  <c r="J56"/>
  <c r="L56" s="1"/>
  <c r="L58"/>
  <c r="K58"/>
  <c r="L59"/>
  <c r="K59"/>
  <c r="L60"/>
  <c r="K60"/>
  <c r="L61"/>
  <c r="K61"/>
  <c r="L62"/>
  <c r="K62"/>
  <c r="L63"/>
  <c r="K63"/>
  <c r="L64"/>
  <c r="K64"/>
  <c r="L66"/>
  <c r="L70"/>
  <c r="K70" s="1"/>
  <c r="J74"/>
  <c r="L73"/>
  <c r="I73" i="15"/>
  <c r="K73"/>
  <c r="I48"/>
  <c r="K48"/>
  <c r="M48"/>
  <c r="G39" i="14"/>
  <c r="E39"/>
  <c r="C39"/>
  <c r="K16" i="16"/>
  <c r="M16"/>
  <c r="I16"/>
  <c r="I75" i="14"/>
  <c r="I63"/>
  <c r="I65"/>
  <c r="I72"/>
  <c r="I33" i="15"/>
  <c r="K33"/>
  <c r="M33"/>
  <c r="K64" i="16"/>
  <c r="M64"/>
  <c r="I64"/>
  <c r="K66"/>
  <c r="M66"/>
  <c r="I66"/>
  <c r="K70"/>
  <c r="M70"/>
  <c r="I70"/>
  <c r="K73"/>
  <c r="M73"/>
  <c r="I73"/>
  <c r="K17"/>
  <c r="I17"/>
  <c r="M17"/>
  <c r="K21"/>
  <c r="I21"/>
  <c r="M21"/>
  <c r="M25"/>
  <c r="I25"/>
  <c r="K25"/>
  <c r="M29"/>
  <c r="I29"/>
  <c r="K29"/>
  <c r="K34"/>
  <c r="M34"/>
  <c r="I34"/>
  <c r="K42"/>
  <c r="M42"/>
  <c r="I42"/>
  <c r="K46"/>
  <c r="M46"/>
  <c r="I46"/>
  <c r="M54"/>
  <c r="I54"/>
  <c r="K54"/>
  <c r="M59"/>
  <c r="I59"/>
  <c r="K59"/>
  <c r="E73" i="14"/>
  <c r="G73"/>
  <c r="C73"/>
  <c r="L69" i="13"/>
  <c r="K69" s="1"/>
  <c r="L75"/>
  <c r="K75" s="1"/>
  <c r="I62" i="14"/>
  <c r="K62"/>
  <c r="M62"/>
  <c r="K64"/>
  <c r="M64"/>
  <c r="M72" i="16"/>
  <c r="I72"/>
  <c r="K72"/>
  <c r="M75"/>
  <c r="I75"/>
  <c r="K75"/>
  <c r="K18"/>
  <c r="M18"/>
  <c r="I18"/>
  <c r="K22"/>
  <c r="M22"/>
  <c r="I22"/>
  <c r="K26"/>
  <c r="M26"/>
  <c r="I26"/>
  <c r="K30"/>
  <c r="M30"/>
  <c r="I30"/>
  <c r="M36"/>
  <c r="I36"/>
  <c r="K36"/>
  <c r="M43"/>
  <c r="I43"/>
  <c r="K43"/>
  <c r="K48"/>
  <c r="M48"/>
  <c r="I48"/>
  <c r="K55"/>
  <c r="M55"/>
  <c r="I55"/>
  <c r="K60"/>
  <c r="M60"/>
  <c r="I60"/>
  <c r="I14" i="15"/>
  <c r="K14"/>
  <c r="M14"/>
  <c r="I17"/>
  <c r="M17"/>
  <c r="K17"/>
  <c r="I19"/>
  <c r="M19"/>
  <c r="K19"/>
  <c r="K21"/>
  <c r="M21"/>
  <c r="I21"/>
  <c r="I23"/>
  <c r="M23"/>
  <c r="K23"/>
  <c r="I25"/>
  <c r="M25"/>
  <c r="K25"/>
  <c r="I27"/>
  <c r="M27"/>
  <c r="K27"/>
  <c r="I29"/>
  <c r="K29"/>
  <c r="M29"/>
  <c r="I31"/>
  <c r="K31"/>
  <c r="M31"/>
  <c r="I34"/>
  <c r="M34"/>
  <c r="K34"/>
  <c r="I36"/>
  <c r="K36"/>
  <c r="M36"/>
  <c r="I38"/>
  <c r="M38"/>
  <c r="K38"/>
  <c r="I39"/>
  <c r="K39"/>
  <c r="I42"/>
  <c r="K42"/>
  <c r="M42"/>
  <c r="I43"/>
  <c r="K43"/>
  <c r="M43"/>
  <c r="I44"/>
  <c r="K44"/>
  <c r="M44"/>
  <c r="M45"/>
  <c r="I45"/>
  <c r="K45"/>
  <c r="I46"/>
  <c r="K46"/>
  <c r="I50"/>
  <c r="M50"/>
  <c r="K50"/>
  <c r="I51"/>
  <c r="K51"/>
  <c r="M51"/>
  <c r="I52"/>
  <c r="M52"/>
  <c r="K52"/>
  <c r="I53"/>
  <c r="K53"/>
  <c r="M53"/>
  <c r="I54"/>
  <c r="M54"/>
  <c r="K54"/>
  <c r="I55"/>
  <c r="K55"/>
  <c r="M55"/>
  <c r="I57"/>
  <c r="K57"/>
  <c r="M57"/>
  <c r="M58"/>
  <c r="I58"/>
  <c r="K58"/>
  <c r="I59"/>
  <c r="K59"/>
  <c r="M59"/>
  <c r="M60"/>
  <c r="I60"/>
  <c r="K60"/>
  <c r="K61"/>
  <c r="M61"/>
  <c r="I61"/>
  <c r="M62"/>
  <c r="I62"/>
  <c r="K62"/>
  <c r="I63"/>
  <c r="K63"/>
  <c r="M63"/>
  <c r="M64"/>
  <c r="I64"/>
  <c r="K64"/>
  <c r="K66"/>
  <c r="I66"/>
  <c r="K70"/>
  <c r="M70"/>
  <c r="I70"/>
  <c r="E40" i="17"/>
  <c r="K40" i="15"/>
  <c r="I64" i="14"/>
  <c r="I69"/>
  <c r="L15" i="15"/>
  <c r="L15" i="16"/>
  <c r="K15" s="1"/>
  <c r="F56"/>
  <c r="E56" s="1"/>
  <c r="C50"/>
  <c r="C54"/>
  <c r="C59"/>
  <c r="C63"/>
  <c r="C69"/>
  <c r="C75"/>
  <c r="F56" i="15"/>
  <c r="C56" s="1"/>
  <c r="E56"/>
  <c r="E24"/>
  <c r="E28"/>
  <c r="E32"/>
  <c r="C32"/>
  <c r="C24"/>
  <c r="C28"/>
  <c r="C16" i="16"/>
  <c r="F74" i="15"/>
  <c r="E74" s="1"/>
  <c r="C14" i="16"/>
  <c r="C18"/>
  <c r="C20"/>
  <c r="C22"/>
  <c r="E14"/>
  <c r="C15" i="37"/>
  <c r="K67" i="16"/>
  <c r="C47" i="37"/>
  <c r="G23" i="15"/>
  <c r="C23"/>
  <c r="E23"/>
  <c r="G25"/>
  <c r="C25"/>
  <c r="E25"/>
  <c r="G27"/>
  <c r="E27"/>
  <c r="C27"/>
  <c r="G29"/>
  <c r="C29"/>
  <c r="E29"/>
  <c r="G31"/>
  <c r="C31"/>
  <c r="E31"/>
  <c r="G33"/>
  <c r="E33"/>
  <c r="C33"/>
  <c r="G36"/>
  <c r="C36"/>
  <c r="E36"/>
  <c r="G39"/>
  <c r="C39"/>
  <c r="E39"/>
  <c r="G43"/>
  <c r="C43"/>
  <c r="E43"/>
  <c r="G45"/>
  <c r="C45"/>
  <c r="E45"/>
  <c r="G48"/>
  <c r="C48"/>
  <c r="E48"/>
  <c r="G51"/>
  <c r="C51"/>
  <c r="E51"/>
  <c r="G53"/>
  <c r="C53"/>
  <c r="E53"/>
  <c r="G55"/>
  <c r="C55"/>
  <c r="E55"/>
  <c r="G58"/>
  <c r="C58"/>
  <c r="E58"/>
  <c r="G60"/>
  <c r="C60"/>
  <c r="E60"/>
  <c r="G62"/>
  <c r="C62"/>
  <c r="E62"/>
  <c r="G64"/>
  <c r="C64"/>
  <c r="E64"/>
  <c r="E66"/>
  <c r="G66"/>
  <c r="C66"/>
  <c r="G70"/>
  <c r="C70"/>
  <c r="E70"/>
  <c r="F15" i="16"/>
  <c r="C15" s="1"/>
  <c r="G14" i="15"/>
  <c r="E14"/>
  <c r="C14"/>
  <c r="G17"/>
  <c r="C17"/>
  <c r="E17"/>
  <c r="G19"/>
  <c r="E19"/>
  <c r="C19"/>
  <c r="G21"/>
  <c r="C21"/>
  <c r="E21"/>
  <c r="E34"/>
  <c r="G34"/>
  <c r="C34"/>
  <c r="E38"/>
  <c r="G38"/>
  <c r="C38"/>
  <c r="G42"/>
  <c r="C42"/>
  <c r="E42"/>
  <c r="E44"/>
  <c r="G44"/>
  <c r="C44"/>
  <c r="G46"/>
  <c r="C46"/>
  <c r="F47"/>
  <c r="E46"/>
  <c r="E50"/>
  <c r="G50"/>
  <c r="C50"/>
  <c r="G52"/>
  <c r="C52"/>
  <c r="E52"/>
  <c r="E54"/>
  <c r="G54"/>
  <c r="C54"/>
  <c r="G57"/>
  <c r="C57"/>
  <c r="E57"/>
  <c r="E59"/>
  <c r="G59"/>
  <c r="C59"/>
  <c r="E61"/>
  <c r="G61"/>
  <c r="C61"/>
  <c r="E63"/>
  <c r="G63"/>
  <c r="C63"/>
  <c r="F15"/>
  <c r="F16" i="13"/>
  <c r="D15"/>
  <c r="E16"/>
  <c r="F23"/>
  <c r="E23" s="1"/>
  <c r="F25"/>
  <c r="E25" s="1"/>
  <c r="F27"/>
  <c r="E27" s="1"/>
  <c r="F29"/>
  <c r="E29" s="1"/>
  <c r="F31"/>
  <c r="E31" s="1"/>
  <c r="F33"/>
  <c r="E33" s="1"/>
  <c r="F36"/>
  <c r="E36" s="1"/>
  <c r="F39"/>
  <c r="D40"/>
  <c r="F43"/>
  <c r="E43" s="1"/>
  <c r="F45"/>
  <c r="E45" s="1"/>
  <c r="F48"/>
  <c r="E48" s="1"/>
  <c r="F51"/>
  <c r="E51" s="1"/>
  <c r="F53"/>
  <c r="E53" s="1"/>
  <c r="F55"/>
  <c r="E55" s="1"/>
  <c r="D56"/>
  <c r="D67" s="1"/>
  <c r="F58"/>
  <c r="E58" s="1"/>
  <c r="F60"/>
  <c r="E60" s="1"/>
  <c r="F62"/>
  <c r="E62" s="1"/>
  <c r="F64"/>
  <c r="E64" s="1"/>
  <c r="F66"/>
  <c r="E66" s="1"/>
  <c r="F70"/>
  <c r="E70" s="1"/>
  <c r="F73"/>
  <c r="D74"/>
  <c r="E73"/>
  <c r="G73" i="15"/>
  <c r="C73"/>
  <c r="E73"/>
  <c r="F14" i="13"/>
  <c r="E14" s="1"/>
  <c r="F17"/>
  <c r="E17" s="1"/>
  <c r="F19"/>
  <c r="E19" s="1"/>
  <c r="F21"/>
  <c r="E21" s="1"/>
  <c r="F34"/>
  <c r="E34" s="1"/>
  <c r="F38"/>
  <c r="E38" s="1"/>
  <c r="F42"/>
  <c r="E42" s="1"/>
  <c r="F44"/>
  <c r="E44" s="1"/>
  <c r="F46"/>
  <c r="E46" s="1"/>
  <c r="D47"/>
  <c r="F50"/>
  <c r="E50" s="1"/>
  <c r="F52"/>
  <c r="E52" s="1"/>
  <c r="F54"/>
  <c r="E54" s="1"/>
  <c r="F57"/>
  <c r="E57" s="1"/>
  <c r="F59"/>
  <c r="E59" s="1"/>
  <c r="F61"/>
  <c r="E61" s="1"/>
  <c r="F63"/>
  <c r="E63" s="1"/>
  <c r="C40" i="37"/>
  <c r="E16" i="16"/>
  <c r="E17"/>
  <c r="E18"/>
  <c r="E19"/>
  <c r="E20"/>
  <c r="E21"/>
  <c r="E22"/>
  <c r="E40" i="14"/>
  <c r="C40"/>
  <c r="E47"/>
  <c r="C47"/>
  <c r="C56"/>
  <c r="E56"/>
  <c r="E74"/>
  <c r="C74"/>
  <c r="I40"/>
  <c r="K40"/>
  <c r="K47"/>
  <c r="I47"/>
  <c r="F67"/>
  <c r="L76"/>
  <c r="K76" s="1"/>
  <c r="K74"/>
  <c r="I74"/>
  <c r="L67" i="13"/>
  <c r="C74" i="15"/>
  <c r="F67"/>
  <c r="L76"/>
  <c r="M74" s="1"/>
  <c r="K74"/>
  <c r="I74"/>
  <c r="M67"/>
  <c r="M56"/>
  <c r="J76" i="17"/>
  <c r="F76"/>
  <c r="E76" s="1"/>
  <c r="C74"/>
  <c r="E74"/>
  <c r="I74"/>
  <c r="K74"/>
  <c r="K56"/>
  <c r="C76"/>
  <c r="C67"/>
  <c r="L67"/>
  <c r="K67" s="1"/>
  <c r="I67" i="18"/>
  <c r="K67"/>
  <c r="L76"/>
  <c r="M67" s="1"/>
  <c r="K74"/>
  <c r="I74"/>
  <c r="K56"/>
  <c r="M40"/>
  <c r="I56"/>
  <c r="E56"/>
  <c r="E74"/>
  <c r="C74"/>
  <c r="F67"/>
  <c r="F76" s="1"/>
  <c r="K40"/>
  <c r="I76"/>
  <c r="E40"/>
  <c r="M47"/>
  <c r="E56" i="37"/>
  <c r="C56"/>
  <c r="E74"/>
  <c r="C74"/>
  <c r="L76"/>
  <c r="M74" s="1"/>
  <c r="K74"/>
  <c r="I74"/>
  <c r="F67"/>
  <c r="M40"/>
  <c r="K40"/>
  <c r="M47"/>
  <c r="I40" i="16"/>
  <c r="K40"/>
  <c r="I47"/>
  <c r="K47"/>
  <c r="D76"/>
  <c r="L76"/>
  <c r="M40" s="1"/>
  <c r="K74"/>
  <c r="I74"/>
  <c r="E47"/>
  <c r="C47"/>
  <c r="C74"/>
  <c r="M67"/>
  <c r="I76"/>
  <c r="I47" i="30"/>
  <c r="K47"/>
  <c r="L76"/>
  <c r="M47" s="1"/>
  <c r="K74"/>
  <c r="I74"/>
  <c r="E47"/>
  <c r="C47"/>
  <c r="E56"/>
  <c r="C56"/>
  <c r="E74"/>
  <c r="C74"/>
  <c r="M67"/>
  <c r="E40"/>
  <c r="F67"/>
  <c r="C40"/>
  <c r="M56" i="18" l="1"/>
  <c r="C40" i="15"/>
  <c r="F76"/>
  <c r="G13" s="1"/>
  <c r="E40" i="16"/>
  <c r="F67"/>
  <c r="F76" s="1"/>
  <c r="E76" s="1"/>
  <c r="E39" i="13"/>
  <c r="F40"/>
  <c r="I76" i="14"/>
  <c r="L40" i="13"/>
  <c r="M40" i="15"/>
  <c r="I15"/>
  <c r="K15"/>
  <c r="M75" i="13"/>
  <c r="I75"/>
  <c r="M69"/>
  <c r="I69"/>
  <c r="M70"/>
  <c r="I70"/>
  <c r="M64"/>
  <c r="I64"/>
  <c r="M63"/>
  <c r="I63"/>
  <c r="M62"/>
  <c r="I62"/>
  <c r="M61"/>
  <c r="I61"/>
  <c r="M60"/>
  <c r="I60"/>
  <c r="M59"/>
  <c r="I59"/>
  <c r="M58"/>
  <c r="I58"/>
  <c r="M55"/>
  <c r="K55"/>
  <c r="I55"/>
  <c r="K46"/>
  <c r="I46"/>
  <c r="M46"/>
  <c r="L47"/>
  <c r="I47" s="1"/>
  <c r="I39"/>
  <c r="K39"/>
  <c r="M39"/>
  <c r="L15"/>
  <c r="I15" s="1"/>
  <c r="M72"/>
  <c r="I72"/>
  <c r="M65"/>
  <c r="I65"/>
  <c r="G67" i="17"/>
  <c r="J67" i="13"/>
  <c r="J76" s="1"/>
  <c r="K73"/>
  <c r="I73"/>
  <c r="M73"/>
  <c r="L74"/>
  <c r="I66"/>
  <c r="K66"/>
  <c r="M66"/>
  <c r="K56"/>
  <c r="I56"/>
  <c r="M16"/>
  <c r="I16"/>
  <c r="K16"/>
  <c r="I15" i="16"/>
  <c r="K47" i="13"/>
  <c r="C56" i="16"/>
  <c r="D76" i="13"/>
  <c r="E15" i="16"/>
  <c r="G63" i="13"/>
  <c r="C63"/>
  <c r="G61"/>
  <c r="C61"/>
  <c r="G59"/>
  <c r="C59"/>
  <c r="G57"/>
  <c r="C57"/>
  <c r="G54"/>
  <c r="C54"/>
  <c r="G52"/>
  <c r="C52"/>
  <c r="G50"/>
  <c r="C50"/>
  <c r="G55"/>
  <c r="C55"/>
  <c r="F56"/>
  <c r="F67" s="1"/>
  <c r="G53"/>
  <c r="C53"/>
  <c r="G51"/>
  <c r="C51"/>
  <c r="G48"/>
  <c r="C48"/>
  <c r="G45"/>
  <c r="C45"/>
  <c r="G43"/>
  <c r="C43"/>
  <c r="G16"/>
  <c r="C16"/>
  <c r="E47" i="15"/>
  <c r="C47"/>
  <c r="G46" i="13"/>
  <c r="C46"/>
  <c r="F47"/>
  <c r="C47" s="1"/>
  <c r="G44"/>
  <c r="C44"/>
  <c r="G42"/>
  <c r="C42"/>
  <c r="G38"/>
  <c r="C38"/>
  <c r="G34"/>
  <c r="C34"/>
  <c r="G21"/>
  <c r="C21"/>
  <c r="G19"/>
  <c r="C19"/>
  <c r="G17"/>
  <c r="C17"/>
  <c r="G14"/>
  <c r="C14"/>
  <c r="G73"/>
  <c r="C73"/>
  <c r="F74"/>
  <c r="G70"/>
  <c r="C70"/>
  <c r="G66"/>
  <c r="C66"/>
  <c r="G64"/>
  <c r="C64"/>
  <c r="G62"/>
  <c r="C62"/>
  <c r="G60"/>
  <c r="C60"/>
  <c r="G58"/>
  <c r="C58"/>
  <c r="G39"/>
  <c r="C39"/>
  <c r="G36"/>
  <c r="C36"/>
  <c r="G33"/>
  <c r="C33"/>
  <c r="G31"/>
  <c r="C31"/>
  <c r="G29"/>
  <c r="C29"/>
  <c r="G27"/>
  <c r="C27"/>
  <c r="G25"/>
  <c r="C25"/>
  <c r="G23"/>
  <c r="C23"/>
  <c r="F15"/>
  <c r="C15" s="1"/>
  <c r="E15" i="15"/>
  <c r="C15"/>
  <c r="M67" i="14"/>
  <c r="M74"/>
  <c r="M76"/>
  <c r="M13"/>
  <c r="M15"/>
  <c r="M56"/>
  <c r="E67"/>
  <c r="C67"/>
  <c r="M47"/>
  <c r="M40"/>
  <c r="F76"/>
  <c r="G67" s="1"/>
  <c r="I67" i="13"/>
  <c r="K67"/>
  <c r="L76"/>
  <c r="M67" s="1"/>
  <c r="G76" i="15"/>
  <c r="G15"/>
  <c r="G74"/>
  <c r="C76"/>
  <c r="E76"/>
  <c r="M76"/>
  <c r="K76"/>
  <c r="M15"/>
  <c r="I76"/>
  <c r="M13"/>
  <c r="G67"/>
  <c r="E67"/>
  <c r="C67"/>
  <c r="M47"/>
  <c r="G76" i="17"/>
  <c r="G13"/>
  <c r="G15"/>
  <c r="L76"/>
  <c r="M67" s="1"/>
  <c r="G40"/>
  <c r="G47"/>
  <c r="I67"/>
  <c r="G74"/>
  <c r="G56"/>
  <c r="G76" i="18"/>
  <c r="G15"/>
  <c r="C76"/>
  <c r="G13"/>
  <c r="G40"/>
  <c r="G74"/>
  <c r="G47"/>
  <c r="E76"/>
  <c r="G56"/>
  <c r="M74"/>
  <c r="G67"/>
  <c r="C67"/>
  <c r="E67"/>
  <c r="M76"/>
  <c r="K76"/>
  <c r="M13"/>
  <c r="M15"/>
  <c r="M67" i="37"/>
  <c r="K76"/>
  <c r="C67"/>
  <c r="E67"/>
  <c r="M76"/>
  <c r="M13"/>
  <c r="M15"/>
  <c r="I76"/>
  <c r="M56"/>
  <c r="F76"/>
  <c r="G67" s="1"/>
  <c r="C67" i="16"/>
  <c r="M74"/>
  <c r="M76"/>
  <c r="M13"/>
  <c r="M15"/>
  <c r="K76"/>
  <c r="M56"/>
  <c r="M47"/>
  <c r="M74" i="30"/>
  <c r="C67"/>
  <c r="E67"/>
  <c r="M76"/>
  <c r="K76"/>
  <c r="I76"/>
  <c r="M56"/>
  <c r="M40"/>
  <c r="M15"/>
  <c r="M13"/>
  <c r="F76"/>
  <c r="G40" i="15" l="1"/>
  <c r="G56"/>
  <c r="G47"/>
  <c r="E67" i="16"/>
  <c r="K76" i="17"/>
  <c r="K15" i="13"/>
  <c r="I74"/>
  <c r="K74"/>
  <c r="K40"/>
  <c r="I40"/>
  <c r="E47"/>
  <c r="E15"/>
  <c r="C40"/>
  <c r="E40"/>
  <c r="F76"/>
  <c r="C74"/>
  <c r="E74"/>
  <c r="E56"/>
  <c r="C56"/>
  <c r="C67"/>
  <c r="E67"/>
  <c r="G76" i="14"/>
  <c r="G15"/>
  <c r="G13"/>
  <c r="E76"/>
  <c r="G47"/>
  <c r="C76"/>
  <c r="G40"/>
  <c r="G56"/>
  <c r="G74"/>
  <c r="M76" i="13"/>
  <c r="M15"/>
  <c r="M13"/>
  <c r="M74"/>
  <c r="M40"/>
  <c r="I76"/>
  <c r="M47"/>
  <c r="K76"/>
  <c r="M56"/>
  <c r="M76" i="17"/>
  <c r="M13"/>
  <c r="M15"/>
  <c r="M40"/>
  <c r="I76"/>
  <c r="M47"/>
  <c r="M56"/>
  <c r="M74"/>
  <c r="G76" i="37"/>
  <c r="G13"/>
  <c r="G15"/>
  <c r="E76"/>
  <c r="G47"/>
  <c r="G56"/>
  <c r="G74"/>
  <c r="C76"/>
  <c r="G40"/>
  <c r="G76" i="16"/>
  <c r="G13"/>
  <c r="G15"/>
  <c r="C76"/>
  <c r="G47"/>
  <c r="G74"/>
  <c r="G40"/>
  <c r="G56"/>
  <c r="G67"/>
  <c r="G76" i="30"/>
  <c r="G15"/>
  <c r="G13"/>
  <c r="E76"/>
  <c r="G47"/>
  <c r="G40"/>
  <c r="G56"/>
  <c r="G74"/>
  <c r="C76"/>
  <c r="G67"/>
  <c r="G40" i="13" l="1"/>
  <c r="G67"/>
  <c r="G74"/>
  <c r="G47"/>
  <c r="G15"/>
  <c r="G56"/>
  <c r="E76"/>
  <c r="G76"/>
  <c r="G13"/>
  <c r="C76"/>
</calcChain>
</file>

<file path=xl/sharedStrings.xml><?xml version="1.0" encoding="utf-8"?>
<sst xmlns="http://schemas.openxmlformats.org/spreadsheetml/2006/main" count="8825" uniqueCount="131">
  <si>
    <t>Board of Regents</t>
  </si>
  <si>
    <t>Institution:</t>
  </si>
  <si>
    <t>Form BOR-3</t>
  </si>
  <si>
    <t>Revenue Sources - Unrestricted &amp; Restricted</t>
  </si>
  <si>
    <t xml:space="preserve"> </t>
  </si>
  <si>
    <t>BUDGETED 2012-2013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</si>
  <si>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</si>
  <si>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</si>
  <si>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</si>
  <si>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</si>
  <si>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</si>
  <si>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</si>
  <si>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</si>
  <si>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</si>
  <si>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</si>
  <si>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</si>
  <si>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</si>
  <si>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</si>
  <si>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</si>
  <si>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</si>
  <si>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</si>
  <si>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</si>
  <si>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</si>
  <si>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</si>
  <si>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</si>
  <si>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</si>
  <si>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</si>
  <si>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</si>
  <si>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</si>
  <si>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</si>
  <si>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</si>
  <si>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</si>
  <si>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</si>
  <si>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</si>
  <si>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</si>
  <si>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</si>
  <si>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</si>
  <si>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</si>
  <si>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</si>
  <si>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</si>
  <si>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</si>
  <si>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</si>
  <si>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</si>
  <si>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</si>
  <si>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</si>
  <si>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</si>
  <si>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</si>
  <si>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</si>
  <si>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</si>
  <si>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</si>
  <si>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</si>
  <si>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</si>
  <si>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</si>
  <si>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</si>
  <si>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</si>
  <si>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</si>
  <si>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</si>
  <si>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</si>
  <si>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</si>
  <si>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</si>
  <si>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</si>
  <si>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</si>
  <si>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</si>
  <si>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</si>
  <si>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</si>
  <si>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</si>
  <si>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</si>
  <si>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</si>
  <si>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</si>
  <si>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</si>
  <si>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</si>
  <si>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</si>
  <si>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</si>
  <si>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</si>
  <si>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</si>
  <si>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</si>
  <si>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>Office of Student Financial Assistance</t>
  </si>
  <si>
    <t>Louisiana Universities Marine Consortium (LUMCON)</t>
  </si>
  <si>
    <t>University of Louisiana System</t>
  </si>
  <si>
    <t xml:space="preserve">  Grambling State University</t>
  </si>
  <si>
    <t>Louisiana Tech University</t>
  </si>
  <si>
    <t>Non-Recurring Self-Generated Carry Forward</t>
  </si>
  <si>
    <t>McNeese State University</t>
  </si>
  <si>
    <t>Nicholls State University</t>
  </si>
  <si>
    <t>Northwestern State University</t>
  </si>
  <si>
    <t>Southeastern Louisiana University</t>
  </si>
  <si>
    <t>University of Louisiana at Lafayette</t>
  </si>
  <si>
    <t>LSU AGRICULTURAL CENTER</t>
  </si>
  <si>
    <t>Delgado Community College</t>
  </si>
  <si>
    <t>Northshore Technical Community College</t>
  </si>
  <si>
    <t>Southern University and A&amp;M College - Baton Rouge Campus</t>
  </si>
  <si>
    <t>University of Louisiana at Monroe</t>
  </si>
  <si>
    <t>LSU Board of Supervisors and System Office</t>
  </si>
  <si>
    <t>Bossier Parish Community College</t>
  </si>
  <si>
    <t>Baton Rouge Community College</t>
  </si>
  <si>
    <t>Central Louisiana Technical Community College</t>
  </si>
  <si>
    <t>LOUISIANA DELTA COMMUNITY COLLEGE</t>
  </si>
  <si>
    <t>LSUHSC-S E A CONWAY MEDICAL CENTER</t>
  </si>
  <si>
    <t>S. U. Board and System Administration</t>
  </si>
  <si>
    <t>Southern University Ag Center</t>
  </si>
  <si>
    <t>SOUTHERN UNIVERSITY LAW CENTER</t>
  </si>
  <si>
    <t>Southern University - Shreveport</t>
  </si>
  <si>
    <t>Fletcher Technical Community College</t>
  </si>
  <si>
    <t>University of New Orleans</t>
  </si>
  <si>
    <t>LSUHSC - S Huey P. Long Medical Center</t>
  </si>
  <si>
    <t>LSU Health Sciences Center-New Orleans</t>
  </si>
  <si>
    <t>Paul M. Hebert Law Center</t>
  </si>
  <si>
    <t>LCTCS Board of Supervisors</t>
  </si>
  <si>
    <t>LCTCS ONLINE</t>
  </si>
  <si>
    <t xml:space="preserve">Louisiana State University </t>
  </si>
  <si>
    <t>Louisiana State University at Alexandria</t>
  </si>
  <si>
    <t>LSU Eunice</t>
  </si>
  <si>
    <t>Louisiana State University Shreveport</t>
  </si>
  <si>
    <t>Louisiana Technical College</t>
  </si>
  <si>
    <t>Nunez Community College</t>
  </si>
  <si>
    <t>Pennington Biomedical Research Center</t>
  </si>
  <si>
    <t>River Parishes Community College</t>
  </si>
  <si>
    <t>South Louisiana Community College</t>
  </si>
  <si>
    <t>Sowela Technical Community College</t>
  </si>
  <si>
    <t>Southern University at New Orleans</t>
  </si>
  <si>
    <t xml:space="preserve"> Non-Recurring Self Generated Carry Foorward</t>
  </si>
  <si>
    <t xml:space="preserve">           Medical &amp; Allied Health Scholarship &amp; Loan Fund</t>
  </si>
  <si>
    <t>Higher Education Summary</t>
  </si>
  <si>
    <t>Southern University System</t>
  </si>
  <si>
    <t>LCTC System</t>
  </si>
  <si>
    <t>All 2 Year Institutions</t>
  </si>
  <si>
    <t>All 4 Year Institutions</t>
  </si>
  <si>
    <t>All 2 Year &amp; 4 Year Institutions</t>
  </si>
  <si>
    <t>LSU System</t>
  </si>
  <si>
    <t>ACTUAL 2011-2012</t>
  </si>
  <si>
    <t>LSUHSC-SHREVEPORT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</si>
</sst>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0.00%;\(0.00%\)"/>
  </numFmts>
  <fonts count="13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36"/>
      <color indexed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26"/>
      <name val="Arial"/>
      <family val="2"/>
    </font>
    <font>
      <sz val="28"/>
      <name val="Arial"/>
      <family val="2"/>
    </font>
    <font>
      <b/>
      <sz val="36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46">
    <xf numFmtId="0" fontId="0" fillId="0" borderId="0" xfId="0"/>
    <xf numFmtId="3" fontId="1" fillId="0" borderId="0" xfId="0" applyNumberFormat="1" applyFont="1" applyAlignment="1" applyProtection="1"/>
    <xf numFmtId="164" fontId="2" fillId="0" borderId="0" xfId="0" applyNumberFormat="1" applyFont="1" applyAlignment="1" applyProtection="1"/>
    <xf numFmtId="3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0" fontId="2" fillId="0" borderId="1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0" fontId="2" fillId="0" borderId="1" xfId="0" applyNumberFormat="1" applyFont="1" applyBorder="1" applyAlignment="1"/>
    <xf numFmtId="0" fontId="2" fillId="0" borderId="0" xfId="0" applyNumberFormat="1" applyFont="1" applyAlignment="1"/>
    <xf numFmtId="3" fontId="1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Continuous"/>
    </xf>
    <xf numFmtId="0" fontId="1" fillId="0" borderId="7" xfId="0" applyNumberFormat="1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2" fillId="0" borderId="0" xfId="0" applyNumberFormat="1" applyFont="1" applyBorder="1"/>
    <xf numFmtId="0" fontId="1" fillId="0" borderId="7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0" fontId="2" fillId="0" borderId="15" xfId="0" applyNumberFormat="1" applyFont="1" applyBorder="1" applyAlignment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0" fontId="2" fillId="0" borderId="1" xfId="0" applyNumberFormat="1" applyFont="1" applyBorder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4" fontId="2" fillId="0" borderId="24" xfId="0" applyNumberFormat="1" applyFont="1" applyBorder="1" applyProtection="1"/>
    <xf numFmtId="166" fontId="3" fillId="0" borderId="25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166" fontId="3" fillId="0" borderId="27" xfId="0" applyNumberFormat="1" applyFont="1" applyBorder="1" applyAlignment="1" applyProtection="1"/>
    <xf numFmtId="166" fontId="3" fillId="0" borderId="28" xfId="0" applyNumberFormat="1" applyFont="1" applyBorder="1" applyAlignment="1" applyProtection="1"/>
    <xf numFmtId="166" fontId="3" fillId="0" borderId="11" xfId="0" applyNumberFormat="1" applyFont="1" applyBorder="1" applyAlignment="1" applyProtection="1"/>
    <xf numFmtId="0" fontId="2" fillId="0" borderId="29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0" fontId="2" fillId="0" borderId="30" xfId="0" applyNumberFormat="1" applyFont="1" applyBorder="1" applyAlignment="1" applyProtection="1"/>
    <xf numFmtId="164" fontId="2" fillId="0" borderId="31" xfId="0" applyNumberFormat="1" applyFont="1" applyBorder="1" applyAlignment="1" applyProtection="1"/>
    <xf numFmtId="0" fontId="2" fillId="0" borderId="32" xfId="0" applyNumberFormat="1" applyFont="1" applyBorder="1" applyAlignment="1" applyProtection="1"/>
    <xf numFmtId="0" fontId="1" fillId="0" borderId="30" xfId="0" applyNumberFormat="1" applyFont="1" applyBorder="1" applyAlignment="1" applyProtection="1"/>
    <xf numFmtId="164" fontId="2" fillId="0" borderId="33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3" fontId="2" fillId="0" borderId="28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31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166" fontId="4" fillId="0" borderId="25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0" fontId="1" fillId="0" borderId="0" xfId="0" applyNumberFormat="1" applyFont="1" applyBorder="1"/>
    <xf numFmtId="0" fontId="1" fillId="0" borderId="0" xfId="0" applyNumberFormat="1" applyFont="1" applyAlignment="1"/>
    <xf numFmtId="0" fontId="1" fillId="0" borderId="14" xfId="0" applyNumberFormat="1" applyFont="1" applyBorder="1" applyAlignment="1" applyProtection="1"/>
    <xf numFmtId="164" fontId="2" fillId="0" borderId="22" xfId="0" applyNumberFormat="1" applyFont="1" applyBorder="1" applyProtection="1"/>
    <xf numFmtId="0" fontId="2" fillId="0" borderId="34" xfId="0" applyNumberFormat="1" applyFont="1" applyBorder="1" applyAlignment="1" applyProtection="1"/>
    <xf numFmtId="0" fontId="2" fillId="0" borderId="7" xfId="0" applyNumberFormat="1" applyFont="1" applyFill="1" applyBorder="1" applyAlignment="1" applyProtection="1"/>
    <xf numFmtId="164" fontId="1" fillId="0" borderId="9" xfId="0" applyNumberFormat="1" applyFont="1" applyBorder="1" applyAlignment="1" applyProtection="1"/>
    <xf numFmtId="164" fontId="1" fillId="0" borderId="31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0" fontId="1" fillId="0" borderId="34" xfId="0" applyNumberFormat="1" applyFont="1" applyBorder="1" applyAlignment="1" applyProtection="1"/>
    <xf numFmtId="164" fontId="1" fillId="0" borderId="35" xfId="0" applyNumberFormat="1" applyFont="1" applyBorder="1" applyAlignment="1" applyProtection="1"/>
    <xf numFmtId="164" fontId="1" fillId="0" borderId="36" xfId="0" applyNumberFormat="1" applyFont="1" applyBorder="1" applyAlignment="1" applyProtection="1"/>
    <xf numFmtId="164" fontId="1" fillId="0" borderId="37" xfId="0" applyNumberFormat="1" applyFont="1" applyBorder="1" applyProtection="1"/>
    <xf numFmtId="164" fontId="2" fillId="0" borderId="38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9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9" xfId="0" applyNumberFormat="1" applyFont="1" applyBorder="1" applyAlignment="1" applyProtection="1"/>
    <xf numFmtId="164" fontId="2" fillId="0" borderId="28" xfId="0" applyNumberFormat="1" applyFont="1" applyBorder="1" applyAlignment="1" applyProtection="1"/>
    <xf numFmtId="0" fontId="2" fillId="0" borderId="40" xfId="0" applyNumberFormat="1" applyFont="1" applyFill="1" applyBorder="1" applyAlignment="1" applyProtection="1"/>
    <xf numFmtId="164" fontId="2" fillId="0" borderId="41" xfId="0" applyNumberFormat="1" applyFont="1" applyFill="1" applyBorder="1" applyAlignment="1" applyProtection="1"/>
    <xf numFmtId="164" fontId="2" fillId="0" borderId="42" xfId="0" applyNumberFormat="1" applyFont="1" applyFill="1" applyBorder="1" applyAlignment="1" applyProtection="1"/>
    <xf numFmtId="164" fontId="2" fillId="0" borderId="43" xfId="0" applyNumberFormat="1" applyFont="1" applyFill="1" applyBorder="1" applyAlignment="1" applyProtection="1"/>
    <xf numFmtId="164" fontId="1" fillId="0" borderId="26" xfId="0" applyNumberFormat="1" applyFont="1" applyBorder="1" applyAlignment="1" applyProtection="1"/>
    <xf numFmtId="164" fontId="1" fillId="0" borderId="10" xfId="0" applyNumberFormat="1" applyFont="1" applyBorder="1" applyProtection="1"/>
    <xf numFmtId="164" fontId="2" fillId="0" borderId="44" xfId="0" applyNumberFormat="1" applyFont="1" applyBorder="1" applyAlignment="1" applyProtection="1"/>
    <xf numFmtId="164" fontId="2" fillId="0" borderId="45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0" fontId="2" fillId="0" borderId="46" xfId="0" applyNumberFormat="1" applyFont="1" applyBorder="1" applyAlignment="1" applyProtection="1"/>
    <xf numFmtId="0" fontId="2" fillId="0" borderId="46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" fillId="0" borderId="46" xfId="0" applyNumberFormat="1" applyFont="1" applyFill="1" applyBorder="1" applyAlignment="1" applyProtection="1"/>
    <xf numFmtId="0" fontId="2" fillId="0" borderId="7" xfId="0" applyNumberFormat="1" applyFont="1" applyBorder="1" applyProtection="1"/>
    <xf numFmtId="0" fontId="1" fillId="0" borderId="14" xfId="0" applyNumberFormat="1" applyFont="1" applyBorder="1" applyProtection="1"/>
    <xf numFmtId="164" fontId="1" fillId="0" borderId="47" xfId="0" applyNumberFormat="1" applyFont="1" applyBorder="1" applyAlignment="1" applyProtection="1"/>
    <xf numFmtId="164" fontId="1" fillId="0" borderId="23" xfId="0" applyNumberFormat="1" applyFont="1" applyBorder="1" applyProtection="1"/>
    <xf numFmtId="164" fontId="1" fillId="0" borderId="12" xfId="0" applyNumberFormat="1" applyFont="1" applyBorder="1" applyAlignment="1" applyProtection="1"/>
    <xf numFmtId="0" fontId="1" fillId="0" borderId="48" xfId="0" applyNumberFormat="1" applyFont="1" applyBorder="1" applyAlignment="1" applyProtection="1"/>
    <xf numFmtId="164" fontId="1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166" fontId="4" fillId="0" borderId="51" xfId="0" applyNumberFormat="1" applyFont="1" applyBorder="1" applyAlignment="1" applyProtection="1"/>
    <xf numFmtId="166" fontId="4" fillId="0" borderId="52" xfId="0" applyNumberFormat="1" applyFont="1" applyBorder="1" applyAlignment="1" applyProtection="1"/>
    <xf numFmtId="0" fontId="5" fillId="0" borderId="0" xfId="0" applyNumberFormat="1" applyFont="1" applyBorder="1" applyProtection="1"/>
    <xf numFmtId="164" fontId="6" fillId="0" borderId="0" xfId="0" applyNumberFormat="1" applyFont="1" applyAlignment="1" applyProtection="1"/>
    <xf numFmtId="0" fontId="6" fillId="0" borderId="0" xfId="0" applyNumberFormat="1" applyFont="1" applyAlignment="1" applyProtection="1"/>
    <xf numFmtId="0" fontId="6" fillId="0" borderId="0" xfId="0" applyNumberFormat="1" applyFont="1" applyAlignment="1"/>
    <xf numFmtId="164" fontId="6" fillId="0" borderId="0" xfId="0" applyNumberFormat="1" applyFont="1" applyAlignment="1"/>
    <xf numFmtId="164" fontId="1" fillId="0" borderId="28" xfId="0" applyNumberFormat="1" applyFont="1" applyBorder="1" applyAlignment="1" applyProtection="1"/>
    <xf numFmtId="164" fontId="2" fillId="0" borderId="31" xfId="0" applyNumberFormat="1" applyFont="1" applyFill="1" applyBorder="1" applyAlignment="1" applyProtection="1"/>
    <xf numFmtId="164" fontId="1" fillId="0" borderId="0" xfId="0" applyNumberFormat="1" applyFont="1" applyAlignment="1" applyProtection="1"/>
    <xf numFmtId="0" fontId="1" fillId="0" borderId="0" xfId="0" applyNumberFormat="1" applyFont="1" applyAlignment="1" applyProtection="1"/>
    <xf numFmtId="3" fontId="1" fillId="0" borderId="0" xfId="0" applyNumberFormat="1" applyFont="1" applyBorder="1" applyAlignment="1" applyProtection="1"/>
    <xf numFmtId="0" fontId="1" fillId="0" borderId="1" xfId="0" applyNumberFormat="1" applyFont="1" applyBorder="1" applyAlignment="1" applyProtection="1"/>
    <xf numFmtId="164" fontId="1" fillId="0" borderId="1" xfId="0" applyNumberFormat="1" applyFont="1" applyBorder="1" applyAlignment="1" applyProtection="1"/>
    <xf numFmtId="0" fontId="1" fillId="0" borderId="1" xfId="0" applyNumberFormat="1" applyFont="1" applyBorder="1" applyAlignment="1"/>
    <xf numFmtId="164" fontId="1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0" fontId="1" fillId="0" borderId="3" xfId="0" applyNumberFormat="1" applyFont="1" applyBorder="1" applyAlignment="1"/>
    <xf numFmtId="0" fontId="1" fillId="0" borderId="4" xfId="0" applyNumberFormat="1" applyFont="1" applyBorder="1" applyAlignment="1" applyProtection="1"/>
    <xf numFmtId="164" fontId="1" fillId="0" borderId="5" xfId="0" applyNumberFormat="1" applyFont="1" applyBorder="1" applyAlignment="1" applyProtection="1"/>
    <xf numFmtId="0" fontId="1" fillId="0" borderId="5" xfId="0" applyNumberFormat="1" applyFont="1" applyBorder="1" applyAlignment="1" applyProtection="1"/>
    <xf numFmtId="0" fontId="1" fillId="0" borderId="6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1" fillId="0" borderId="8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centerContinuous"/>
    </xf>
    <xf numFmtId="0" fontId="1" fillId="0" borderId="10" xfId="0" applyNumberFormat="1" applyFont="1" applyBorder="1" applyAlignment="1" applyProtection="1"/>
    <xf numFmtId="164" fontId="1" fillId="0" borderId="10" xfId="0" applyNumberFormat="1" applyFont="1" applyBorder="1" applyAlignment="1" applyProtection="1"/>
    <xf numFmtId="0" fontId="1" fillId="0" borderId="11" xfId="0" applyNumberFormat="1" applyFont="1" applyBorder="1" applyAlignment="1" applyProtection="1"/>
    <xf numFmtId="164" fontId="1" fillId="0" borderId="0" xfId="0" applyNumberFormat="1" applyFont="1" applyBorder="1" applyProtection="1"/>
    <xf numFmtId="165" fontId="1" fillId="0" borderId="12" xfId="0" applyNumberFormat="1" applyFont="1" applyBorder="1" applyProtection="1"/>
    <xf numFmtId="164" fontId="1" fillId="0" borderId="12" xfId="0" applyNumberFormat="1" applyFont="1" applyBorder="1" applyProtection="1"/>
    <xf numFmtId="0" fontId="1" fillId="0" borderId="12" xfId="0" applyNumberFormat="1" applyFont="1" applyBorder="1" applyProtection="1"/>
    <xf numFmtId="0" fontId="1" fillId="0" borderId="13" xfId="0" applyNumberFormat="1" applyFont="1" applyBorder="1" applyProtection="1"/>
    <xf numFmtId="0" fontId="1" fillId="0" borderId="15" xfId="0" applyNumberFormat="1" applyFont="1" applyBorder="1" applyAlignment="1" applyProtection="1"/>
    <xf numFmtId="166" fontId="4" fillId="0" borderId="16" xfId="0" applyNumberFormat="1" applyFont="1" applyBorder="1" applyAlignment="1" applyProtection="1"/>
    <xf numFmtId="164" fontId="1" fillId="0" borderId="17" xfId="0" applyNumberFormat="1" applyFont="1" applyBorder="1" applyAlignment="1" applyProtection="1"/>
    <xf numFmtId="164" fontId="1" fillId="0" borderId="19" xfId="0" applyNumberFormat="1" applyFont="1" applyBorder="1" applyProtection="1"/>
    <xf numFmtId="166" fontId="4" fillId="0" borderId="20" xfId="0" applyNumberFormat="1" applyFont="1" applyBorder="1" applyAlignment="1" applyProtection="1"/>
    <xf numFmtId="0" fontId="1" fillId="0" borderId="1" xfId="0" applyNumberFormat="1" applyFont="1" applyBorder="1"/>
    <xf numFmtId="164" fontId="1" fillId="0" borderId="22" xfId="0" applyNumberFormat="1" applyFont="1" applyBorder="1" applyAlignment="1" applyProtection="1"/>
    <xf numFmtId="164" fontId="1" fillId="0" borderId="24" xfId="0" applyNumberFormat="1" applyFont="1" applyBorder="1" applyProtection="1"/>
    <xf numFmtId="166" fontId="4" fillId="0" borderId="27" xfId="0" applyNumberFormat="1" applyFont="1" applyBorder="1" applyAlignment="1" applyProtection="1"/>
    <xf numFmtId="166" fontId="4" fillId="0" borderId="28" xfId="0" applyNumberFormat="1" applyFont="1" applyBorder="1" applyAlignment="1" applyProtection="1"/>
    <xf numFmtId="166" fontId="4" fillId="0" borderId="11" xfId="0" applyNumberFormat="1" applyFont="1" applyBorder="1" applyAlignment="1" applyProtection="1"/>
    <xf numFmtId="0" fontId="1" fillId="0" borderId="29" xfId="0" applyNumberFormat="1" applyFont="1" applyBorder="1" applyAlignment="1" applyProtection="1"/>
    <xf numFmtId="0" fontId="1" fillId="0" borderId="32" xfId="0" applyNumberFormat="1" applyFont="1" applyBorder="1" applyAlignment="1" applyProtection="1"/>
    <xf numFmtId="164" fontId="1" fillId="0" borderId="33" xfId="0" applyNumberFormat="1" applyFont="1" applyBorder="1" applyAlignment="1" applyProtection="1"/>
    <xf numFmtId="3" fontId="1" fillId="0" borderId="10" xfId="0" applyNumberFormat="1" applyFont="1" applyBorder="1" applyAlignment="1" applyProtection="1"/>
    <xf numFmtId="3" fontId="1" fillId="0" borderId="28" xfId="0" applyNumberFormat="1" applyFont="1" applyBorder="1" applyAlignment="1" applyProtection="1"/>
    <xf numFmtId="3" fontId="1" fillId="0" borderId="11" xfId="0" applyNumberFormat="1" applyFont="1" applyBorder="1" applyAlignment="1" applyProtection="1"/>
    <xf numFmtId="164" fontId="1" fillId="0" borderId="31" xfId="0" applyNumberFormat="1" applyFont="1" applyBorder="1" applyProtection="1"/>
    <xf numFmtId="164" fontId="1" fillId="0" borderId="22" xfId="0" applyNumberFormat="1" applyFont="1" applyBorder="1" applyProtection="1"/>
    <xf numFmtId="0" fontId="1" fillId="0" borderId="7" xfId="0" applyNumberFormat="1" applyFont="1" applyFill="1" applyBorder="1" applyAlignment="1" applyProtection="1"/>
    <xf numFmtId="164" fontId="1" fillId="0" borderId="38" xfId="0" applyNumberFormat="1" applyFont="1" applyBorder="1" applyAlignment="1" applyProtection="1"/>
    <xf numFmtId="3" fontId="1" fillId="0" borderId="12" xfId="0" applyNumberFormat="1" applyFont="1" applyBorder="1" applyAlignment="1" applyProtection="1"/>
    <xf numFmtId="3" fontId="1" fillId="0" borderId="39" xfId="0" applyNumberFormat="1" applyFont="1" applyBorder="1" applyAlignment="1" applyProtection="1"/>
    <xf numFmtId="3" fontId="1" fillId="0" borderId="13" xfId="0" applyNumberFormat="1" applyFont="1" applyBorder="1" applyAlignment="1" applyProtection="1"/>
    <xf numFmtId="164" fontId="1" fillId="0" borderId="39" xfId="0" applyNumberFormat="1" applyFont="1" applyBorder="1" applyAlignment="1" applyProtection="1"/>
    <xf numFmtId="0" fontId="1" fillId="0" borderId="40" xfId="0" applyNumberFormat="1" applyFont="1" applyFill="1" applyBorder="1" applyAlignment="1" applyProtection="1"/>
    <xf numFmtId="164" fontId="1" fillId="0" borderId="41" xfId="0" applyNumberFormat="1" applyFont="1" applyFill="1" applyBorder="1" applyAlignment="1" applyProtection="1"/>
    <xf numFmtId="164" fontId="1" fillId="0" borderId="42" xfId="0" applyNumberFormat="1" applyFont="1" applyFill="1" applyBorder="1" applyAlignment="1" applyProtection="1"/>
    <xf numFmtId="164" fontId="1" fillId="0" borderId="43" xfId="0" applyNumberFormat="1" applyFont="1" applyFill="1" applyBorder="1" applyAlignment="1" applyProtection="1"/>
    <xf numFmtId="164" fontId="1" fillId="0" borderId="44" xfId="0" applyNumberFormat="1" applyFont="1" applyBorder="1" applyAlignment="1" applyProtection="1"/>
    <xf numFmtId="164" fontId="1" fillId="0" borderId="45" xfId="0" applyNumberFormat="1" applyFont="1" applyBorder="1" applyAlignment="1" applyProtection="1"/>
    <xf numFmtId="0" fontId="1" fillId="0" borderId="46" xfId="0" applyNumberFormat="1" applyFont="1" applyBorder="1" applyAlignment="1" applyProtection="1"/>
    <xf numFmtId="0" fontId="1" fillId="0" borderId="15" xfId="0" applyNumberFormat="1" applyFont="1" applyFill="1" applyBorder="1" applyAlignment="1" applyProtection="1"/>
    <xf numFmtId="0" fontId="1" fillId="0" borderId="7" xfId="0" applyNumberFormat="1" applyFont="1" applyBorder="1" applyProtection="1"/>
    <xf numFmtId="0" fontId="7" fillId="0" borderId="0" xfId="0" applyNumberFormat="1" applyFont="1" applyBorder="1" applyProtection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0" fontId="8" fillId="0" borderId="0" xfId="0" applyNumberFormat="1" applyFont="1" applyAlignment="1"/>
    <xf numFmtId="164" fontId="8" fillId="0" borderId="0" xfId="0" applyNumberFormat="1" applyFont="1" applyAlignment="1"/>
    <xf numFmtId="0" fontId="2" fillId="0" borderId="0" xfId="0" applyNumberFormat="1" applyFont="1" applyBorder="1" applyAlignment="1"/>
    <xf numFmtId="164" fontId="2" fillId="0" borderId="36" xfId="0" applyNumberFormat="1" applyFont="1" applyBorder="1" applyAlignment="1" applyProtection="1"/>
    <xf numFmtId="164" fontId="2" fillId="0" borderId="37" xfId="0" applyNumberFormat="1" applyFont="1" applyBorder="1" applyAlignment="1" applyProtection="1"/>
    <xf numFmtId="164" fontId="9" fillId="0" borderId="0" xfId="0" applyNumberFormat="1" applyFont="1" applyAlignment="1"/>
    <xf numFmtId="164" fontId="10" fillId="0" borderId="0" xfId="0" applyNumberFormat="1" applyFont="1" applyAlignment="1"/>
    <xf numFmtId="0" fontId="9" fillId="0" borderId="0" xfId="0" applyNumberFormat="1" applyFont="1" applyAlignment="1"/>
    <xf numFmtId="0" fontId="11" fillId="0" borderId="0" xfId="0" applyNumberFormat="1" applyFont="1" applyAlignment="1"/>
    <xf numFmtId="0" fontId="2" fillId="0" borderId="56" xfId="0" applyNumberFormat="1" applyFont="1" applyBorder="1" applyAlignment="1" applyProtection="1"/>
    <xf numFmtId="0" fontId="1" fillId="0" borderId="56" xfId="0" applyNumberFormat="1" applyFont="1" applyBorder="1" applyAlignment="1" applyProtection="1"/>
    <xf numFmtId="164" fontId="2" fillId="0" borderId="57" xfId="0" applyNumberFormat="1" applyFont="1" applyBorder="1" applyProtection="1"/>
    <xf numFmtId="166" fontId="3" fillId="0" borderId="10" xfId="0" applyNumberFormat="1" applyFont="1" applyBorder="1" applyAlignment="1" applyProtection="1"/>
    <xf numFmtId="164" fontId="1" fillId="0" borderId="59" xfId="0" applyNumberFormat="1" applyFont="1" applyBorder="1" applyAlignment="1" applyProtection="1"/>
    <xf numFmtId="164" fontId="1" fillId="0" borderId="58" xfId="0" applyNumberFormat="1" applyFont="1" applyBorder="1" applyAlignment="1" applyProtection="1"/>
    <xf numFmtId="0" fontId="2" fillId="0" borderId="60" xfId="0" applyNumberFormat="1" applyFont="1" applyBorder="1" applyAlignment="1" applyProtection="1"/>
    <xf numFmtId="164" fontId="1" fillId="0" borderId="61" xfId="0" applyNumberFormat="1" applyFont="1" applyBorder="1" applyAlignment="1" applyProtection="1"/>
    <xf numFmtId="164" fontId="2" fillId="0" borderId="43" xfId="0" applyNumberFormat="1" applyFont="1" applyBorder="1" applyAlignment="1" applyProtection="1"/>
    <xf numFmtId="164" fontId="2" fillId="0" borderId="18" xfId="0" applyNumberFormat="1" applyFont="1" applyBorder="1" applyProtection="1"/>
    <xf numFmtId="164" fontId="2" fillId="0" borderId="31" xfId="0" applyNumberFormat="1" applyFont="1" applyFill="1" applyBorder="1" applyProtection="1"/>
    <xf numFmtId="164" fontId="1" fillId="0" borderId="31" xfId="0" applyNumberFormat="1" applyFont="1" applyFill="1" applyBorder="1" applyAlignment="1" applyProtection="1"/>
    <xf numFmtId="164" fontId="2" fillId="0" borderId="22" xfId="0" applyNumberFormat="1" applyFont="1" applyFill="1" applyBorder="1" applyAlignment="1" applyProtection="1"/>
    <xf numFmtId="166" fontId="4" fillId="0" borderId="6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6" fontId="3" fillId="0" borderId="25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164" fontId="2" fillId="0" borderId="31" xfId="0" applyNumberFormat="1" applyFont="1" applyBorder="1" applyAlignment="1" applyProtection="1"/>
    <xf numFmtId="3" fontId="2" fillId="0" borderId="28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164" fontId="2" fillId="0" borderId="33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31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166" fontId="4" fillId="0" borderId="25" xfId="0" applyNumberFormat="1" applyFont="1" applyBorder="1" applyAlignment="1" applyProtection="1"/>
    <xf numFmtId="164" fontId="2" fillId="0" borderId="22" xfId="0" applyNumberFormat="1" applyFont="1" applyBorder="1" applyProtection="1"/>
    <xf numFmtId="164" fontId="1" fillId="0" borderId="9" xfId="0" applyNumberFormat="1" applyFont="1" applyBorder="1" applyAlignment="1" applyProtection="1"/>
    <xf numFmtId="164" fontId="1" fillId="0" borderId="31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164" fontId="1" fillId="0" borderId="35" xfId="0" applyNumberFormat="1" applyFont="1" applyBorder="1" applyAlignment="1" applyProtection="1"/>
    <xf numFmtId="164" fontId="1" fillId="0" borderId="36" xfId="0" applyNumberFormat="1" applyFont="1" applyBorder="1" applyAlignment="1" applyProtection="1"/>
    <xf numFmtId="164" fontId="1" fillId="0" borderId="37" xfId="0" applyNumberFormat="1" applyFont="1" applyBorder="1" applyProtection="1"/>
    <xf numFmtId="164" fontId="2" fillId="0" borderId="38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9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9" xfId="0" applyNumberFormat="1" applyFont="1" applyBorder="1" applyAlignment="1" applyProtection="1"/>
    <xf numFmtId="164" fontId="2" fillId="0" borderId="28" xfId="0" applyNumberFormat="1" applyFont="1" applyBorder="1" applyAlignment="1" applyProtection="1"/>
    <xf numFmtId="164" fontId="2" fillId="0" borderId="41" xfId="0" applyNumberFormat="1" applyFont="1" applyFill="1" applyBorder="1" applyAlignment="1" applyProtection="1"/>
    <xf numFmtId="164" fontId="2" fillId="0" borderId="42" xfId="0" applyNumberFormat="1" applyFont="1" applyFill="1" applyBorder="1" applyAlignment="1" applyProtection="1"/>
    <xf numFmtId="164" fontId="2" fillId="0" borderId="43" xfId="0" applyNumberFormat="1" applyFont="1" applyFill="1" applyBorder="1" applyAlignment="1" applyProtection="1"/>
    <xf numFmtId="164" fontId="1" fillId="0" borderId="26" xfId="0" applyNumberFormat="1" applyFont="1" applyBorder="1" applyAlignment="1" applyProtection="1"/>
    <xf numFmtId="164" fontId="1" fillId="0" borderId="10" xfId="0" applyNumberFormat="1" applyFont="1" applyBorder="1" applyProtection="1"/>
    <xf numFmtId="164" fontId="2" fillId="0" borderId="44" xfId="0" applyNumberFormat="1" applyFont="1" applyBorder="1" applyAlignment="1" applyProtection="1"/>
    <xf numFmtId="164" fontId="2" fillId="0" borderId="45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164" fontId="1" fillId="0" borderId="47" xfId="0" applyNumberFormat="1" applyFont="1" applyBorder="1" applyAlignment="1" applyProtection="1"/>
    <xf numFmtId="164" fontId="1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166" fontId="4" fillId="0" borderId="51" xfId="0" applyNumberFormat="1" applyFont="1" applyBorder="1" applyAlignment="1" applyProtection="1"/>
    <xf numFmtId="166" fontId="4" fillId="0" borderId="52" xfId="0" applyNumberFormat="1" applyFont="1" applyBorder="1" applyAlignment="1" applyProtection="1"/>
    <xf numFmtId="166" fontId="4" fillId="0" borderId="11" xfId="0" applyNumberFormat="1" applyFont="1" applyBorder="1" applyAlignment="1" applyProtection="1"/>
    <xf numFmtId="164" fontId="1" fillId="0" borderId="10" xfId="0" applyNumberFormat="1" applyFont="1" applyBorder="1" applyAlignment="1" applyProtection="1"/>
    <xf numFmtId="166" fontId="3" fillId="0" borderId="10" xfId="0" applyNumberFormat="1" applyFont="1" applyBorder="1" applyAlignment="1" applyProtection="1"/>
    <xf numFmtId="166" fontId="3" fillId="0" borderId="28" xfId="0" applyNumberFormat="1" applyFont="1" applyBorder="1" applyAlignment="1" applyProtection="1"/>
    <xf numFmtId="166" fontId="3" fillId="0" borderId="11" xfId="0" applyNumberFormat="1" applyFont="1" applyBorder="1" applyAlignment="1" applyProtection="1"/>
    <xf numFmtId="164" fontId="2" fillId="0" borderId="24" xfId="0" applyNumberFormat="1" applyFont="1" applyBorder="1" applyProtection="1"/>
    <xf numFmtId="164" fontId="6" fillId="0" borderId="0" xfId="0" applyNumberFormat="1" applyFont="1" applyAlignment="1"/>
    <xf numFmtId="164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Continuous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6" fontId="3" fillId="0" borderId="25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164" fontId="2" fillId="0" borderId="31" xfId="0" applyNumberFormat="1" applyFont="1" applyBorder="1" applyAlignment="1" applyProtection="1"/>
    <xf numFmtId="3" fontId="2" fillId="0" borderId="28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164" fontId="2" fillId="0" borderId="33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31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166" fontId="4" fillId="0" borderId="25" xfId="0" applyNumberFormat="1" applyFont="1" applyBorder="1" applyAlignment="1" applyProtection="1"/>
    <xf numFmtId="164" fontId="2" fillId="0" borderId="22" xfId="0" applyNumberFormat="1" applyFont="1" applyBorder="1" applyProtection="1"/>
    <xf numFmtId="164" fontId="1" fillId="0" borderId="9" xfId="0" applyNumberFormat="1" applyFont="1" applyBorder="1" applyAlignment="1" applyProtection="1"/>
    <xf numFmtId="164" fontId="1" fillId="0" borderId="31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164" fontId="1" fillId="0" borderId="35" xfId="0" applyNumberFormat="1" applyFont="1" applyBorder="1" applyAlignment="1" applyProtection="1"/>
    <xf numFmtId="164" fontId="1" fillId="0" borderId="36" xfId="0" applyNumberFormat="1" applyFont="1" applyBorder="1" applyAlignment="1" applyProtection="1"/>
    <xf numFmtId="164" fontId="1" fillId="0" borderId="37" xfId="0" applyNumberFormat="1" applyFont="1" applyBorder="1" applyProtection="1"/>
    <xf numFmtId="164" fontId="2" fillId="0" borderId="38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9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9" xfId="0" applyNumberFormat="1" applyFont="1" applyBorder="1" applyAlignment="1" applyProtection="1"/>
    <xf numFmtId="164" fontId="2" fillId="0" borderId="28" xfId="0" applyNumberFormat="1" applyFont="1" applyBorder="1" applyAlignment="1" applyProtection="1"/>
    <xf numFmtId="164" fontId="2" fillId="0" borderId="41" xfId="0" applyNumberFormat="1" applyFont="1" applyFill="1" applyBorder="1" applyAlignment="1" applyProtection="1"/>
    <xf numFmtId="164" fontId="2" fillId="0" borderId="42" xfId="0" applyNumberFormat="1" applyFont="1" applyFill="1" applyBorder="1" applyAlignment="1" applyProtection="1"/>
    <xf numFmtId="164" fontId="2" fillId="0" borderId="43" xfId="0" applyNumberFormat="1" applyFont="1" applyFill="1" applyBorder="1" applyAlignment="1" applyProtection="1"/>
    <xf numFmtId="164" fontId="1" fillId="0" borderId="26" xfId="0" applyNumberFormat="1" applyFont="1" applyBorder="1" applyAlignment="1" applyProtection="1"/>
    <xf numFmtId="164" fontId="1" fillId="0" borderId="10" xfId="0" applyNumberFormat="1" applyFont="1" applyBorder="1" applyProtection="1"/>
    <xf numFmtId="164" fontId="2" fillId="0" borderId="44" xfId="0" applyNumberFormat="1" applyFont="1" applyBorder="1" applyAlignment="1" applyProtection="1"/>
    <xf numFmtId="164" fontId="2" fillId="0" borderId="45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164" fontId="1" fillId="0" borderId="47" xfId="0" applyNumberFormat="1" applyFont="1" applyBorder="1" applyAlignment="1" applyProtection="1"/>
    <xf numFmtId="164" fontId="1" fillId="0" borderId="12" xfId="0" applyNumberFormat="1" applyFont="1" applyBorder="1" applyAlignment="1" applyProtection="1"/>
    <xf numFmtId="164" fontId="1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166" fontId="4" fillId="0" borderId="51" xfId="0" applyNumberFormat="1" applyFont="1" applyBorder="1" applyAlignment="1" applyProtection="1"/>
    <xf numFmtId="166" fontId="4" fillId="0" borderId="52" xfId="0" applyNumberFormat="1" applyFont="1" applyBorder="1" applyAlignment="1" applyProtection="1"/>
    <xf numFmtId="164" fontId="6" fillId="0" borderId="0" xfId="0" applyNumberFormat="1" applyFont="1" applyAlignment="1" applyProtection="1"/>
    <xf numFmtId="166" fontId="4" fillId="0" borderId="11" xfId="0" applyNumberFormat="1" applyFont="1" applyBorder="1" applyAlignment="1" applyProtection="1"/>
    <xf numFmtId="166" fontId="4" fillId="0" borderId="10" xfId="0" applyNumberFormat="1" applyFont="1" applyBorder="1" applyAlignment="1" applyProtection="1"/>
    <xf numFmtId="166" fontId="4" fillId="0" borderId="28" xfId="0" applyNumberFormat="1" applyFont="1" applyBorder="1" applyAlignment="1" applyProtection="1"/>
    <xf numFmtId="164" fontId="1" fillId="0" borderId="10" xfId="0" applyNumberFormat="1" applyFont="1" applyBorder="1" applyAlignment="1" applyProtection="1"/>
    <xf numFmtId="164" fontId="1" fillId="0" borderId="28" xfId="0" applyNumberFormat="1" applyFont="1" applyBorder="1" applyAlignment="1" applyProtection="1"/>
    <xf numFmtId="164" fontId="1" fillId="0" borderId="23" xfId="0" applyNumberFormat="1" applyFont="1" applyBorder="1" applyProtection="1"/>
    <xf numFmtId="166" fontId="4" fillId="0" borderId="18" xfId="0" applyNumberFormat="1" applyFont="1" applyBorder="1" applyAlignment="1" applyProtection="1"/>
    <xf numFmtId="166" fontId="3" fillId="0" borderId="10" xfId="0" applyNumberFormat="1" applyFont="1" applyBorder="1" applyAlignment="1" applyProtection="1"/>
    <xf numFmtId="166" fontId="3" fillId="0" borderId="28" xfId="0" applyNumberFormat="1" applyFont="1" applyBorder="1" applyAlignment="1" applyProtection="1"/>
    <xf numFmtId="166" fontId="3" fillId="0" borderId="11" xfId="0" applyNumberFormat="1" applyFont="1" applyBorder="1" applyAlignment="1" applyProtection="1"/>
    <xf numFmtId="164" fontId="2" fillId="0" borderId="24" xfId="0" applyNumberFormat="1" applyFont="1" applyBorder="1" applyProtection="1"/>
    <xf numFmtId="164" fontId="2" fillId="0" borderId="47" xfId="0" applyNumberFormat="1" applyFont="1" applyBorder="1" applyAlignment="1" applyProtection="1"/>
    <xf numFmtId="164" fontId="2" fillId="0" borderId="35" xfId="0" applyNumberFormat="1" applyFont="1" applyBorder="1" applyAlignment="1" applyProtection="1"/>
    <xf numFmtId="10" fontId="2" fillId="0" borderId="0" xfId="0" applyNumberFormat="1" applyFont="1" applyAlignment="1" applyProtection="1"/>
    <xf numFmtId="10" fontId="2" fillId="0" borderId="2" xfId="0" applyNumberFormat="1" applyFont="1" applyBorder="1" applyAlignment="1" applyProtection="1"/>
    <xf numFmtId="10" fontId="2" fillId="0" borderId="5" xfId="0" applyNumberFormat="1" applyFont="1" applyBorder="1" applyAlignment="1" applyProtection="1"/>
    <xf numFmtId="10" fontId="2" fillId="0" borderId="0" xfId="0" applyNumberFormat="1" applyFont="1" applyBorder="1" applyAlignment="1" applyProtection="1"/>
    <xf numFmtId="10" fontId="2" fillId="0" borderId="0" xfId="0" applyNumberFormat="1" applyFont="1" applyBorder="1" applyAlignment="1" applyProtection="1">
      <alignment horizontal="centerContinuous"/>
    </xf>
    <xf numFmtId="10" fontId="1" fillId="0" borderId="10" xfId="0" applyNumberFormat="1" applyFont="1" applyBorder="1" applyAlignment="1" applyProtection="1">
      <alignment horizontal="center"/>
    </xf>
    <xf numFmtId="10" fontId="1" fillId="0" borderId="12" xfId="0" applyNumberFormat="1" applyFont="1" applyBorder="1" applyAlignment="1" applyProtection="1">
      <alignment horizontal="center"/>
    </xf>
    <xf numFmtId="10" fontId="2" fillId="0" borderId="10" xfId="0" applyNumberFormat="1" applyFont="1" applyBorder="1" applyAlignment="1" applyProtection="1"/>
    <xf numFmtId="10" fontId="2" fillId="0" borderId="12" xfId="0" applyNumberFormat="1" applyFont="1" applyBorder="1" applyProtection="1"/>
    <xf numFmtId="10" fontId="3" fillId="0" borderId="16" xfId="0" applyNumberFormat="1" applyFont="1" applyBorder="1" applyAlignment="1" applyProtection="1"/>
    <xf numFmtId="10" fontId="3" fillId="0" borderId="21" xfId="0" applyNumberFormat="1" applyFont="1" applyBorder="1" applyAlignment="1" applyProtection="1"/>
    <xf numFmtId="10" fontId="3" fillId="0" borderId="37" xfId="0" applyNumberFormat="1" applyFont="1" applyBorder="1" applyAlignment="1" applyProtection="1"/>
    <xf numFmtId="10" fontId="4" fillId="0" borderId="21" xfId="0" applyNumberFormat="1" applyFont="1" applyBorder="1" applyAlignment="1" applyProtection="1"/>
    <xf numFmtId="10" fontId="4" fillId="0" borderId="21" xfId="1" applyNumberFormat="1" applyFont="1" applyBorder="1" applyAlignment="1" applyProtection="1"/>
    <xf numFmtId="10" fontId="2" fillId="0" borderId="12" xfId="0" applyNumberFormat="1" applyFont="1" applyBorder="1" applyAlignment="1" applyProtection="1"/>
    <xf numFmtId="10" fontId="2" fillId="0" borderId="37" xfId="0" applyNumberFormat="1" applyFont="1" applyBorder="1" applyAlignment="1" applyProtection="1"/>
    <xf numFmtId="10" fontId="4" fillId="0" borderId="23" xfId="0" applyNumberFormat="1" applyFont="1" applyBorder="1" applyAlignment="1" applyProtection="1"/>
    <xf numFmtId="10" fontId="4" fillId="0" borderId="50" xfId="0" applyNumberFormat="1" applyFont="1" applyBorder="1" applyAlignment="1" applyProtection="1"/>
    <xf numFmtId="10" fontId="6" fillId="0" borderId="0" xfId="0" applyNumberFormat="1" applyFont="1" applyAlignment="1" applyProtection="1"/>
    <xf numFmtId="10" fontId="6" fillId="0" borderId="0" xfId="0" applyNumberFormat="1" applyFont="1" applyAlignment="1"/>
    <xf numFmtId="10" fontId="3" fillId="0" borderId="18" xfId="0" applyNumberFormat="1" applyFont="1" applyBorder="1" applyAlignment="1" applyProtection="1"/>
    <xf numFmtId="10" fontId="3" fillId="0" borderId="23" xfId="0" applyNumberFormat="1" applyFont="1" applyBorder="1" applyAlignment="1" applyProtection="1"/>
    <xf numFmtId="10" fontId="3" fillId="0" borderId="55" xfId="0" applyNumberFormat="1" applyFont="1" applyBorder="1" applyAlignment="1" applyProtection="1"/>
    <xf numFmtId="10" fontId="2" fillId="0" borderId="28" xfId="0" applyNumberFormat="1" applyFont="1" applyBorder="1" applyAlignment="1" applyProtection="1"/>
    <xf numFmtId="10" fontId="2" fillId="0" borderId="39" xfId="0" applyNumberFormat="1" applyFont="1" applyBorder="1" applyAlignment="1" applyProtection="1"/>
    <xf numFmtId="10" fontId="2" fillId="0" borderId="55" xfId="0" applyNumberFormat="1" applyFont="1" applyBorder="1" applyAlignment="1" applyProtection="1"/>
    <xf numFmtId="10" fontId="4" fillId="0" borderId="51" xfId="0" applyNumberFormat="1" applyFont="1" applyBorder="1" applyAlignment="1" applyProtection="1"/>
    <xf numFmtId="10" fontId="2" fillId="0" borderId="6" xfId="0" applyNumberFormat="1" applyFont="1" applyBorder="1" applyAlignment="1" applyProtection="1"/>
    <xf numFmtId="10" fontId="2" fillId="0" borderId="8" xfId="0" applyNumberFormat="1" applyFont="1" applyBorder="1" applyAlignment="1" applyProtection="1"/>
    <xf numFmtId="10" fontId="2" fillId="0" borderId="8" xfId="0" applyNumberFormat="1" applyFont="1" applyBorder="1" applyAlignment="1" applyProtection="1">
      <alignment horizontal="centerContinuous"/>
    </xf>
    <xf numFmtId="10" fontId="1" fillId="0" borderId="11" xfId="0" applyNumberFormat="1" applyFont="1" applyBorder="1" applyAlignment="1" applyProtection="1">
      <alignment horizontal="center"/>
    </xf>
    <xf numFmtId="10" fontId="1" fillId="0" borderId="13" xfId="0" applyNumberFormat="1" applyFont="1" applyBorder="1" applyAlignment="1" applyProtection="1">
      <alignment horizontal="center"/>
    </xf>
    <xf numFmtId="10" fontId="2" fillId="0" borderId="11" xfId="0" applyNumberFormat="1" applyFont="1" applyBorder="1" applyAlignment="1" applyProtection="1"/>
    <xf numFmtId="10" fontId="2" fillId="0" borderId="13" xfId="0" applyNumberFormat="1" applyFont="1" applyBorder="1" applyProtection="1"/>
    <xf numFmtId="10" fontId="3" fillId="0" borderId="20" xfId="0" applyNumberFormat="1" applyFont="1" applyBorder="1" applyAlignment="1" applyProtection="1"/>
    <xf numFmtId="10" fontId="3" fillId="0" borderId="25" xfId="0" applyNumberFormat="1" applyFont="1" applyBorder="1" applyAlignment="1" applyProtection="1"/>
    <xf numFmtId="10" fontId="3" fillId="0" borderId="53" xfId="0" applyNumberFormat="1" applyFont="1" applyBorder="1" applyAlignment="1" applyProtection="1"/>
    <xf numFmtId="10" fontId="4" fillId="0" borderId="25" xfId="0" applyNumberFormat="1" applyFont="1" applyBorder="1" applyAlignment="1" applyProtection="1"/>
    <xf numFmtId="10" fontId="2" fillId="0" borderId="13" xfId="0" applyNumberFormat="1" applyFont="1" applyBorder="1" applyAlignment="1" applyProtection="1"/>
    <xf numFmtId="10" fontId="2" fillId="0" borderId="53" xfId="0" applyNumberFormat="1" applyFont="1" applyBorder="1" applyAlignment="1" applyProtection="1"/>
    <xf numFmtId="10" fontId="4" fillId="0" borderId="11" xfId="0" applyNumberFormat="1" applyFont="1" applyBorder="1" applyAlignment="1" applyProtection="1"/>
    <xf numFmtId="10" fontId="4" fillId="0" borderId="52" xfId="0" applyNumberFormat="1" applyFont="1" applyBorder="1" applyAlignment="1" applyProtection="1"/>
    <xf numFmtId="10" fontId="3" fillId="0" borderId="54" xfId="0" applyNumberFormat="1" applyFont="1" applyBorder="1" applyAlignment="1" applyProtection="1"/>
    <xf numFmtId="10" fontId="2" fillId="0" borderId="1" xfId="0" applyNumberFormat="1" applyFont="1" applyBorder="1" applyAlignment="1" applyProtection="1"/>
    <xf numFmtId="10" fontId="1" fillId="0" borderId="8" xfId="0" applyNumberFormat="1" applyFont="1" applyBorder="1" applyAlignment="1" applyProtection="1">
      <alignment horizontal="centerContinuous"/>
    </xf>
    <xf numFmtId="164" fontId="2" fillId="0" borderId="26" xfId="0" applyNumberFormat="1" applyFont="1" applyFill="1" applyBorder="1" applyAlignment="1" applyProtection="1"/>
    <xf numFmtId="164" fontId="2" fillId="0" borderId="9" xfId="0" applyNumberFormat="1" applyFont="1" applyFill="1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abSelected="1" topLeftCell="A34" zoomScale="30" zoomScaleNormal="30" workbookViewId="0">
      <selection activeCell="B77" sqref="B7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51.7109375" style="131" customWidth="1"/>
    <col min="5" max="5" width="45.5703125" style="130" customWidth="1"/>
    <col min="6" max="6" width="51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50.28515625" style="131" customWidth="1"/>
    <col min="11" max="11" width="45.5703125" style="130" customWidth="1"/>
    <col min="12" max="12" width="56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BOR!B13+LOSFA!B13+LUMCON!B13+ULSystem!B13+LSUSystem!B13+SUSystem!B13+LCTCSystem!B13</f>
        <v>938327607.10000002</v>
      </c>
      <c r="C13" s="52">
        <f t="shared" ref="C13:C76" si="0">IF(ISBLANK(B13),"  ",IF(F13&gt;0,B13/F13,IF(B13&gt;0,1,0)))</f>
        <v>1</v>
      </c>
      <c r="D13" s="53">
        <f>BOR!D13+LOSFA!D13+LUMCON!D13+ULSystem!D13+LSUSystem!D13+SUSystem!D13+LCTCSystem!D13</f>
        <v>0</v>
      </c>
      <c r="E13" s="54">
        <f>IF(ISBLANK(D13),"  ",IF(F13&gt;0,D13/F13,IF(D13&gt;0,1,0)))</f>
        <v>0</v>
      </c>
      <c r="F13" s="206">
        <f>D13+B13</f>
        <v>938327607.10000002</v>
      </c>
      <c r="G13" s="56">
        <f>IF(ISBLANK(F13),"  ",IF(F76&gt;0,F13/F76,IF(F13&gt;0,1,0)))</f>
        <v>0.19519483727390216</v>
      </c>
      <c r="H13" s="9">
        <f>BOR!H13+LOSFA!H13+LUMCON!H13+ULSystem!H13+LSUSystem!H13+SUSystem!H13+LCTCSystem!H13</f>
        <v>983310509</v>
      </c>
      <c r="I13" s="52">
        <f>IF(ISBLANK(H13),"  ",IF(L13&gt;0,H13/L13,IF(H13&gt;0,1,0)))</f>
        <v>1</v>
      </c>
      <c r="J13" s="53">
        <f>BOR!J13+LOSFA!J13+LUMCON!J13+ULSystem!J13+LSUSystem!J13+SUSystem!J13+LCTCSystem!J13</f>
        <v>0</v>
      </c>
      <c r="K13" s="54">
        <f>IF(ISBLANK(J13),"  ",IF(L13&gt;0,J13/L13,IF(J13&gt;0,1,0)))</f>
        <v>0</v>
      </c>
      <c r="L13" s="55">
        <f t="shared" ref="L13:L15" si="1">J13+H13</f>
        <v>983310509</v>
      </c>
      <c r="M13" s="56">
        <f>IF(ISBLANK(L13),"  ",IF(L76&gt;0,L13/L76,IF(L13&gt;0,1,0)))</f>
        <v>0.20369442006143537</v>
      </c>
      <c r="N13" s="57"/>
    </row>
    <row r="14" spans="1:17" s="11" customFormat="1" ht="44.25">
      <c r="A14" s="21" t="s">
        <v>14</v>
      </c>
      <c r="B14" s="9">
        <f>BOR!B14+LOSFA!B14+LUMCON!B14+ULSystem!B14+LSUSystem!B14+SUSystem!B14+LCTCSystem!B14</f>
        <v>0</v>
      </c>
      <c r="C14" s="52">
        <f t="shared" ref="C14" si="2">IF(ISBLANK(B14),"  ",IF(F14&gt;0,B14/F14,IF(B14&gt;0,1,0)))</f>
        <v>0</v>
      </c>
      <c r="D14" s="53">
        <f>BOR!D14+LOSFA!D14+LUMCON!D14+ULSystem!D14+LSUSystem!D14+SUSystem!D14+LCTCSystem!D14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BOR!H14+LOSFA!H14+LUMCON!H14+ULSystem!H14+LSUSystem!H14+SUSystem!H14+LCTCSystem!H14</f>
        <v>0</v>
      </c>
      <c r="I14" s="52">
        <f>IF(ISBLANK(H14),"  ",IF(L14&gt;0,H14/L14,IF(H14&gt;0,1,0)))</f>
        <v>0</v>
      </c>
      <c r="J14" s="53">
        <f>BOR!J14+LOSFA!J14+LUMCON!J14+ULSystem!J14+LSUSystem!J14+SUSystem!J14+LCTCSystem!J14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289364975.36000001</v>
      </c>
      <c r="C15" s="207">
        <f t="shared" si="0"/>
        <v>0.99410495863925663</v>
      </c>
      <c r="D15" s="70">
        <f>SUM(D16:D34)</f>
        <v>1715934</v>
      </c>
      <c r="E15" s="65">
        <f>IF(ISBLANK(D15),"  ",IF(F15&gt;0,D15/F15,IF(D15&gt;0,1,0)))</f>
        <v>5.8950413607433971E-3</v>
      </c>
      <c r="F15" s="48">
        <f>D15+B15</f>
        <v>291080909.36000001</v>
      </c>
      <c r="G15" s="66">
        <f>IF(ISBLANK(F15),"  ",IF(F76&gt;0,F15/F76,IF(F15&gt;0,1,0)))</f>
        <v>6.0551869417617463E-2</v>
      </c>
      <c r="H15" s="63">
        <f>SUM(H16:H34)</f>
        <v>192349749</v>
      </c>
      <c r="I15" s="207">
        <f>IF(ISBLANK(H15),"  ",IF(L15&gt;0,H15/L15,IF(H15&gt;0,1,0)))</f>
        <v>0.99766597206513996</v>
      </c>
      <c r="J15" s="70">
        <f>SUM(J16:J34)</f>
        <v>450000</v>
      </c>
      <c r="K15" s="65">
        <f>IF(ISBLANK(J15),"  ",IF(L15&gt;0,J15/L15,IF(J15&gt;0,1,0)))</f>
        <v>2.3340279348600191E-3</v>
      </c>
      <c r="L15" s="48">
        <f t="shared" si="1"/>
        <v>192799749</v>
      </c>
      <c r="M15" s="66">
        <f>IF(ISBLANK(L15),"  ",IF(L76&gt;0,L15/L76,IF(L15&gt;0,1,0)))</f>
        <v>3.9938791156095846E-2</v>
      </c>
      <c r="N15" s="35"/>
    </row>
    <row r="16" spans="1:17" s="11" customFormat="1" ht="44.25">
      <c r="A16" s="67" t="s">
        <v>16</v>
      </c>
      <c r="B16" s="9">
        <f>BOR!B16+LOSFA!B16+LUMCON!B16+ULSystem!B16+LSUSystem!B16+SUSystem!B16+LCTCSystem!B16</f>
        <v>113600</v>
      </c>
      <c r="C16" s="52">
        <f t="shared" ref="C16:C34" si="4">IF(ISBLANK(B16),"  ",IF(F16&gt;0,B16/F16,IF(B16&gt;0,1,0)))</f>
        <v>1</v>
      </c>
      <c r="D16" s="53">
        <f>BOR!D16+LOSFA!D16+LUMCON!D16+ULSystem!D16+LSUSystem!D16+SUSystem!D16+LCTCSystem!D16</f>
        <v>0</v>
      </c>
      <c r="E16" s="54">
        <f t="shared" ref="E16:E34" si="5">IF(ISBLANK(D16),"  ",IF(F16&gt;0,D16/F16,IF(D16&gt;0,1,0)))</f>
        <v>0</v>
      </c>
      <c r="F16" s="206">
        <f t="shared" ref="F16:F34" si="6">D16+B16</f>
        <v>113600</v>
      </c>
      <c r="G16" s="56">
        <f t="shared" ref="G16:G34" si="7">IF(ISBLANK(F16),"  ",IF(F79&gt;0,F16/F79,IF(F16&gt;0,1,0)))</f>
        <v>1</v>
      </c>
      <c r="H16" s="9">
        <f>BOR!H16+LOSFA!H16+LUMCON!H16+ULSystem!H16+LSUSystem!H16+SUSystem!H16+LCTCSystem!H16</f>
        <v>0</v>
      </c>
      <c r="I16" s="52">
        <f t="shared" ref="I16:I34" si="8">IF(ISBLANK(H16),"  ",IF(L16&gt;0,H16/L16,IF(H16&gt;0,1,0)))</f>
        <v>0</v>
      </c>
      <c r="J16" s="53">
        <f>BOR!J16+LOSFA!J16+LUMCON!J16+ULSystem!J16+LSUSystem!J16+SUSystem!J16+LCTCSystem!J16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BOR!B17+LOSFA!B17+LUMCON!B17+ULSystem!B17+LSUSystem!B17+SUSystem!B17+LCTCSystem!B17</f>
        <v>41964819.039999999</v>
      </c>
      <c r="C17" s="52">
        <f t="shared" si="4"/>
        <v>1</v>
      </c>
      <c r="D17" s="53">
        <f>BOR!D17+LOSFA!D17+LUMCON!D17+ULSystem!D17+LSUSystem!D17+SUSystem!D17+LCTCSystem!D17</f>
        <v>0</v>
      </c>
      <c r="E17" s="54">
        <f t="shared" si="5"/>
        <v>0</v>
      </c>
      <c r="F17" s="61">
        <f t="shared" si="6"/>
        <v>41964819.039999999</v>
      </c>
      <c r="G17" s="56">
        <f t="shared" si="7"/>
        <v>1</v>
      </c>
      <c r="H17" s="9">
        <f>BOR!H17+LOSFA!H17+LUMCON!H17+ULSystem!H17+LSUSystem!H17+SUSystem!H17+LCTCSystem!H17</f>
        <v>44709000</v>
      </c>
      <c r="I17" s="52">
        <f t="shared" si="8"/>
        <v>1</v>
      </c>
      <c r="J17" s="53">
        <f>BOR!J17+LOSFA!J17+LUMCON!J17+ULSystem!J17+LSUSystem!J17+SUSystem!J17+LCTCSystem!J17</f>
        <v>0</v>
      </c>
      <c r="K17" s="54">
        <f t="shared" si="9"/>
        <v>0</v>
      </c>
      <c r="L17" s="55">
        <f t="shared" si="10"/>
        <v>44709000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BOR!B18+LOSFA!B18+LUMCON!B18+ULSystem!B18+LSUSystem!B18+SUSystem!B18+LCTCSystem!B18</f>
        <v>26054190.32</v>
      </c>
      <c r="C18" s="52">
        <f t="shared" si="4"/>
        <v>1</v>
      </c>
      <c r="D18" s="53">
        <f>BOR!D18+LOSFA!D18+LUMCON!D18+ULSystem!D18+LSUSystem!D18+SUSystem!D18+LCTCSystem!D18</f>
        <v>0</v>
      </c>
      <c r="E18" s="54">
        <f t="shared" si="5"/>
        <v>0</v>
      </c>
      <c r="F18" s="61">
        <f t="shared" si="6"/>
        <v>26054190.32</v>
      </c>
      <c r="G18" s="56">
        <f t="shared" si="7"/>
        <v>1</v>
      </c>
      <c r="H18" s="9">
        <f>BOR!H18+LOSFA!H18+LUMCON!H18+ULSystem!H18+LSUSystem!H18+SUSystem!H18+LCTCSystem!H18</f>
        <v>26200000</v>
      </c>
      <c r="I18" s="52">
        <f t="shared" si="8"/>
        <v>1</v>
      </c>
      <c r="J18" s="53">
        <f>BOR!J18+LOSFA!J18+LUMCON!J18+ULSystem!J18+LSUSystem!J18+SUSystem!J18+LCTCSystem!J18</f>
        <v>0</v>
      </c>
      <c r="K18" s="54">
        <f t="shared" si="9"/>
        <v>0</v>
      </c>
      <c r="L18" s="55">
        <f t="shared" si="10"/>
        <v>26200000</v>
      </c>
      <c r="M18" s="56">
        <f t="shared" si="11"/>
        <v>1</v>
      </c>
      <c r="N18" s="35"/>
    </row>
    <row r="19" spans="1:14" s="11" customFormat="1" ht="44.25">
      <c r="A19" s="69" t="s">
        <v>19</v>
      </c>
      <c r="B19" s="9">
        <f>BOR!B19+LOSFA!B19+LUMCON!B19+ULSystem!B19+LSUSystem!B19+SUSystem!B19+LCTCSystem!B19</f>
        <v>700805</v>
      </c>
      <c r="C19" s="52">
        <f t="shared" si="4"/>
        <v>1</v>
      </c>
      <c r="D19" s="53">
        <f>BOR!D19+LOSFA!D19+LUMCON!D19+ULSystem!D19+LSUSystem!D19+SUSystem!D19+LCTCSystem!D19</f>
        <v>0</v>
      </c>
      <c r="E19" s="54">
        <f t="shared" si="5"/>
        <v>0</v>
      </c>
      <c r="F19" s="61">
        <f t="shared" si="6"/>
        <v>700805</v>
      </c>
      <c r="G19" s="56">
        <f t="shared" si="7"/>
        <v>1</v>
      </c>
      <c r="H19" s="9">
        <f>BOR!H19+LOSFA!H19+LUMCON!H19+ULSystem!H19+LSUSystem!H19+SUSystem!H19+LCTCSystem!H19</f>
        <v>537604</v>
      </c>
      <c r="I19" s="52">
        <f t="shared" si="8"/>
        <v>1</v>
      </c>
      <c r="J19" s="53">
        <f>BOR!J19+LOSFA!J19+LUMCON!J19+ULSystem!J19+LSUSystem!J19+SUSystem!J19+LCTCSystem!J19</f>
        <v>0</v>
      </c>
      <c r="K19" s="54">
        <f t="shared" si="9"/>
        <v>0</v>
      </c>
      <c r="L19" s="55">
        <f t="shared" si="10"/>
        <v>537604</v>
      </c>
      <c r="M19" s="56">
        <f t="shared" si="11"/>
        <v>1</v>
      </c>
      <c r="N19" s="35"/>
    </row>
    <row r="20" spans="1:14" s="11" customFormat="1" ht="44.25">
      <c r="A20" s="69" t="s">
        <v>20</v>
      </c>
      <c r="B20" s="9">
        <f>BOR!B20+LOSFA!B20+LUMCON!B20+ULSystem!B20+LSUSystem!B20+SUSystem!B20+LCTCSystem!B20</f>
        <v>150000</v>
      </c>
      <c r="C20" s="52">
        <f t="shared" si="4"/>
        <v>0.14285714285714285</v>
      </c>
      <c r="D20" s="53">
        <f>BOR!D20+LOSFA!D20+LUMCON!D20+ULSystem!D20+LSUSystem!D20+SUSystem!D20+LCTCSystem!D20</f>
        <v>900000</v>
      </c>
      <c r="E20" s="54">
        <f t="shared" si="5"/>
        <v>0.8571428571428571</v>
      </c>
      <c r="F20" s="61">
        <f t="shared" si="6"/>
        <v>1050000</v>
      </c>
      <c r="G20" s="56">
        <f t="shared" si="7"/>
        <v>1</v>
      </c>
      <c r="H20" s="9">
        <f>BOR!H20+LOSFA!H20+LUMCON!H20+ULSystem!H20+LSUSystem!H20+SUSystem!H20+LCTCSystem!H20</f>
        <v>246718</v>
      </c>
      <c r="I20" s="52">
        <f t="shared" si="8"/>
        <v>0.35411457720340223</v>
      </c>
      <c r="J20" s="53">
        <f>BOR!J20+LOSFA!J20+LUMCON!J20+ULSystem!J20+LSUSystem!J20+SUSystem!J20+LCTCSystem!J20</f>
        <v>450000</v>
      </c>
      <c r="K20" s="54">
        <f t="shared" si="9"/>
        <v>0.64588542279659777</v>
      </c>
      <c r="L20" s="55">
        <f t="shared" si="10"/>
        <v>696718</v>
      </c>
      <c r="M20" s="56">
        <f t="shared" si="11"/>
        <v>1</v>
      </c>
      <c r="N20" s="35"/>
    </row>
    <row r="21" spans="1:14" s="11" customFormat="1" ht="44.25">
      <c r="A21" s="69" t="s">
        <v>21</v>
      </c>
      <c r="B21" s="9">
        <f>BOR!B21+LOSFA!B21+LUMCON!B21+ULSystem!B21+LSUSystem!B21+SUSystem!B21+LCTCSystem!B21</f>
        <v>800000</v>
      </c>
      <c r="C21" s="52">
        <f t="shared" si="4"/>
        <v>1</v>
      </c>
      <c r="D21" s="53">
        <f>BOR!D21+LOSFA!D21+LUMCON!D21+ULSystem!D21+LSUSystem!D21+SUSystem!D21+LCTCSystem!D21</f>
        <v>0</v>
      </c>
      <c r="E21" s="54">
        <f t="shared" si="5"/>
        <v>0</v>
      </c>
      <c r="F21" s="61">
        <f t="shared" si="6"/>
        <v>800000</v>
      </c>
      <c r="G21" s="56">
        <f t="shared" si="7"/>
        <v>1</v>
      </c>
      <c r="H21" s="9">
        <f>BOR!H21+LOSFA!H21+LUMCON!H21+ULSystem!H21+LSUSystem!H21+SUSystem!H21+LCTCSystem!H21</f>
        <v>800000</v>
      </c>
      <c r="I21" s="52">
        <f t="shared" si="8"/>
        <v>1</v>
      </c>
      <c r="J21" s="53">
        <f>BOR!J21+LOSFA!J21+LUMCON!J21+ULSystem!J21+LSUSystem!J21+SUSystem!J21+LCTCSystem!J21</f>
        <v>0</v>
      </c>
      <c r="K21" s="54">
        <f t="shared" si="9"/>
        <v>0</v>
      </c>
      <c r="L21" s="55">
        <f t="shared" si="10"/>
        <v>800000</v>
      </c>
      <c r="M21" s="56">
        <f t="shared" si="11"/>
        <v>1</v>
      </c>
      <c r="N21" s="35"/>
    </row>
    <row r="22" spans="1:14" s="11" customFormat="1" ht="44.25">
      <c r="A22" s="69" t="s">
        <v>22</v>
      </c>
      <c r="B22" s="9">
        <f>BOR!B22+LOSFA!B22+LUMCON!B22+ULSystem!B22+LSUSystem!B22+SUSystem!B22+LCTCSystem!B22</f>
        <v>0</v>
      </c>
      <c r="C22" s="52">
        <f t="shared" si="4"/>
        <v>0</v>
      </c>
      <c r="D22" s="53">
        <f>BOR!D22+LOSFA!D22+LUMCON!D22+ULSystem!D22+LSUSystem!D22+SUSystem!D22+LCTCSystem!D22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BOR!H22+LOSFA!H22+LUMCON!H22+ULSystem!H22+LSUSystem!H22+SUSystem!H22+LCTCSystem!H22</f>
        <v>0</v>
      </c>
      <c r="I22" s="52">
        <f t="shared" si="8"/>
        <v>0</v>
      </c>
      <c r="J22" s="53">
        <f>BOR!J22+LOSFA!J22+LUMCON!J22+ULSystem!J22+LSUSystem!J22+SUSystem!J22+LCTCSystem!J22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BOR!B23+LOSFA!B23+LUMCON!B23+ULSystem!B23+LSUSystem!B23+SUSystem!B23+LCTCSystem!B23</f>
        <v>750000</v>
      </c>
      <c r="C23" s="52">
        <f t="shared" si="4"/>
        <v>1</v>
      </c>
      <c r="D23" s="53">
        <f>BOR!D23+LOSFA!D23+LUMCON!D23+ULSystem!D23+LSUSystem!D23+SUSystem!D23+LCTCSystem!D23</f>
        <v>0</v>
      </c>
      <c r="E23" s="54">
        <f t="shared" si="5"/>
        <v>0</v>
      </c>
      <c r="F23" s="61">
        <f t="shared" si="6"/>
        <v>750000</v>
      </c>
      <c r="G23" s="56">
        <f t="shared" si="7"/>
        <v>1</v>
      </c>
      <c r="H23" s="9">
        <f>BOR!H23+LOSFA!H23+LUMCON!H23+ULSystem!H23+LSUSystem!H23+SUSystem!H23+LCTCSystem!H23</f>
        <v>750000</v>
      </c>
      <c r="I23" s="52">
        <f t="shared" si="8"/>
        <v>1</v>
      </c>
      <c r="J23" s="53">
        <f>BOR!J23+LOSFA!J23+LUMCON!J23+ULSystem!J23+LSUSystem!J23+SUSystem!J23+LCTCSystem!J23</f>
        <v>0</v>
      </c>
      <c r="K23" s="54">
        <f t="shared" si="9"/>
        <v>0</v>
      </c>
      <c r="L23" s="55">
        <f t="shared" si="10"/>
        <v>750000</v>
      </c>
      <c r="M23" s="56">
        <f t="shared" si="11"/>
        <v>1</v>
      </c>
      <c r="N23" s="35"/>
    </row>
    <row r="24" spans="1:14" s="11" customFormat="1" ht="44.25">
      <c r="A24" s="69" t="s">
        <v>24</v>
      </c>
      <c r="B24" s="9">
        <f>BOR!B24+LOSFA!B24+LUMCON!B24+ULSystem!B24+LSUSystem!B24+SUSystem!B24+LCTCSystem!B24</f>
        <v>2933635</v>
      </c>
      <c r="C24" s="52">
        <f t="shared" si="4"/>
        <v>1</v>
      </c>
      <c r="D24" s="53">
        <f>BOR!D24+LOSFA!D24+LUMCON!D24+ULSystem!D24+LSUSystem!D24+SUSystem!D24+LCTCSystem!D24</f>
        <v>0</v>
      </c>
      <c r="E24" s="54">
        <f t="shared" si="5"/>
        <v>0</v>
      </c>
      <c r="F24" s="61">
        <f t="shared" si="6"/>
        <v>2933635</v>
      </c>
      <c r="G24" s="56">
        <f t="shared" si="7"/>
        <v>1</v>
      </c>
      <c r="H24" s="9">
        <f>BOR!H24+LOSFA!H24+LUMCON!H24+ULSystem!H24+LSUSystem!H24+SUSystem!H24+LCTCSystem!H24</f>
        <v>3100000</v>
      </c>
      <c r="I24" s="52">
        <f t="shared" si="8"/>
        <v>1</v>
      </c>
      <c r="J24" s="53">
        <f>BOR!J24+LOSFA!J24+LUMCON!J24+ULSystem!J24+LSUSystem!J24+SUSystem!J24+LCTCSystem!J24</f>
        <v>0</v>
      </c>
      <c r="K24" s="54">
        <f t="shared" si="9"/>
        <v>0</v>
      </c>
      <c r="L24" s="55">
        <f t="shared" si="10"/>
        <v>3100000</v>
      </c>
      <c r="M24" s="56">
        <f t="shared" si="11"/>
        <v>1</v>
      </c>
      <c r="N24" s="35"/>
    </row>
    <row r="25" spans="1:14" s="11" customFormat="1" ht="44.25">
      <c r="A25" s="69" t="s">
        <v>25</v>
      </c>
      <c r="B25" s="9">
        <f>BOR!B25+LOSFA!B25+LUMCON!B25+ULSystem!B25+LSUSystem!B25+SUSystem!B25+LCTCSystem!B25</f>
        <v>210000</v>
      </c>
      <c r="C25" s="52">
        <f t="shared" si="4"/>
        <v>1</v>
      </c>
      <c r="D25" s="53">
        <f>BOR!D25+LOSFA!D25+LUMCON!D25+ULSystem!D25+LSUSystem!D25+SUSystem!D25+LCTCSystem!D25</f>
        <v>0</v>
      </c>
      <c r="E25" s="54">
        <f t="shared" si="5"/>
        <v>0</v>
      </c>
      <c r="F25" s="61">
        <f t="shared" si="6"/>
        <v>210000</v>
      </c>
      <c r="G25" s="56">
        <f t="shared" si="7"/>
        <v>1</v>
      </c>
      <c r="H25" s="9">
        <f>BOR!H25+LOSFA!H25+LUMCON!H25+ULSystem!H25+LSUSystem!H25+SUSystem!H25+LCTCSystem!H25</f>
        <v>210000</v>
      </c>
      <c r="I25" s="52">
        <f t="shared" si="8"/>
        <v>1</v>
      </c>
      <c r="J25" s="53">
        <f>BOR!J25+LOSFA!J25+LUMCON!J25+ULSystem!J25+LSUSystem!J25+SUSystem!J25+LCTCSystem!J25</f>
        <v>0</v>
      </c>
      <c r="K25" s="54">
        <f t="shared" si="9"/>
        <v>0</v>
      </c>
      <c r="L25" s="55">
        <f t="shared" si="10"/>
        <v>210000</v>
      </c>
      <c r="M25" s="56">
        <f t="shared" si="11"/>
        <v>1</v>
      </c>
      <c r="N25" s="35"/>
    </row>
    <row r="26" spans="1:14" s="11" customFormat="1" ht="44.25">
      <c r="A26" s="69" t="s">
        <v>26</v>
      </c>
      <c r="B26" s="9">
        <f>BOR!B26+LOSFA!B26+LUMCON!B26+ULSystem!B26+LSUSystem!B26+SUSystem!B26+LCTCSystem!B26</f>
        <v>0</v>
      </c>
      <c r="C26" s="52">
        <f t="shared" si="4"/>
        <v>0</v>
      </c>
      <c r="D26" s="53">
        <f>BOR!D26+LOSFA!D26+LUMCON!D26+ULSystem!D26+LSUSystem!D26+SUSystem!D26+LCTCSystem!D26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BOR!H26+LOSFA!H26+LUMCON!H26+ULSystem!H26+LSUSystem!H26+SUSystem!H26+LCTCSystem!H26</f>
        <v>0</v>
      </c>
      <c r="I26" s="52">
        <f t="shared" si="8"/>
        <v>0</v>
      </c>
      <c r="J26" s="53">
        <f>BOR!J26+LOSFA!J26+LUMCON!J26+ULSystem!J26+LSUSystem!J26+SUSystem!J26+LCTCSystem!J26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BOR!B27+LOSFA!B27+LUMCON!B27+ULSystem!B27+LSUSystem!B27+SUSystem!B27+LCTCSystem!B27</f>
        <v>24325538</v>
      </c>
      <c r="C27" s="52">
        <f t="shared" si="4"/>
        <v>1</v>
      </c>
      <c r="D27" s="53">
        <f>BOR!D27+LOSFA!D27+LUMCON!D27+ULSystem!D27+LSUSystem!D27+SUSystem!D27+LCTCSystem!D27</f>
        <v>0</v>
      </c>
      <c r="E27" s="54">
        <f t="shared" si="5"/>
        <v>0</v>
      </c>
      <c r="F27" s="61">
        <f t="shared" si="6"/>
        <v>24325538</v>
      </c>
      <c r="G27" s="56">
        <f t="shared" si="7"/>
        <v>1</v>
      </c>
      <c r="H27" s="9">
        <f>BOR!H27+LOSFA!H27+LUMCON!H27+ULSystem!H27+LSUSystem!H27+SUSystem!H27+LCTCSystem!H27</f>
        <v>29730000</v>
      </c>
      <c r="I27" s="52">
        <f t="shared" si="8"/>
        <v>1</v>
      </c>
      <c r="J27" s="53">
        <f>BOR!J27+LOSFA!J27+LUMCON!J27+ULSystem!J27+LSUSystem!J27+SUSystem!J27+LCTCSystem!J27</f>
        <v>0</v>
      </c>
      <c r="K27" s="54">
        <f t="shared" si="9"/>
        <v>0</v>
      </c>
      <c r="L27" s="55">
        <f t="shared" si="10"/>
        <v>29730000</v>
      </c>
      <c r="M27" s="56">
        <f t="shared" si="11"/>
        <v>1</v>
      </c>
      <c r="N27" s="35"/>
    </row>
    <row r="28" spans="1:14" s="11" customFormat="1" ht="44.25">
      <c r="A28" s="71" t="s">
        <v>28</v>
      </c>
      <c r="B28" s="9">
        <f>BOR!B28+LOSFA!B28+LUMCON!B28+ULSystem!B28+LSUSystem!B28+SUSystem!B28+LCTCSystem!B28</f>
        <v>7542</v>
      </c>
      <c r="C28" s="52">
        <f t="shared" si="4"/>
        <v>1</v>
      </c>
      <c r="D28" s="53">
        <f>BOR!D28+LOSFA!D28+LUMCON!D28+ULSystem!D28+LSUSystem!D28+SUSystem!D28+LCTCSystem!D28</f>
        <v>0</v>
      </c>
      <c r="E28" s="54">
        <f t="shared" si="5"/>
        <v>0</v>
      </c>
      <c r="F28" s="61">
        <f t="shared" si="6"/>
        <v>7542</v>
      </c>
      <c r="G28" s="56">
        <f t="shared" si="7"/>
        <v>1</v>
      </c>
      <c r="H28" s="9">
        <f>BOR!H28+LOSFA!H28+LUMCON!H28+ULSystem!H28+LSUSystem!H28+SUSystem!H28+LCTCSystem!H28</f>
        <v>400000</v>
      </c>
      <c r="I28" s="52">
        <f t="shared" si="8"/>
        <v>1</v>
      </c>
      <c r="J28" s="53">
        <f>BOR!J28+LOSFA!J28+LUMCON!J28+ULSystem!J28+LSUSystem!J28+SUSystem!J28+LCTCSystem!J28</f>
        <v>0</v>
      </c>
      <c r="K28" s="54">
        <f t="shared" si="9"/>
        <v>0</v>
      </c>
      <c r="L28" s="55">
        <f t="shared" si="10"/>
        <v>400000</v>
      </c>
      <c r="M28" s="56">
        <f t="shared" si="11"/>
        <v>1</v>
      </c>
      <c r="N28" s="35"/>
    </row>
    <row r="29" spans="1:14" s="11" customFormat="1" ht="44.25">
      <c r="A29" s="71" t="s">
        <v>29</v>
      </c>
      <c r="B29" s="9">
        <f>BOR!B29+LOSFA!B29+LUMCON!B29+ULSystem!B29+LSUSystem!B29+SUSystem!B29+LCTCSystem!B29</f>
        <v>10000000</v>
      </c>
      <c r="C29" s="52">
        <f t="shared" si="4"/>
        <v>0.92456185475983854</v>
      </c>
      <c r="D29" s="53">
        <f>BOR!D29+LOSFA!D29+LUMCON!D29+ULSystem!D29+LSUSystem!D29+SUSystem!D29+LCTCSystem!D29</f>
        <v>815934</v>
      </c>
      <c r="E29" s="54">
        <f t="shared" si="5"/>
        <v>7.5438145240161417E-2</v>
      </c>
      <c r="F29" s="61">
        <f t="shared" si="6"/>
        <v>10815934</v>
      </c>
      <c r="G29" s="56">
        <f t="shared" si="7"/>
        <v>1</v>
      </c>
      <c r="H29" s="9">
        <f>BOR!H29+LOSFA!H29+LUMCON!H29+ULSystem!H29+LSUSystem!H29+SUSystem!H29+LCTCSystem!H29</f>
        <v>10000000</v>
      </c>
      <c r="I29" s="52">
        <f t="shared" si="8"/>
        <v>1</v>
      </c>
      <c r="J29" s="53">
        <f>BOR!J29+LOSFA!J29+LUMCON!J29+ULSystem!J29+LSUSystem!J29+SUSystem!J29+LCTCSystem!J29</f>
        <v>0</v>
      </c>
      <c r="K29" s="54">
        <f t="shared" si="9"/>
        <v>0</v>
      </c>
      <c r="L29" s="55">
        <f t="shared" si="10"/>
        <v>10000000</v>
      </c>
      <c r="M29" s="56">
        <f t="shared" si="11"/>
        <v>1</v>
      </c>
      <c r="N29" s="35"/>
    </row>
    <row r="30" spans="1:14" s="11" customFormat="1" ht="44.25">
      <c r="A30" s="71" t="s">
        <v>30</v>
      </c>
      <c r="B30" s="9">
        <f>BOR!B30+LOSFA!B30+LUMCON!B30+ULSystem!B30+LSUSystem!B30+SUSystem!B30+LCTCSystem!B30</f>
        <v>60000</v>
      </c>
      <c r="C30" s="52">
        <f t="shared" si="4"/>
        <v>1</v>
      </c>
      <c r="D30" s="53">
        <f>BOR!D30+LOSFA!D30+LUMCON!D30+ULSystem!D30+LSUSystem!D30+SUSystem!D30+LCTCSystem!D30</f>
        <v>0</v>
      </c>
      <c r="E30" s="54">
        <f t="shared" si="5"/>
        <v>0</v>
      </c>
      <c r="F30" s="61">
        <f t="shared" si="6"/>
        <v>60000</v>
      </c>
      <c r="G30" s="56">
        <f t="shared" si="7"/>
        <v>1</v>
      </c>
      <c r="H30" s="9">
        <f>BOR!H30+LOSFA!H30+LUMCON!H30+ULSystem!H30+LSUSystem!H30+SUSystem!H30+LCTCSystem!H30</f>
        <v>60000</v>
      </c>
      <c r="I30" s="52">
        <f t="shared" si="8"/>
        <v>1</v>
      </c>
      <c r="J30" s="53">
        <f>BOR!J30+LOSFA!J30+LUMCON!J30+ULSystem!J30+LSUSystem!J30+SUSystem!J30+LCTCSystem!J30</f>
        <v>0</v>
      </c>
      <c r="K30" s="54">
        <f t="shared" si="9"/>
        <v>0</v>
      </c>
      <c r="L30" s="55">
        <f t="shared" si="10"/>
        <v>60000</v>
      </c>
      <c r="M30" s="56">
        <f t="shared" si="11"/>
        <v>1</v>
      </c>
      <c r="N30" s="35"/>
    </row>
    <row r="31" spans="1:14" s="11" customFormat="1" ht="44.25">
      <c r="A31" s="71" t="s">
        <v>31</v>
      </c>
      <c r="B31" s="9">
        <f>BOR!B31+LOSFA!B31+LUMCON!B31+ULSystem!B31+LSUSystem!B31+SUSystem!B31+LCTCSystem!B31</f>
        <v>1465980</v>
      </c>
      <c r="C31" s="52">
        <f t="shared" si="4"/>
        <v>1</v>
      </c>
      <c r="D31" s="53">
        <f>BOR!D31+LOSFA!D31+LUMCON!D31+ULSystem!D31+LSUSystem!D31+SUSystem!D31+LCTCSystem!D31</f>
        <v>0</v>
      </c>
      <c r="E31" s="54">
        <f t="shared" si="5"/>
        <v>0</v>
      </c>
      <c r="F31" s="61">
        <f t="shared" si="6"/>
        <v>1465980</v>
      </c>
      <c r="G31" s="56">
        <f t="shared" si="7"/>
        <v>1</v>
      </c>
      <c r="H31" s="9">
        <f>BOR!H31+LOSFA!H31+LUMCON!H31+ULSystem!H31+LSUSystem!H31+SUSystem!H31+LCTCSystem!H31</f>
        <v>353457</v>
      </c>
      <c r="I31" s="52">
        <f t="shared" si="8"/>
        <v>1</v>
      </c>
      <c r="J31" s="53">
        <f>BOR!J31+LOSFA!J31+LUMCON!J31+ULSystem!J31+LSUSystem!J31+SUSystem!J31+LCTCSystem!J31</f>
        <v>0</v>
      </c>
      <c r="K31" s="54">
        <f t="shared" si="9"/>
        <v>0</v>
      </c>
      <c r="L31" s="55">
        <f t="shared" si="10"/>
        <v>353457</v>
      </c>
      <c r="M31" s="56">
        <f t="shared" si="11"/>
        <v>1</v>
      </c>
      <c r="N31" s="35"/>
    </row>
    <row r="32" spans="1:14" s="11" customFormat="1" ht="44.25">
      <c r="A32" s="71" t="s">
        <v>32</v>
      </c>
      <c r="B32" s="9">
        <f>BOR!B32+LOSFA!B32+LUMCON!B32+ULSystem!B32+LSUSystem!B32+SUSystem!B32+LCTCSystem!B32</f>
        <v>82147225</v>
      </c>
      <c r="C32" s="52">
        <f t="shared" si="4"/>
        <v>1</v>
      </c>
      <c r="D32" s="53">
        <f>BOR!D32+LOSFA!D32+LUMCON!D32+ULSystem!D32+LSUSystem!D32+SUSystem!D32+LCTCSystem!D32</f>
        <v>0</v>
      </c>
      <c r="E32" s="54">
        <f t="shared" si="5"/>
        <v>0</v>
      </c>
      <c r="F32" s="61">
        <f t="shared" si="6"/>
        <v>82147225</v>
      </c>
      <c r="G32" s="56">
        <f t="shared" si="7"/>
        <v>1</v>
      </c>
      <c r="H32" s="9">
        <f>BOR!H32+LOSFA!H32+LUMCON!H32+ULSystem!H32+LSUSystem!H32+SUSystem!H32+LCTCSystem!H32</f>
        <v>70052970</v>
      </c>
      <c r="I32" s="52">
        <f t="shared" si="8"/>
        <v>1</v>
      </c>
      <c r="J32" s="53">
        <f>BOR!J32+LOSFA!J32+LUMCON!J32+ULSystem!J32+LSUSystem!J32+SUSystem!J32+LCTCSystem!J32</f>
        <v>0</v>
      </c>
      <c r="K32" s="54">
        <f t="shared" si="9"/>
        <v>0</v>
      </c>
      <c r="L32" s="55">
        <f t="shared" si="10"/>
        <v>70052970</v>
      </c>
      <c r="M32" s="56">
        <f t="shared" si="11"/>
        <v>1</v>
      </c>
      <c r="N32" s="35"/>
    </row>
    <row r="33" spans="1:14" s="11" customFormat="1" ht="44.25">
      <c r="A33" s="204" t="s">
        <v>121</v>
      </c>
      <c r="B33" s="9">
        <f>BOR!B33+LOSFA!B33+LUMCON!B33+ULSystem!B33+LSUSystem!B33+SUSystem!B33+LCTCSystem!B33</f>
        <v>93100</v>
      </c>
      <c r="C33" s="52">
        <f t="shared" si="4"/>
        <v>1</v>
      </c>
      <c r="D33" s="53">
        <f>BOR!D33+LOSFA!D33+LUMCON!D33+ULSystem!D33+LSUSystem!D33+SUSystem!D33+LCTCSystem!D33</f>
        <v>0</v>
      </c>
      <c r="E33" s="54">
        <f t="shared" si="5"/>
        <v>0</v>
      </c>
      <c r="F33" s="61">
        <f t="shared" si="6"/>
        <v>93100</v>
      </c>
      <c r="G33" s="56">
        <f t="shared" si="7"/>
        <v>1</v>
      </c>
      <c r="H33" s="9">
        <f>BOR!H33+LOSFA!H33+LUMCON!H33+ULSystem!H33+LSUSystem!H33+SUSystem!H33+LCTCSystem!H33</f>
        <v>200000</v>
      </c>
      <c r="I33" s="52">
        <f t="shared" si="8"/>
        <v>1</v>
      </c>
      <c r="J33" s="53">
        <f>BOR!J33+LOSFA!J33+LUMCON!J33+ULSystem!J33+LSUSystem!J33+SUSystem!J33+LCTCSystem!J33</f>
        <v>0</v>
      </c>
      <c r="K33" s="54">
        <f t="shared" si="9"/>
        <v>0</v>
      </c>
      <c r="L33" s="55">
        <f t="shared" si="10"/>
        <v>200000</v>
      </c>
      <c r="M33" s="56">
        <f t="shared" si="11"/>
        <v>1</v>
      </c>
      <c r="N33" s="35"/>
    </row>
    <row r="34" spans="1:14" s="11" customFormat="1" ht="44.25">
      <c r="A34" s="71" t="s">
        <v>33</v>
      </c>
      <c r="B34" s="9">
        <f>BOR!B34+LOSFA!B34+LUMCON!B34+ULSystem!B34+LSUSystem!B34+SUSystem!B34+LCTCSystem!B34</f>
        <v>97588541</v>
      </c>
      <c r="C34" s="52">
        <f t="shared" si="4"/>
        <v>1</v>
      </c>
      <c r="D34" s="53">
        <f>BOR!D34+LOSFA!D34+LUMCON!D34+ULSystem!D34+LSUSystem!D34+SUSystem!D34+LCTCSystem!D34</f>
        <v>0</v>
      </c>
      <c r="E34" s="54">
        <f t="shared" si="5"/>
        <v>0</v>
      </c>
      <c r="F34" s="61">
        <f t="shared" si="6"/>
        <v>97588541</v>
      </c>
      <c r="G34" s="56">
        <f t="shared" si="7"/>
        <v>1</v>
      </c>
      <c r="H34" s="9">
        <f>BOR!H34+LOSFA!H34+LUMCON!H34+ULSystem!H34+LSUSystem!H34+SUSystem!H34+LCTCSystem!H34</f>
        <v>5000000</v>
      </c>
      <c r="I34" s="52">
        <f t="shared" si="8"/>
        <v>1</v>
      </c>
      <c r="J34" s="53">
        <f>BOR!J34+LOSFA!J34+LUMCON!J34+ULSystem!J34+LSUSystem!J34+SUSystem!J34+LCTCSystem!J34</f>
        <v>0</v>
      </c>
      <c r="K34" s="54">
        <f t="shared" si="9"/>
        <v>0</v>
      </c>
      <c r="L34" s="55">
        <f t="shared" si="10"/>
        <v>5000000</v>
      </c>
      <c r="M34" s="56">
        <f t="shared" si="11"/>
        <v>1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BOR!B36+LOSFA!B36+LUMCON!B36+ULSystem!B36+LSUSystem!B36+SUSystem!B36+LCTCSystem!B36</f>
        <v>0</v>
      </c>
      <c r="C36" s="52">
        <f t="shared" ref="C36" si="12">IF(ISBLANK(B36),"  ",IF(F36&gt;0,B36/F36,IF(B36&gt;0,1,0)))</f>
        <v>0</v>
      </c>
      <c r="D36" s="53">
        <f>BOR!D36+LOSFA!D36+LUMCON!D36+ULSystem!D36+LSUSystem!D36+SUSystem!D36+LCTCSystem!D36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BOR!H36+LOSFA!H36+LUMCON!H36+ULSystem!H36+LSUSystem!H36+SUSystem!H36+LCTCSystem!H36</f>
        <v>0</v>
      </c>
      <c r="I36" s="52">
        <f>IF(ISBLANK(H36),"  ",IF(L36&gt;0,H36/L36,IF(H36&gt;0,1,0)))</f>
        <v>0</v>
      </c>
      <c r="J36" s="53">
        <f>BOR!J36+LOSFA!J36+LUMCON!J36+ULSystem!J36+LSUSystem!J36+SUSystem!J36+LCTCSystem!J36</f>
        <v>0</v>
      </c>
      <c r="K36" s="54">
        <f>IF(ISBLANK(J36),"  ",IF(L36&gt;0,J36/L36,IF(J36&gt;0,1,0)))</f>
        <v>0</v>
      </c>
      <c r="L36" s="55">
        <f t="shared" ref="L36" si="13">J36+H36</f>
        <v>0</v>
      </c>
      <c r="M36" s="56">
        <f>IF(ISBLANK(L36),"  ",IF(L99&gt;0,L36/L99,IF(L36&gt;0,1,0)))</f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210" t="s">
        <v>35</v>
      </c>
      <c r="B38" s="9">
        <f>BOR!B38+LOSFA!B38+LUMCON!B38+ULSystem!B38+LSUSystem!B38+SUSystem!B38+LCTCSystem!B38</f>
        <v>0</v>
      </c>
      <c r="C38" s="52">
        <f t="shared" ref="C38:C39" si="14">IF(ISBLANK(B38),"  ",IF(F38&gt;0,B38/F38,IF(B38&gt;0,1,0)))</f>
        <v>0</v>
      </c>
      <c r="D38" s="53">
        <f>BOR!D38+LOSFA!D38+LUMCON!D38+ULSystem!D38+LSUSystem!D38+SUSystem!D38+LCTCSystem!D38</f>
        <v>0</v>
      </c>
      <c r="E38" s="54">
        <f>IF(ISBLANK(D38),"  ",IF(F38&gt;0,D38/F38,IF(D38&gt;0,1,0)))</f>
        <v>0</v>
      </c>
      <c r="F38" s="206">
        <f>D38+B38</f>
        <v>0</v>
      </c>
      <c r="G38" s="56">
        <f>IF(ISBLANK(F38),"  ",IF(F101&gt;0,F38/F101,IF(F38&gt;0,1,0)))</f>
        <v>0</v>
      </c>
      <c r="H38" s="9">
        <f>BOR!H38+LOSFA!H38+LUMCON!H38+ULSystem!H38+LSUSystem!H38+SUSystem!H38+LCTCSystem!H38</f>
        <v>0</v>
      </c>
      <c r="I38" s="52">
        <f>IF(ISBLANK(H38),"  ",IF(L38&gt;0,H38/L38,IF(H38&gt;0,1,0)))</f>
        <v>0</v>
      </c>
      <c r="J38" s="53">
        <f>BOR!J38+LOSFA!J38+LUMCON!J38+ULSystem!J38+LSUSystem!J38+SUSystem!J38+LCTCSystem!J38</f>
        <v>0</v>
      </c>
      <c r="K38" s="54">
        <f>IF(ISBLANK(J38),"  ",IF(L38&gt;0,J38/L38,IF(J38&gt;0,1,0)))</f>
        <v>0</v>
      </c>
      <c r="L38" s="55">
        <f t="shared" ref="L38:L39" si="15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BOR!B39+LOSFA!B39+LUMCON!B39+ULSystem!B39+LSUSystem!B39+SUSystem!B39+LCTCSystem!B39</f>
        <v>0</v>
      </c>
      <c r="C39" s="52">
        <f t="shared" si="14"/>
        <v>0</v>
      </c>
      <c r="D39" s="53">
        <f>BOR!D39+LOSFA!D39+LUMCON!D39+ULSystem!D39+LSUSystem!D39+SUSystem!D39+LCTCSystem!D39</f>
        <v>0</v>
      </c>
      <c r="E39" s="54">
        <f>IF(ISBLANK(D39),"  ",IF(F39&gt;0,D39/F39,IF(D39&gt;0,1,0)))</f>
        <v>0</v>
      </c>
      <c r="F39" s="61">
        <f>D39+B39</f>
        <v>0</v>
      </c>
      <c r="G39" s="56">
        <f>IF(ISBLANK(F39),"  ",IF(F102&gt;0,F39/F102,IF(F39&gt;0,1,0)))</f>
        <v>0</v>
      </c>
      <c r="H39" s="9">
        <f>BOR!H39+LOSFA!H39+LUMCON!H39+ULSystem!H39+LSUSystem!H39+SUSystem!H39+LCTCSystem!H39</f>
        <v>0</v>
      </c>
      <c r="I39" s="52">
        <f>IF(ISBLANK(H39),"  ",IF(L39&gt;0,H39/L39,IF(H39&gt;0,1,0)))</f>
        <v>0</v>
      </c>
      <c r="J39" s="53">
        <f>BOR!J39+LOSFA!J39+LUMCON!J39+ULSystem!J39+LSUSystem!J39+SUSystem!J39+LCTCSystem!J39</f>
        <v>0</v>
      </c>
      <c r="K39" s="54">
        <f>IF(ISBLANK(J39),"  ",IF(L39&gt;0,J39/L39,IF(J39&gt;0,1,0)))</f>
        <v>0</v>
      </c>
      <c r="L39" s="55">
        <f t="shared" si="15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B39+B38+B36+B34+B29+B28+B26+B27+B25+B24+B23+B22+B21+B20+B19+B18+B17+B16+B14+B13+B30+B31+B32+B33</f>
        <v>1227692582.46</v>
      </c>
      <c r="C40" s="81">
        <f t="shared" si="0"/>
        <v>0.99851743705235652</v>
      </c>
      <c r="D40" s="175">
        <f>D39+D38+D36+D34+D29+D28+D26+D27+D25+D24+D23+D22+D21+D20+D19+D18+D17+D16+D14+D13+D30+D31+D32+D33</f>
        <v>1715934</v>
      </c>
      <c r="E40" s="82">
        <f>IF(ISBLANK(D40),"  ",IF(F40&gt;0,D40/F40,IF(D40&gt;0,1,0)))</f>
        <v>1.3956181248548213E-3</v>
      </c>
      <c r="F40" s="80">
        <f>F39+F38+F36+F34+F29+F28+F26+F27+F25+F24+F23+F22+F21+F20+F19+F18+F17+F16+F14+F13+F30+F31+F32+L33</f>
        <v>1229515416.46</v>
      </c>
      <c r="G40" s="83">
        <f>IF(ISBLANK(F40),"  ",IF(F76&gt;0,F40/F76,IF(F40&gt;0,1,0)))</f>
        <v>0.25576894447707199</v>
      </c>
      <c r="H40" s="80">
        <f>H39+H38+H36+H34+H29+H28+H26+H27+H25+H24+H23+H22+H21+H20+H19+H18+H17+H16+H14+H13+H30+H31+H32+H33</f>
        <v>1175660258</v>
      </c>
      <c r="I40" s="81">
        <f>IF(ISBLANK(H40),"  ",IF(L40&gt;0,H40/L40,IF(H40&gt;0,1,0)))</f>
        <v>0.99961738281173973</v>
      </c>
      <c r="J40" s="175">
        <f>J39+J38+J36+J34+J29+J28+J26+J27+J25+J24+J23+J22+J21+J20+J19+J18+J17+J16+J14+J13+J30+J31+J32</f>
        <v>450000</v>
      </c>
      <c r="K40" s="84">
        <f>IF(ISBLANK(J40),"  ",IF(L40&gt;0,J40/L40,IF(J40&gt;0,1,0)))</f>
        <v>3.8261718826025236E-4</v>
      </c>
      <c r="L40" s="80">
        <f>L39+L38+L36+L34+L29+L28+L26+L27+L25+L24+L23+L22+L21+L20+L19+L18+L17+L16+L14+L13+L30+L31+L32+L33</f>
        <v>1176110258</v>
      </c>
      <c r="M40" s="83">
        <f>IF(ISBLANK(L40),"  ",IF(L76&gt;0,L40/L76,IF(L40&gt;0,1,0)))</f>
        <v>0.2436332112175312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BOR!B42+LOSFA!B42+LUMCON!B42+ULSystem!B42+LSUSystem!B42+SUSystem!B42+LCTCSystem!B42</f>
        <v>99194386.560000002</v>
      </c>
      <c r="C42" s="52">
        <f t="shared" ref="C42:C46" si="16">IF(ISBLANK(B42),"  ",IF(F42&gt;0,B42/F42,IF(B42&gt;0,1,0)))</f>
        <v>1</v>
      </c>
      <c r="D42" s="53">
        <f>BOR!D42+LOSFA!D42+LUMCON!D42+ULSystem!D42+LSUSystem!D42+SUSystem!D42+LCTCSystem!D42</f>
        <v>0</v>
      </c>
      <c r="E42" s="54">
        <f t="shared" ref="E42:E46" si="17">IF(ISBLANK(D42),"  ",IF(F42&gt;0,D42/F42,IF(D42&gt;0,1,0)))</f>
        <v>0</v>
      </c>
      <c r="F42" s="206">
        <f t="shared" ref="F42:F46" si="18">D42+B42</f>
        <v>99194386.560000002</v>
      </c>
      <c r="G42" s="56">
        <f t="shared" ref="G42:G46" si="19">IF(ISBLANK(F42),"  ",IF(F105&gt;0,F42/F105,IF(F42&gt;0,1,0)))</f>
        <v>1</v>
      </c>
      <c r="H42" s="9">
        <f>BOR!H42+LOSFA!H42+LUMCON!H42+ULSystem!H42+LSUSystem!H42+SUSystem!H42+LCTCSystem!H42</f>
        <v>77342356</v>
      </c>
      <c r="I42" s="52">
        <f t="shared" ref="I42:I46" si="20">IF(ISBLANK(H42),"  ",IF(L42&gt;0,H42/L42,IF(H42&gt;0,1,0)))</f>
        <v>1</v>
      </c>
      <c r="J42" s="53">
        <f>BOR!J42+LOSFA!J42+LUMCON!J42+ULSystem!J42+LSUSystem!J42+SUSystem!J42+LCTCSystem!J42</f>
        <v>0</v>
      </c>
      <c r="K42" s="54">
        <f t="shared" ref="K42:K46" si="21">IF(ISBLANK(J42),"  ",IF(L42&gt;0,J42/L42,IF(J42&gt;0,1,0)))</f>
        <v>0</v>
      </c>
      <c r="L42" s="55">
        <f t="shared" ref="L42:L46" si="22">J42+H42</f>
        <v>77342356</v>
      </c>
      <c r="M42" s="56">
        <f t="shared" ref="M42:M46" si="23">IF(ISBLANK(L42),"  ",IF(L105&gt;0,L42/L105,IF(L42&gt;0,1,0)))</f>
        <v>1</v>
      </c>
      <c r="N42" s="35"/>
    </row>
    <row r="43" spans="1:14" s="11" customFormat="1" ht="44.25">
      <c r="A43" s="89" t="s">
        <v>41</v>
      </c>
      <c r="B43" s="9">
        <f>BOR!B43+LOSFA!B43+LUMCON!B43+ULSystem!B43+LSUSystem!B43+SUSystem!B43+LCTCSystem!B43</f>
        <v>152001947.75</v>
      </c>
      <c r="C43" s="52">
        <f t="shared" si="16"/>
        <v>1</v>
      </c>
      <c r="D43" s="53">
        <f>BOR!D43+LOSFA!D43+LUMCON!D43+ULSystem!D43+LSUSystem!D43+SUSystem!D43+LCTCSystem!D43</f>
        <v>0</v>
      </c>
      <c r="E43" s="54">
        <f t="shared" si="17"/>
        <v>0</v>
      </c>
      <c r="F43" s="61">
        <f t="shared" si="18"/>
        <v>152001947.75</v>
      </c>
      <c r="G43" s="56">
        <f t="shared" si="19"/>
        <v>1</v>
      </c>
      <c r="H43" s="9">
        <f>BOR!H43+LOSFA!H43+LUMCON!H43+ULSystem!H43+LSUSystem!H43+SUSystem!H43+LCTCSystem!H43</f>
        <v>192503099</v>
      </c>
      <c r="I43" s="52">
        <f t="shared" si="20"/>
        <v>1</v>
      </c>
      <c r="J43" s="53">
        <f>BOR!J43+LOSFA!J43+LUMCON!J43+ULSystem!J43+LSUSystem!J43+SUSystem!J43+LCTCSystem!J43</f>
        <v>0</v>
      </c>
      <c r="K43" s="54">
        <f t="shared" si="21"/>
        <v>0</v>
      </c>
      <c r="L43" s="55">
        <f t="shared" si="22"/>
        <v>192503099</v>
      </c>
      <c r="M43" s="56">
        <f t="shared" si="23"/>
        <v>1</v>
      </c>
      <c r="N43" s="35"/>
    </row>
    <row r="44" spans="1:14" s="11" customFormat="1" ht="44.25">
      <c r="A44" s="90" t="s">
        <v>42</v>
      </c>
      <c r="B44" s="9">
        <f>BOR!B44+LOSFA!B44+LUMCON!B44+ULSystem!B44+LSUSystem!B44+SUSystem!B44+LCTCSystem!B44</f>
        <v>33698795</v>
      </c>
      <c r="C44" s="52">
        <f t="shared" si="16"/>
        <v>1</v>
      </c>
      <c r="D44" s="53">
        <f>BOR!D44+LOSFA!D44+LUMCON!D44+ULSystem!D44+LSUSystem!D44+SUSystem!D44+LCTCSystem!D44</f>
        <v>0</v>
      </c>
      <c r="E44" s="54">
        <f t="shared" si="17"/>
        <v>0</v>
      </c>
      <c r="F44" s="61">
        <f t="shared" si="18"/>
        <v>33698795</v>
      </c>
      <c r="G44" s="56">
        <f t="shared" si="19"/>
        <v>1</v>
      </c>
      <c r="H44" s="9">
        <f>BOR!H44+LOSFA!H44+LUMCON!H44+ULSystem!H44+LSUSystem!H44+SUSystem!H44+LCTCSystem!H44</f>
        <v>38169464</v>
      </c>
      <c r="I44" s="52">
        <f t="shared" si="20"/>
        <v>1</v>
      </c>
      <c r="J44" s="53">
        <f>BOR!J44+LOSFA!J44+LUMCON!J44+ULSystem!J44+LSUSystem!J44+SUSystem!J44+LCTCSystem!J44</f>
        <v>0</v>
      </c>
      <c r="K44" s="54">
        <f t="shared" si="21"/>
        <v>0</v>
      </c>
      <c r="L44" s="55">
        <f t="shared" si="22"/>
        <v>38169464</v>
      </c>
      <c r="M44" s="56">
        <f t="shared" si="23"/>
        <v>1</v>
      </c>
      <c r="N44" s="35"/>
    </row>
    <row r="45" spans="1:14" s="11" customFormat="1" ht="44.25">
      <c r="A45" s="41" t="s">
        <v>43</v>
      </c>
      <c r="B45" s="9">
        <f>BOR!B45+LOSFA!B45+LUMCON!B45+ULSystem!B45+LSUSystem!B45+SUSystem!B45+LCTCSystem!B45</f>
        <v>8120966</v>
      </c>
      <c r="C45" s="52">
        <f t="shared" si="16"/>
        <v>0.87456314736359186</v>
      </c>
      <c r="D45" s="53">
        <f>BOR!D45+LOSFA!D45+LUMCON!D45+ULSystem!D45+LSUSystem!D45+SUSystem!D45+LCTCSystem!D45</f>
        <v>1164774</v>
      </c>
      <c r="E45" s="54">
        <f t="shared" si="17"/>
        <v>0.12543685263640808</v>
      </c>
      <c r="F45" s="61">
        <f t="shared" si="18"/>
        <v>9285740</v>
      </c>
      <c r="G45" s="56">
        <f t="shared" si="19"/>
        <v>1</v>
      </c>
      <c r="H45" s="9">
        <f>BOR!H45+LOSFA!H45+LUMCON!H45+ULSystem!H45+LSUSystem!H45+SUSystem!H45+LCTCSystem!H45</f>
        <v>8356247</v>
      </c>
      <c r="I45" s="52">
        <f t="shared" si="20"/>
        <v>0.87390040151587323</v>
      </c>
      <c r="J45" s="53">
        <f>BOR!J45+LOSFA!J45+LUMCON!J45+ULSystem!J45+LSUSystem!J45+SUSystem!J45+LCTCSystem!J45</f>
        <v>1205766</v>
      </c>
      <c r="K45" s="54">
        <f t="shared" si="21"/>
        <v>0.12609959848412672</v>
      </c>
      <c r="L45" s="55">
        <f t="shared" si="22"/>
        <v>9562013</v>
      </c>
      <c r="M45" s="56">
        <f t="shared" si="23"/>
        <v>1</v>
      </c>
      <c r="N45" s="35"/>
    </row>
    <row r="46" spans="1:14" s="11" customFormat="1" ht="44.25">
      <c r="A46" s="89" t="s">
        <v>44</v>
      </c>
      <c r="B46" s="9">
        <f>BOR!B46+LOSFA!B46+LUMCON!B46+ULSystem!B46+LSUSystem!B46+SUSystem!B46+LCTCSystem!B46</f>
        <v>116698616.72</v>
      </c>
      <c r="C46" s="52">
        <f t="shared" si="16"/>
        <v>1</v>
      </c>
      <c r="D46" s="53">
        <f>BOR!D46+LOSFA!D46+LUMCON!D46+ULSystem!D46+LSUSystem!D46+SUSystem!D46+LCTCSystem!D46</f>
        <v>0</v>
      </c>
      <c r="E46" s="54">
        <f t="shared" si="17"/>
        <v>0</v>
      </c>
      <c r="F46" s="61">
        <f t="shared" si="18"/>
        <v>116698616.72</v>
      </c>
      <c r="G46" s="56">
        <f t="shared" si="19"/>
        <v>1</v>
      </c>
      <c r="H46" s="9">
        <f>BOR!H46+LOSFA!H46+LUMCON!H46+ULSystem!H46+LSUSystem!H46+SUSystem!H46+LCTCSystem!H46</f>
        <v>75861778</v>
      </c>
      <c r="I46" s="52">
        <f t="shared" si="20"/>
        <v>0.99973643211154062</v>
      </c>
      <c r="J46" s="53">
        <f>BOR!J46+LOSFA!J46+LUMCON!J46+ULSystem!J46+LSUSystem!J46+SUSystem!J46+LCTCSystem!J46</f>
        <v>20000</v>
      </c>
      <c r="K46" s="54">
        <f t="shared" si="21"/>
        <v>2.6356788845933473E-4</v>
      </c>
      <c r="L46" s="55">
        <f t="shared" si="22"/>
        <v>75881778</v>
      </c>
      <c r="M46" s="56">
        <f t="shared" si="23"/>
        <v>1</v>
      </c>
      <c r="N46" s="35"/>
    </row>
    <row r="47" spans="1:14" s="86" customFormat="1" ht="45">
      <c r="A47" s="87" t="s">
        <v>45</v>
      </c>
      <c r="B47" s="209">
        <f>B46+B45+B44+B43+B42</f>
        <v>409714712.03000003</v>
      </c>
      <c r="C47" s="81">
        <f t="shared" si="0"/>
        <v>0.99716516876699224</v>
      </c>
      <c r="D47" s="208">
        <f>D46+D45+D44+D43+D42</f>
        <v>1164774</v>
      </c>
      <c r="E47" s="84">
        <f t="shared" ref="E47" si="24">IF(ISBLANK(D47),"  ",IF(F47&gt;0,D47/F47,IF(D47&gt;0,1,0)))</f>
        <v>2.834831233007712E-3</v>
      </c>
      <c r="F47" s="93">
        <f>F46+F45+F44+F43+F42</f>
        <v>410879486.03000003</v>
      </c>
      <c r="G47" s="83">
        <f>IF(ISBLANK(F47),"  ",IF(F76&gt;0,F47/F76,IF(F47&gt;0,1,0)))</f>
        <v>8.5472870890670835E-2</v>
      </c>
      <c r="H47" s="209">
        <f>H46+H45+H44+H43+H42</f>
        <v>392232944</v>
      </c>
      <c r="I47" s="81">
        <f t="shared" ref="I47" si="25">IF(ISBLANK(H47),"  ",IF(L47&gt;0,H47/L47,IF(H47&gt;0,1,0)))</f>
        <v>0.99688463879729594</v>
      </c>
      <c r="J47" s="208">
        <f>J46+J45+J44+J43+J42</f>
        <v>1225766</v>
      </c>
      <c r="K47" s="84">
        <f t="shared" ref="K47" si="26">IF(ISBLANK(J47),"  ",IF(L47&gt;0,J47/L47,IF(J47&gt;0,1,0)))</f>
        <v>3.1153612027040906E-3</v>
      </c>
      <c r="L47" s="93">
        <f>L46+L45+L44+L43+L42</f>
        <v>393458710</v>
      </c>
      <c r="M47" s="83">
        <f>IF(ISBLANK(L47),"  ",IF(L76&gt;0,L47/L76,IF(L47&gt;0,1,0)))</f>
        <v>8.1505631250779684E-2</v>
      </c>
      <c r="N47" s="85"/>
    </row>
    <row r="48" spans="1:14" s="86" customFormat="1" ht="45">
      <c r="A48" s="94" t="s">
        <v>120</v>
      </c>
      <c r="B48" s="138">
        <f>BOR!B48+LOSFA!B48+LUMCON!B48+ULSystem!B48+LSUSystem!B48+SUSystem!B48+LCTCSystem!B48</f>
        <v>94220811.269999996</v>
      </c>
      <c r="C48" s="159">
        <f t="shared" ref="C48" si="27">IF(ISBLANK(B48),"  ",IF(F48&gt;0,B48/F48,IF(B48&gt;0,1,0)))</f>
        <v>0.99994473925466021</v>
      </c>
      <c r="D48" s="160">
        <f>BOR!D48+LOSFA!D48+LUMCON!D48+ULSystem!D48+LSUSystem!D48+SUSystem!D48+LCTCSystem!D48</f>
        <v>5207</v>
      </c>
      <c r="E48" s="82">
        <f>IF(ISBLANK(D48),"  ",IF(F48&gt;0,D48/F48,IF(D48&gt;0,1,0)))</f>
        <v>5.5260745339780769E-5</v>
      </c>
      <c r="F48" s="165">
        <f>D48+B48</f>
        <v>94226018.269999996</v>
      </c>
      <c r="G48" s="162">
        <f>IF(ISBLANK(F48),"  ",IF(F111&gt;0,F48/F111,IF(F48&gt;0,1,0)))</f>
        <v>1</v>
      </c>
      <c r="H48" s="138">
        <f>BOR!H48+LOSFA!H48+LUMCON!H48+ULSystem!H48+LSUSystem!H48+SUSystem!H48+LCTCSystem!H48</f>
        <v>0</v>
      </c>
      <c r="I48" s="159">
        <f>IF(ISBLANK(H48),"  ",IF(L48&gt;0,H48/L48,IF(H48&gt;0,1,0)))</f>
        <v>0</v>
      </c>
      <c r="J48" s="160">
        <f>BOR!J48+LOSFA!J48+LUMCON!J48+ULSystem!J48+LSUSystem!J48+SUSystem!J48+LCTCSystem!J48</f>
        <v>0</v>
      </c>
      <c r="K48" s="82">
        <f>IF(ISBLANK(J48),"  ",IF(L48&gt;0,J48/L48,IF(J48&gt;0,1,0)))</f>
        <v>0</v>
      </c>
      <c r="L48" s="161">
        <f t="shared" ref="L48" si="28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BOR!B50+LOSFA!B50+LUMCON!B50+ULSystem!B50+LSUSystem!B50+SUSystem!B50+LCTCSystem!B50</f>
        <v>675139773.5</v>
      </c>
      <c r="C50" s="52">
        <f t="shared" ref="C50:C55" si="29">IF(ISBLANK(B50),"  ",IF(F50&gt;0,B50/F50,IF(B50&gt;0,1,0)))</f>
        <v>0.974195790717859</v>
      </c>
      <c r="D50" s="53">
        <f>BOR!D50+LOSFA!D50+LUMCON!D50+ULSystem!D50+LSUSystem!D50+SUSystem!D50+LCTCSystem!D50</f>
        <v>17882902.16</v>
      </c>
      <c r="E50" s="54">
        <f t="shared" ref="E50:E55" si="30">IF(ISBLANK(D50),"  ",IF(F50&gt;0,D50/F50,IF(D50&gt;0,1,0)))</f>
        <v>2.5804209282141055E-2</v>
      </c>
      <c r="F50" s="206">
        <f t="shared" ref="F50:F55" si="31">D50+B50</f>
        <v>693022675.65999997</v>
      </c>
      <c r="G50" s="56">
        <f t="shared" ref="G50:G55" si="32">IF(ISBLANK(F50),"  ",IF(F113&gt;0,F50/F113,IF(F50&gt;0,1,0)))</f>
        <v>1</v>
      </c>
      <c r="H50" s="9">
        <f>BOR!H50+LOSFA!H50+LUMCON!H50+ULSystem!H50+LSUSystem!H50+SUSystem!H50+LCTCSystem!H50</f>
        <v>772648103.31999993</v>
      </c>
      <c r="I50" s="52">
        <f t="shared" ref="I50:I55" si="33">IF(ISBLANK(H50),"  ",IF(L50&gt;0,H50/L50,IF(H50&gt;0,1,0)))</f>
        <v>0.97836398916424561</v>
      </c>
      <c r="J50" s="53">
        <f>BOR!J50+LOSFA!J50+LUMCON!J50+ULSystem!J50+LSUSystem!J50+SUSystem!J50+LCTCSystem!J50</f>
        <v>17086711</v>
      </c>
      <c r="K50" s="54">
        <f t="shared" ref="K50:K55" si="34">IF(ISBLANK(J50),"  ",IF(L50&gt;0,J50/L50,IF(J50&gt;0,1,0)))</f>
        <v>2.163601083575439E-2</v>
      </c>
      <c r="L50" s="55">
        <f t="shared" ref="L50:L55" si="35">J50+H50</f>
        <v>789734814.31999993</v>
      </c>
      <c r="M50" s="56">
        <f t="shared" ref="M50:M55" si="36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BOR!B51+LOSFA!B51+LUMCON!B51+ULSystem!B51+LSUSystem!B51+SUSystem!B51+LCTCSystem!B51</f>
        <v>130442429.39999998</v>
      </c>
      <c r="C51" s="52">
        <f t="shared" si="29"/>
        <v>1</v>
      </c>
      <c r="D51" s="53">
        <f>BOR!D51+LOSFA!D51+LUMCON!D51+ULSystem!D51+LSUSystem!D51+SUSystem!D51+LCTCSystem!D51</f>
        <v>0</v>
      </c>
      <c r="E51" s="54">
        <f t="shared" si="30"/>
        <v>0</v>
      </c>
      <c r="F51" s="61">
        <f t="shared" si="31"/>
        <v>130442429.39999998</v>
      </c>
      <c r="G51" s="56">
        <f t="shared" si="32"/>
        <v>1</v>
      </c>
      <c r="H51" s="9">
        <f>BOR!H51+LOSFA!H51+LUMCON!H51+ULSystem!H51+LSUSystem!H51+SUSystem!H51+LCTCSystem!H51</f>
        <v>145208218</v>
      </c>
      <c r="I51" s="52">
        <f t="shared" si="33"/>
        <v>0.97921643085048271</v>
      </c>
      <c r="J51" s="53">
        <f>BOR!J51+LOSFA!J51+LUMCON!J51+ULSystem!J51+LSUSystem!J51+SUSystem!J51+LCTCSystem!J51</f>
        <v>3082000</v>
      </c>
      <c r="K51" s="54">
        <f t="shared" si="34"/>
        <v>2.0783569149517334E-2</v>
      </c>
      <c r="L51" s="55">
        <f t="shared" si="35"/>
        <v>148290218</v>
      </c>
      <c r="M51" s="56">
        <f t="shared" si="36"/>
        <v>1</v>
      </c>
      <c r="N51" s="35"/>
    </row>
    <row r="52" spans="1:14" s="11" customFormat="1" ht="44.25">
      <c r="A52" s="104" t="s">
        <v>50</v>
      </c>
      <c r="B52" s="9">
        <f>BOR!B52+LOSFA!B52+LUMCON!B52+ULSystem!B52+LSUSystem!B52+SUSystem!B52+LCTCSystem!B52</f>
        <v>39052106.539999999</v>
      </c>
      <c r="C52" s="52">
        <f t="shared" si="29"/>
        <v>0.79321832526633129</v>
      </c>
      <c r="D52" s="53">
        <f>BOR!D52+LOSFA!D52+LUMCON!D52+ULSystem!D52+LSUSystem!D52+SUSystem!D52+LCTCSystem!D52</f>
        <v>10180374.98</v>
      </c>
      <c r="E52" s="54">
        <f t="shared" si="30"/>
        <v>0.20678167473366882</v>
      </c>
      <c r="F52" s="61">
        <f t="shared" si="31"/>
        <v>49232481.519999996</v>
      </c>
      <c r="G52" s="56">
        <f t="shared" si="32"/>
        <v>1</v>
      </c>
      <c r="H52" s="9">
        <f>BOR!H52+LOSFA!H52+LUMCON!H52+ULSystem!H52+LSUSystem!H52+SUSystem!H52+LCTCSystem!H52</f>
        <v>39465273.5</v>
      </c>
      <c r="I52" s="52">
        <f t="shared" si="33"/>
        <v>0.78988658165926096</v>
      </c>
      <c r="J52" s="53">
        <f>BOR!J52+LOSFA!J52+LUMCON!J52+ULSystem!J52+LSUSystem!J52+SUSystem!J52+LCTCSystem!J52</f>
        <v>10497942</v>
      </c>
      <c r="K52" s="54">
        <f t="shared" si="34"/>
        <v>0.2101134183407391</v>
      </c>
      <c r="L52" s="55">
        <f t="shared" si="35"/>
        <v>49963215.5</v>
      </c>
      <c r="M52" s="56">
        <f t="shared" si="36"/>
        <v>1</v>
      </c>
      <c r="N52" s="35"/>
    </row>
    <row r="53" spans="1:14" s="11" customFormat="1" ht="44.25">
      <c r="A53" s="104" t="s">
        <v>51</v>
      </c>
      <c r="B53" s="9">
        <f>BOR!B53+LOSFA!B53+LUMCON!B53+ULSystem!B53+LSUSystem!B53+SUSystem!B53+LCTCSystem!B53</f>
        <v>21697769.010000002</v>
      </c>
      <c r="C53" s="52">
        <f t="shared" si="29"/>
        <v>0.97186884962260345</v>
      </c>
      <c r="D53" s="53">
        <f>BOR!D53+LOSFA!D53+LUMCON!D53+ULSystem!D53+LSUSystem!D53+SUSystem!D53+LCTCSystem!D53</f>
        <v>628051</v>
      </c>
      <c r="E53" s="54">
        <f t="shared" si="30"/>
        <v>2.8131150377396594E-2</v>
      </c>
      <c r="F53" s="61">
        <f t="shared" si="31"/>
        <v>22325820.010000002</v>
      </c>
      <c r="G53" s="56">
        <f t="shared" si="32"/>
        <v>1</v>
      </c>
      <c r="H53" s="9">
        <f>BOR!H53+LOSFA!H53+LUMCON!H53+ULSystem!H53+LSUSystem!H53+SUSystem!H53+LCTCSystem!H53</f>
        <v>21154196.5</v>
      </c>
      <c r="I53" s="52">
        <f t="shared" si="33"/>
        <v>0.96097997587137707</v>
      </c>
      <c r="J53" s="53">
        <f>BOR!J53+LOSFA!J53+LUMCON!J53+ULSystem!J53+LSUSystem!J53+SUSystem!J53+LCTCSystem!J53</f>
        <v>858953.65</v>
      </c>
      <c r="K53" s="54">
        <f t="shared" si="34"/>
        <v>3.902002412862296E-2</v>
      </c>
      <c r="L53" s="55">
        <f t="shared" si="35"/>
        <v>22013150.149999999</v>
      </c>
      <c r="M53" s="56">
        <f t="shared" si="36"/>
        <v>1</v>
      </c>
      <c r="N53" s="35"/>
    </row>
    <row r="54" spans="1:14" s="11" customFormat="1" ht="44.25">
      <c r="A54" s="104" t="s">
        <v>52</v>
      </c>
      <c r="B54" s="9">
        <f>BOR!B54+LOSFA!B54+LUMCON!B54+ULSystem!B54+LSUSystem!B54+SUSystem!B54+LCTCSystem!B54</f>
        <v>0</v>
      </c>
      <c r="C54" s="52">
        <f t="shared" si="29"/>
        <v>0</v>
      </c>
      <c r="D54" s="53">
        <f>BOR!D54+LOSFA!D54+LUMCON!D54+ULSystem!D54+LSUSystem!D54+SUSystem!D54+LCTCSystem!D54</f>
        <v>10180875.489999998</v>
      </c>
      <c r="E54" s="54">
        <f t="shared" si="30"/>
        <v>1</v>
      </c>
      <c r="F54" s="61">
        <f t="shared" si="31"/>
        <v>10180875.489999998</v>
      </c>
      <c r="G54" s="56">
        <f t="shared" si="32"/>
        <v>1</v>
      </c>
      <c r="H54" s="9">
        <f>BOR!H54+LOSFA!H54+LUMCON!H54+ULSystem!H54+LSUSystem!H54+SUSystem!H54+LCTCSystem!H54</f>
        <v>0</v>
      </c>
      <c r="I54" s="52">
        <f t="shared" si="33"/>
        <v>0</v>
      </c>
      <c r="J54" s="53">
        <f>BOR!J54+LOSFA!J54+LUMCON!J54+ULSystem!J54+LSUSystem!J54+SUSystem!J54+LCTCSystem!J54</f>
        <v>12441961</v>
      </c>
      <c r="K54" s="54">
        <f t="shared" si="34"/>
        <v>1</v>
      </c>
      <c r="L54" s="55">
        <f t="shared" si="35"/>
        <v>12441961</v>
      </c>
      <c r="M54" s="56">
        <f t="shared" si="36"/>
        <v>1</v>
      </c>
      <c r="N54" s="35"/>
    </row>
    <row r="55" spans="1:14" s="11" customFormat="1" ht="44.25">
      <c r="A55" s="41" t="s">
        <v>53</v>
      </c>
      <c r="B55" s="9">
        <f>BOR!B55+LOSFA!B55+LUMCON!B55+ULSystem!B55+LSUSystem!B55+SUSystem!B55+LCTCSystem!B55</f>
        <v>42148852.359999999</v>
      </c>
      <c r="C55" s="52">
        <f t="shared" si="29"/>
        <v>0.31045018753134118</v>
      </c>
      <c r="D55" s="53">
        <f>BOR!D55+LOSFA!D55+LUMCON!D55+ULSystem!D55+LSUSystem!D55+SUSystem!D55+LCTCSystem!D55</f>
        <v>93618024.430000007</v>
      </c>
      <c r="E55" s="54">
        <f t="shared" si="30"/>
        <v>0.68954981246865865</v>
      </c>
      <c r="F55" s="61">
        <f t="shared" si="31"/>
        <v>135766876.79000002</v>
      </c>
      <c r="G55" s="56">
        <f t="shared" si="32"/>
        <v>1</v>
      </c>
      <c r="H55" s="9">
        <f>BOR!H55+LOSFA!H55+LUMCON!H55+ULSystem!H55+LSUSystem!H55+SUSystem!H55+LCTCSystem!H55</f>
        <v>44989139.710000001</v>
      </c>
      <c r="I55" s="52">
        <f t="shared" si="33"/>
        <v>0.32356860827381384</v>
      </c>
      <c r="J55" s="53">
        <f>BOR!J55+LOSFA!J55+LUMCON!J55+ULSystem!J55+LSUSystem!J55+SUSystem!J55+LCTCSystem!J55</f>
        <v>94051356.060000002</v>
      </c>
      <c r="K55" s="54">
        <f t="shared" si="34"/>
        <v>0.67643139172618616</v>
      </c>
      <c r="L55" s="55">
        <f t="shared" si="35"/>
        <v>139040495.77000001</v>
      </c>
      <c r="M55" s="56">
        <f t="shared" si="36"/>
        <v>1</v>
      </c>
      <c r="N55" s="35"/>
    </row>
    <row r="56" spans="1:14" s="86" customFormat="1" ht="45">
      <c r="A56" s="94" t="s">
        <v>54</v>
      </c>
      <c r="B56" s="211">
        <f>B55+B53+B52+B51+B50</f>
        <v>908480930.80999994</v>
      </c>
      <c r="C56" s="81">
        <f t="shared" si="0"/>
        <v>0.87272440073765212</v>
      </c>
      <c r="D56" s="208">
        <f>D55+D53+D52+D51+D50+D54</f>
        <v>132490228.06</v>
      </c>
      <c r="E56" s="84">
        <f t="shared" ref="E56:E67" si="37">IF(ISBLANK(D56),"  ",IF(F56&gt;0,D56/F56,IF(D56&gt;0,1,0)))</f>
        <v>0.12727559926234791</v>
      </c>
      <c r="F56" s="109">
        <f>F55+F53+F52+F51+F50+F54</f>
        <v>1040971158.8699999</v>
      </c>
      <c r="G56" s="83">
        <f>IF(ISBLANK(F56),"  ",IF(F76&gt;0,F56/F76,IF(F56&gt;0,1,0)))</f>
        <v>0.21654717864525139</v>
      </c>
      <c r="H56" s="211">
        <f>H55+H53+H52+H51+H50</f>
        <v>1023464931.03</v>
      </c>
      <c r="I56" s="81">
        <f t="shared" ref="I56:I67" si="38">IF(ISBLANK(H56),"  ",IF(L56&gt;0,H56/L56,IF(H56&gt;0,1,0)))</f>
        <v>0.88117017456011404</v>
      </c>
      <c r="J56" s="208">
        <f>J55+J53+J52+J51+J50+J54</f>
        <v>138018923.71000001</v>
      </c>
      <c r="K56" s="84">
        <f t="shared" ref="K56:K67" si="39">IF(ISBLANK(J56),"  ",IF(L56&gt;0,J56/L56,IF(J56&gt;0,1,0)))</f>
        <v>0.11882982543988592</v>
      </c>
      <c r="L56" s="103">
        <f t="shared" ref="L56:L66" si="40">J56+H56</f>
        <v>1161483854.74</v>
      </c>
      <c r="M56" s="83">
        <f>IF(ISBLANK(L56),"  ",IF(L76&gt;0,L56/L76,IF(L56&gt;0,1,0)))</f>
        <v>0.240603327266977</v>
      </c>
      <c r="N56" s="85"/>
    </row>
    <row r="57" spans="1:14" s="11" customFormat="1" ht="44.25">
      <c r="A57" s="51" t="s">
        <v>55</v>
      </c>
      <c r="B57" s="9">
        <f>BOR!B57+LOSFA!B57+LUMCON!B57+ULSystem!B57+LSUSystem!B57+SUSystem!B57+LCTCSystem!B57</f>
        <v>54597921.280000001</v>
      </c>
      <c r="C57" s="52">
        <f t="shared" ref="C57:C66" si="41">IF(ISBLANK(B57),"  ",IF(F57&gt;0,B57/F57,IF(B57&gt;0,1,0)))</f>
        <v>1</v>
      </c>
      <c r="D57" s="53">
        <f>BOR!D57+LOSFA!D57+LUMCON!D57+ULSystem!D57+LSUSystem!D57+SUSystem!D57+LCTCSystem!D57</f>
        <v>0</v>
      </c>
      <c r="E57" s="54">
        <f t="shared" si="37"/>
        <v>0</v>
      </c>
      <c r="F57" s="61">
        <f t="shared" ref="F57:F66" si="42">D57+B57</f>
        <v>54597921.280000001</v>
      </c>
      <c r="G57" s="56">
        <f t="shared" ref="G57:G66" si="43">IF(ISBLANK(F57),"  ",IF(F120&gt;0,F57/F120,IF(F57&gt;0,1,0)))</f>
        <v>1</v>
      </c>
      <c r="H57" s="9">
        <f>BOR!H57+LOSFA!H57+LUMCON!H57+ULSystem!H57+LSUSystem!H57+SUSystem!H57+LCTCSystem!H57</f>
        <v>50204940</v>
      </c>
      <c r="I57" s="52">
        <f t="shared" si="38"/>
        <v>1</v>
      </c>
      <c r="J57" s="53">
        <f>BOR!J57+LOSFA!J57+LUMCON!J57+ULSystem!J57+LSUSystem!J57+SUSystem!J57+LCTCSystem!J57</f>
        <v>0</v>
      </c>
      <c r="K57" s="54">
        <f t="shared" si="39"/>
        <v>0</v>
      </c>
      <c r="L57" s="55">
        <f t="shared" si="40"/>
        <v>50204940</v>
      </c>
      <c r="M57" s="56">
        <f t="shared" ref="M57:M66" si="44">IF(ISBLANK(L57),"  ",IF(L120&gt;0,L57/L120,IF(L57&gt;0,1,0)))</f>
        <v>1</v>
      </c>
      <c r="N57" s="35"/>
    </row>
    <row r="58" spans="1:14" s="11" customFormat="1" ht="44.25">
      <c r="A58" s="113" t="s">
        <v>56</v>
      </c>
      <c r="B58" s="9">
        <f>BOR!B58+LOSFA!B58+LUMCON!B58+ULSystem!B58+LSUSystem!B58+SUSystem!B58+LCTCSystem!B58</f>
        <v>0</v>
      </c>
      <c r="C58" s="52">
        <f t="shared" si="41"/>
        <v>0</v>
      </c>
      <c r="D58" s="53">
        <f>BOR!D58+LOSFA!D58+LUMCON!D58+ULSystem!D58+LSUSystem!D58+SUSystem!D58+LCTCSystem!D58</f>
        <v>7093160</v>
      </c>
      <c r="E58" s="54">
        <f t="shared" si="37"/>
        <v>1</v>
      </c>
      <c r="F58" s="61">
        <f t="shared" si="42"/>
        <v>7093160</v>
      </c>
      <c r="G58" s="56">
        <f t="shared" si="43"/>
        <v>1</v>
      </c>
      <c r="H58" s="9">
        <f>BOR!H58+LOSFA!H58+LUMCON!H58+ULSystem!H58+LSUSystem!H58+SUSystem!H58+LCTCSystem!H58</f>
        <v>0</v>
      </c>
      <c r="I58" s="52">
        <f t="shared" si="38"/>
        <v>0</v>
      </c>
      <c r="J58" s="53">
        <f>BOR!J58+LOSFA!J58+LUMCON!J58+ULSystem!J58+LSUSystem!J58+SUSystem!J58+LCTCSystem!J58</f>
        <v>7447818</v>
      </c>
      <c r="K58" s="54">
        <f t="shared" si="39"/>
        <v>1</v>
      </c>
      <c r="L58" s="55">
        <f t="shared" si="40"/>
        <v>7447818</v>
      </c>
      <c r="M58" s="56">
        <f t="shared" si="44"/>
        <v>1</v>
      </c>
      <c r="N58" s="35"/>
    </row>
    <row r="59" spans="1:14" s="11" customFormat="1" ht="44.25">
      <c r="A59" s="90" t="s">
        <v>57</v>
      </c>
      <c r="B59" s="9">
        <f>BOR!B59+LOSFA!B59+LUMCON!B59+ULSystem!B59+LSUSystem!B59+SUSystem!B59+LCTCSystem!B59</f>
        <v>19692859.460000001</v>
      </c>
      <c r="C59" s="52">
        <f t="shared" si="41"/>
        <v>0.19629459225601895</v>
      </c>
      <c r="D59" s="53">
        <f>BOR!D59+LOSFA!D59+LUMCON!D59+ULSystem!D59+LSUSystem!D59+SUSystem!D59+LCTCSystem!D59</f>
        <v>80630125.670000002</v>
      </c>
      <c r="E59" s="54">
        <f t="shared" si="37"/>
        <v>0.80370540774398114</v>
      </c>
      <c r="F59" s="61">
        <f t="shared" si="42"/>
        <v>100322985.13</v>
      </c>
      <c r="G59" s="56">
        <f t="shared" si="43"/>
        <v>1</v>
      </c>
      <c r="H59" s="9">
        <f>BOR!H59+LOSFA!H59+LUMCON!H59+ULSystem!H59+LSUSystem!H59+SUSystem!H59+LCTCSystem!H59</f>
        <v>18395745</v>
      </c>
      <c r="I59" s="52">
        <f t="shared" si="38"/>
        <v>0.16144385994977531</v>
      </c>
      <c r="J59" s="53">
        <f>BOR!J59+LOSFA!J59+LUMCON!J59+ULSystem!J59+LSUSystem!J59+SUSystem!J59+LCTCSystem!J59</f>
        <v>95549406</v>
      </c>
      <c r="K59" s="54">
        <f t="shared" si="39"/>
        <v>0.83855614005022472</v>
      </c>
      <c r="L59" s="55">
        <f t="shared" si="40"/>
        <v>113945151</v>
      </c>
      <c r="M59" s="56">
        <f t="shared" si="44"/>
        <v>1</v>
      </c>
      <c r="N59" s="35"/>
    </row>
    <row r="60" spans="1:14" s="11" customFormat="1" ht="44.25">
      <c r="A60" s="89" t="s">
        <v>58</v>
      </c>
      <c r="B60" s="9">
        <f>BOR!B60+LOSFA!B60+LUMCON!B60+ULSystem!B60+LSUSystem!B60+SUSystem!B60+LCTCSystem!B60</f>
        <v>1401580</v>
      </c>
      <c r="C60" s="52">
        <f t="shared" si="41"/>
        <v>6.1646485231289828E-3</v>
      </c>
      <c r="D60" s="53">
        <f>BOR!D60+LOSFA!D60+LUMCON!D60+ULSystem!D60+LSUSystem!D60+SUSystem!D60+LCTCSystem!D60</f>
        <v>225956069.78999999</v>
      </c>
      <c r="E60" s="54">
        <f t="shared" si="37"/>
        <v>0.99383535147687097</v>
      </c>
      <c r="F60" s="61">
        <f t="shared" si="42"/>
        <v>227357649.78999999</v>
      </c>
      <c r="G60" s="56">
        <f t="shared" si="43"/>
        <v>1</v>
      </c>
      <c r="H60" s="9">
        <f>BOR!H60+LOSFA!H60+LUMCON!H60+ULSystem!H60+LSUSystem!H60+SUSystem!H60+LCTCSystem!H60</f>
        <v>1258200</v>
      </c>
      <c r="I60" s="52">
        <f t="shared" si="38"/>
        <v>5.7668146027405869E-3</v>
      </c>
      <c r="J60" s="53">
        <f>BOR!J60+LOSFA!J60+LUMCON!J60+ULSystem!J60+LSUSystem!J60+SUSystem!J60+LCTCSystem!J60</f>
        <v>216921174</v>
      </c>
      <c r="K60" s="54">
        <f t="shared" si="39"/>
        <v>0.99423318539725947</v>
      </c>
      <c r="L60" s="55">
        <f t="shared" si="40"/>
        <v>218179374</v>
      </c>
      <c r="M60" s="56">
        <f t="shared" si="44"/>
        <v>1</v>
      </c>
      <c r="N60" s="35"/>
    </row>
    <row r="61" spans="1:14" s="11" customFormat="1" ht="44.25">
      <c r="A61" s="114" t="s">
        <v>59</v>
      </c>
      <c r="B61" s="9">
        <f>BOR!B61+LOSFA!B61+LUMCON!B61+ULSystem!B61+LSUSystem!B61+SUSystem!B61+LCTCSystem!B61</f>
        <v>307505</v>
      </c>
      <c r="C61" s="52">
        <f t="shared" si="41"/>
        <v>1</v>
      </c>
      <c r="D61" s="53">
        <f>BOR!D61+LOSFA!D61+LUMCON!D61+ULSystem!D61+LSUSystem!D61+SUSystem!D61+LCTCSystem!D61</f>
        <v>0</v>
      </c>
      <c r="E61" s="54">
        <f t="shared" si="37"/>
        <v>0</v>
      </c>
      <c r="F61" s="61">
        <f t="shared" si="42"/>
        <v>307505</v>
      </c>
      <c r="G61" s="56">
        <f t="shared" si="43"/>
        <v>1</v>
      </c>
      <c r="H61" s="9">
        <f>BOR!H61+LOSFA!H61+LUMCON!H61+ULSystem!H61+LSUSystem!H61+SUSystem!H61+LCTCSystem!H61</f>
        <v>77000</v>
      </c>
      <c r="I61" s="52">
        <f t="shared" si="38"/>
        <v>1</v>
      </c>
      <c r="J61" s="53">
        <f>BOR!J61+LOSFA!J61+LUMCON!J61+ULSystem!J61+LSUSystem!J61+SUSystem!J61+LCTCSystem!J61</f>
        <v>0</v>
      </c>
      <c r="K61" s="54">
        <f t="shared" si="39"/>
        <v>0</v>
      </c>
      <c r="L61" s="55">
        <f t="shared" si="40"/>
        <v>77000</v>
      </c>
      <c r="M61" s="56">
        <f t="shared" si="44"/>
        <v>1</v>
      </c>
      <c r="N61" s="35"/>
    </row>
    <row r="62" spans="1:14" s="11" customFormat="1" ht="44.25">
      <c r="A62" s="114" t="s">
        <v>60</v>
      </c>
      <c r="B62" s="9">
        <f>BOR!B62+LOSFA!B62+LUMCON!B62+ULSystem!B62+LSUSystem!B62+SUSystem!B62+LCTCSystem!B62</f>
        <v>0</v>
      </c>
      <c r="C62" s="52">
        <f t="shared" si="41"/>
        <v>0</v>
      </c>
      <c r="D62" s="53">
        <f>BOR!D62+LOSFA!D62+LUMCON!D62+ULSystem!D62+LSUSystem!D62+SUSystem!D62+LCTCSystem!D62</f>
        <v>141778912.15000001</v>
      </c>
      <c r="E62" s="54">
        <f t="shared" si="37"/>
        <v>1</v>
      </c>
      <c r="F62" s="61">
        <f t="shared" si="42"/>
        <v>141778912.15000001</v>
      </c>
      <c r="G62" s="56">
        <f t="shared" si="43"/>
        <v>1</v>
      </c>
      <c r="H62" s="9">
        <f>BOR!H62+LOSFA!H62+LUMCON!H62+ULSystem!H62+LSUSystem!H62+SUSystem!H62+LCTCSystem!H62</f>
        <v>0</v>
      </c>
      <c r="I62" s="52">
        <f t="shared" si="38"/>
        <v>0</v>
      </c>
      <c r="J62" s="53">
        <f>BOR!J62+LOSFA!J62+LUMCON!J62+ULSystem!J62+LSUSystem!J62+SUSystem!J62+LCTCSystem!J62</f>
        <v>149508193</v>
      </c>
      <c r="K62" s="54">
        <f t="shared" si="39"/>
        <v>1</v>
      </c>
      <c r="L62" s="55">
        <f t="shared" si="40"/>
        <v>149508193</v>
      </c>
      <c r="M62" s="56">
        <f t="shared" si="44"/>
        <v>1</v>
      </c>
      <c r="N62" s="35"/>
    </row>
    <row r="63" spans="1:14" s="11" customFormat="1" ht="44.25">
      <c r="A63" s="115" t="s">
        <v>61</v>
      </c>
      <c r="B63" s="9">
        <f>BOR!B63+LOSFA!B63+LUMCON!B63+ULSystem!B63+LSUSystem!B63+SUSystem!B63+LCTCSystem!B63</f>
        <v>0</v>
      </c>
      <c r="C63" s="52">
        <f t="shared" si="41"/>
        <v>0</v>
      </c>
      <c r="D63" s="53">
        <f>BOR!D63+LOSFA!D63+LUMCON!D63+ULSystem!D63+LSUSystem!D63+SUSystem!D63+LCTCSystem!D63</f>
        <v>275030420.71000004</v>
      </c>
      <c r="E63" s="54">
        <f t="shared" si="37"/>
        <v>1</v>
      </c>
      <c r="F63" s="61">
        <f t="shared" si="42"/>
        <v>275030420.71000004</v>
      </c>
      <c r="G63" s="56">
        <f t="shared" si="43"/>
        <v>1</v>
      </c>
      <c r="H63" s="9">
        <f>BOR!H63+LOSFA!H63+LUMCON!H63+ULSystem!H63+LSUSystem!H63+SUSystem!H63+LCTCSystem!H63</f>
        <v>0</v>
      </c>
      <c r="I63" s="52">
        <f t="shared" si="38"/>
        <v>0</v>
      </c>
      <c r="J63" s="53">
        <f>BOR!J63+LOSFA!J63+LUMCON!J63+ULSystem!J63+LSUSystem!J63+SUSystem!J63+LCTCSystem!J63</f>
        <v>286421620.51999998</v>
      </c>
      <c r="K63" s="54">
        <f t="shared" si="39"/>
        <v>1</v>
      </c>
      <c r="L63" s="55">
        <f t="shared" si="40"/>
        <v>286421620.51999998</v>
      </c>
      <c r="M63" s="56">
        <f t="shared" si="44"/>
        <v>1</v>
      </c>
      <c r="N63" s="35"/>
    </row>
    <row r="64" spans="1:14" s="11" customFormat="1" ht="44.25">
      <c r="A64" s="115" t="s">
        <v>62</v>
      </c>
      <c r="B64" s="9">
        <f>BOR!B64+LOSFA!B64+LUMCON!B64+ULSystem!B64+LSUSystem!B64+SUSystem!B64+LCTCSystem!B64</f>
        <v>0</v>
      </c>
      <c r="C64" s="52">
        <f t="shared" si="41"/>
        <v>0</v>
      </c>
      <c r="D64" s="53">
        <f>BOR!D64+LOSFA!D64+LUMCON!D64+ULSystem!D64+LSUSystem!D64+SUSystem!D64+LCTCSystem!D64</f>
        <v>7828435</v>
      </c>
      <c r="E64" s="54">
        <f t="shared" si="37"/>
        <v>1</v>
      </c>
      <c r="F64" s="61">
        <f t="shared" si="42"/>
        <v>7828435</v>
      </c>
      <c r="G64" s="56">
        <f t="shared" si="43"/>
        <v>1</v>
      </c>
      <c r="H64" s="9">
        <f>BOR!H64+LOSFA!H64+LUMCON!H64+ULSystem!H64+LSUSystem!H64+SUSystem!H64+LCTCSystem!H64</f>
        <v>0</v>
      </c>
      <c r="I64" s="52">
        <f t="shared" si="38"/>
        <v>0</v>
      </c>
      <c r="J64" s="53">
        <f>BOR!J64+LOSFA!J64+LUMCON!J64+ULSystem!J64+LSUSystem!J64+SUSystem!J64+LCTCSystem!J64</f>
        <v>6854512</v>
      </c>
      <c r="K64" s="54">
        <f t="shared" si="39"/>
        <v>1</v>
      </c>
      <c r="L64" s="55">
        <f t="shared" si="40"/>
        <v>6854512</v>
      </c>
      <c r="M64" s="56">
        <f t="shared" si="44"/>
        <v>1</v>
      </c>
      <c r="N64" s="35"/>
    </row>
    <row r="65" spans="1:14" s="11" customFormat="1" ht="44.25">
      <c r="A65" s="90" t="s">
        <v>63</v>
      </c>
      <c r="B65" s="9">
        <f>BOR!B65+LOSFA!B65+LUMCON!B65+ULSystem!B65+LSUSystem!B65+SUSystem!B65+LCTCSystem!B65</f>
        <v>0</v>
      </c>
      <c r="C65" s="52">
        <f t="shared" si="41"/>
        <v>0</v>
      </c>
      <c r="D65" s="53">
        <f>BOR!D65+LOSFA!D65+LUMCON!D65+ULSystem!D65+LSUSystem!D65+SUSystem!D65+LCTCSystem!D65</f>
        <v>229101314.24999997</v>
      </c>
      <c r="E65" s="54">
        <f t="shared" si="37"/>
        <v>1</v>
      </c>
      <c r="F65" s="61">
        <f t="shared" si="42"/>
        <v>229101314.24999997</v>
      </c>
      <c r="G65" s="56">
        <f t="shared" si="43"/>
        <v>1</v>
      </c>
      <c r="H65" s="9">
        <f>BOR!H65+LOSFA!H65+LUMCON!H65+ULSystem!H65+LSUSystem!H65+SUSystem!H65+LCTCSystem!H65</f>
        <v>0</v>
      </c>
      <c r="I65" s="52">
        <f t="shared" si="38"/>
        <v>0</v>
      </c>
      <c r="J65" s="53">
        <f>BOR!J65+LOSFA!J65+LUMCON!J65+ULSystem!J65+LSUSystem!J65+SUSystem!J65+LCTCSystem!J65</f>
        <v>237758672.50999999</v>
      </c>
      <c r="K65" s="54">
        <f t="shared" si="39"/>
        <v>1</v>
      </c>
      <c r="L65" s="55">
        <f t="shared" si="40"/>
        <v>237758672.50999999</v>
      </c>
      <c r="M65" s="56">
        <f t="shared" si="44"/>
        <v>1</v>
      </c>
      <c r="N65" s="35"/>
    </row>
    <row r="66" spans="1:14" s="11" customFormat="1" ht="44.25">
      <c r="A66" s="89" t="s">
        <v>64</v>
      </c>
      <c r="B66" s="9">
        <f>BOR!B66+LOSFA!B66+LUMCON!B66+ULSystem!B66+LSUSystem!B66+SUSystem!B66+LCTCSystem!B66</f>
        <v>42333413.660000004</v>
      </c>
      <c r="C66" s="52">
        <f t="shared" si="41"/>
        <v>0.2525581124120253</v>
      </c>
      <c r="D66" s="53">
        <f>BOR!D66+LOSFA!D66+LUMCON!D66+ULSystem!D66+LSUSystem!D66+SUSystem!D66+LCTCSystem!D66</f>
        <v>125285093.05</v>
      </c>
      <c r="E66" s="54">
        <f t="shared" si="37"/>
        <v>0.74744188758797458</v>
      </c>
      <c r="F66" s="61">
        <f t="shared" si="42"/>
        <v>167618506.71000001</v>
      </c>
      <c r="G66" s="56">
        <f t="shared" si="43"/>
        <v>1</v>
      </c>
      <c r="H66" s="9">
        <f>BOR!H66+LOSFA!H66+LUMCON!H66+ULSystem!H66+LSUSystem!H66+SUSystem!H66+LCTCSystem!H66</f>
        <v>87018531</v>
      </c>
      <c r="I66" s="52">
        <f t="shared" si="38"/>
        <v>0.46291491783932759</v>
      </c>
      <c r="J66" s="53">
        <f>BOR!J66+LOSFA!J66+LUMCON!J66+ULSystem!J66+LSUSystem!J66+SUSystem!J66+LCTCSystem!J66</f>
        <v>100961004</v>
      </c>
      <c r="K66" s="54">
        <f t="shared" si="39"/>
        <v>0.53708508216067241</v>
      </c>
      <c r="L66" s="55">
        <f t="shared" si="40"/>
        <v>187979535</v>
      </c>
      <c r="M66" s="56">
        <f t="shared" si="44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1026814210.2099999</v>
      </c>
      <c r="C67" s="81">
        <f t="shared" si="0"/>
        <v>0.45595496303510419</v>
      </c>
      <c r="D67" s="92">
        <f>D66+D65+D64+D63+D62+D61+D60+D59+D58+D57+D56</f>
        <v>1225193758.6799998</v>
      </c>
      <c r="E67" s="84">
        <f t="shared" si="37"/>
        <v>0.54404503696489581</v>
      </c>
      <c r="F67" s="91">
        <f>F66+F65+F64+F63+F62+F61+F60+F59+F58+F57+F56</f>
        <v>2252007968.8899999</v>
      </c>
      <c r="G67" s="83">
        <f>IF(ISBLANK(F67),"  ",IF(F76&gt;0,F67/F76,IF(F67&gt;0,1,0)))</f>
        <v>0.46847212604730193</v>
      </c>
      <c r="H67" s="91">
        <f>H66+H65+H64+H63+H62+H61+H60+H59+H58+H57+H56</f>
        <v>1180419347.03</v>
      </c>
      <c r="I67" s="81">
        <f t="shared" si="38"/>
        <v>0.48780467457838816</v>
      </c>
      <c r="J67" s="92">
        <f>J66+J65+J64+J63+J62+J61+J60+J59+J58+J57+J56</f>
        <v>1239441323.74</v>
      </c>
      <c r="K67" s="84">
        <f t="shared" si="39"/>
        <v>0.51219532542161184</v>
      </c>
      <c r="L67" s="91">
        <f>L66+L65+L64+L63+L62+L61+L60+L59+L58+L57+L56</f>
        <v>2419860670.77</v>
      </c>
      <c r="M67" s="83">
        <f>IF(ISBLANK(L67),"  ",IF(L76&gt;0,L67/L76,IF(L67&gt;0,1,0)))</f>
        <v>0.50127819386701089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BOR!B69+LOSFA!B69+LUMCON!B69+ULSystem!B69+LSUSystem!B69+SUSystem!B69+LCTCSystem!B69</f>
        <v>35503800</v>
      </c>
      <c r="C69" s="52">
        <f t="shared" ref="C69:C70" si="45">IF(ISBLANK(B69),"  ",IF(F69&gt;0,B69/F69,IF(B69&gt;0,1,0)))</f>
        <v>0.61191860663096742</v>
      </c>
      <c r="D69" s="53">
        <f>BOR!D69+LOSFA!D69+LUMCON!D69+ULSystem!D69+LSUSystem!D69+SUSystem!D69+LCTCSystem!D69</f>
        <v>22516661.570000004</v>
      </c>
      <c r="E69" s="54">
        <f t="shared" ref="E69:E70" si="46">IF(ISBLANK(D69),"  ",IF(F69&gt;0,D69/F69,IF(D69&gt;0,1,0)))</f>
        <v>0.38808139336903247</v>
      </c>
      <c r="F69" s="206">
        <f t="shared" ref="F69:F70" si="47">D69+B69</f>
        <v>58020461.570000008</v>
      </c>
      <c r="G69" s="56">
        <f t="shared" ref="G69:G70" si="48">IF(ISBLANK(F69),"  ",IF(F132&gt;0,F69/F132,IF(F69&gt;0,1,0)))</f>
        <v>1</v>
      </c>
      <c r="H69" s="9">
        <f>BOR!H69+LOSFA!H69+LUMCON!H69+ULSystem!H69+LSUSystem!H69+SUSystem!H69+LCTCSystem!H69</f>
        <v>49727472</v>
      </c>
      <c r="I69" s="52">
        <f t="shared" ref="I69:I70" si="49">IF(ISBLANK(H69),"  ",IF(L69&gt;0,H69/L69,IF(H69&gt;0,1,0)))</f>
        <v>0.65827678733318407</v>
      </c>
      <c r="J69" s="53">
        <f>BOR!J69+LOSFA!J69+LUMCON!J69+ULSystem!J69+LSUSystem!J69+SUSystem!J69+LCTCSystem!J69</f>
        <v>25814417</v>
      </c>
      <c r="K69" s="54">
        <f t="shared" ref="K69:K70" si="50">IF(ISBLANK(J69),"  ",IF(L69&gt;0,J69/L69,IF(J69&gt;0,1,0)))</f>
        <v>0.34172321266681588</v>
      </c>
      <c r="L69" s="55">
        <f t="shared" ref="L69:L70" si="51">J69+H69</f>
        <v>75541889</v>
      </c>
      <c r="M69" s="56">
        <f t="shared" ref="M69:M70" si="52">IF(ISBLANK(L69),"  ",IF(L132&gt;0,L69/L132,IF(L69&gt;0,1,0)))</f>
        <v>1</v>
      </c>
    </row>
    <row r="70" spans="1:14" s="11" customFormat="1" ht="44.25">
      <c r="A70" s="41" t="s">
        <v>68</v>
      </c>
      <c r="B70" s="9">
        <f>BOR!B70+LOSFA!B70+LUMCON!B70+ULSystem!B70+LSUSystem!B70+SUSystem!B70+LCTCSystem!B70</f>
        <v>68164479.189999998</v>
      </c>
      <c r="C70" s="52">
        <f t="shared" si="45"/>
        <v>1</v>
      </c>
      <c r="D70" s="53">
        <f>BOR!D70+LOSFA!D70+LUMCON!D70+ULSystem!D70+LSUSystem!D70+SUSystem!D70+LCTCSystem!D70</f>
        <v>0</v>
      </c>
      <c r="E70" s="54">
        <f t="shared" si="46"/>
        <v>0</v>
      </c>
      <c r="F70" s="61">
        <f t="shared" si="47"/>
        <v>68164479.189999998</v>
      </c>
      <c r="G70" s="56">
        <f t="shared" si="48"/>
        <v>1</v>
      </c>
      <c r="H70" s="9">
        <f>BOR!H70+LOSFA!H70+LUMCON!H70+ULSystem!H70+LSUSystem!H70+SUSystem!H70+LCTCSystem!H70</f>
        <v>70564866</v>
      </c>
      <c r="I70" s="52">
        <f t="shared" si="49"/>
        <v>1</v>
      </c>
      <c r="J70" s="53">
        <f>BOR!J70+LOSFA!J70+LUMCON!J70+ULSystem!J70+LSUSystem!J70+SUSystem!J70+LCTCSystem!J70</f>
        <v>0</v>
      </c>
      <c r="K70" s="54">
        <f t="shared" si="50"/>
        <v>0</v>
      </c>
      <c r="L70" s="55">
        <f t="shared" si="51"/>
        <v>70564866</v>
      </c>
      <c r="M70" s="56">
        <f t="shared" si="52"/>
        <v>1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BOR!B72+LOSFA!B72+LUMCON!B72+ULSystem!B72+LSUSystem!B72+SUSystem!B72+LCTCSystem!B72</f>
        <v>0</v>
      </c>
      <c r="C72" s="52">
        <f t="shared" ref="C72:C73" si="53">IF(ISBLANK(B72),"  ",IF(F72&gt;0,B72/F72,IF(B72&gt;0,1,0)))</f>
        <v>0</v>
      </c>
      <c r="D72" s="53">
        <f>BOR!D72+LOSFA!D72+LUMCON!D72+ULSystem!D72+LSUSystem!D72+SUSystem!D72+LCTCSystem!D72</f>
        <v>304863403.55000001</v>
      </c>
      <c r="E72" s="54">
        <f t="shared" ref="E72:E73" si="54">IF(ISBLANK(D72),"  ",IF(F72&gt;0,D72/F72,IF(D72&gt;0,1,0)))</f>
        <v>1</v>
      </c>
      <c r="F72" s="206">
        <f t="shared" ref="F72:F73" si="55">D72+B72</f>
        <v>304863403.55000001</v>
      </c>
      <c r="G72" s="56">
        <f t="shared" ref="G72:G73" si="56">IF(ISBLANK(F72),"  ",IF(F135&gt;0,F72/F135,IF(F72&gt;0,1,0)))</f>
        <v>1</v>
      </c>
      <c r="H72" s="9">
        <f>BOR!H72+LOSFA!H72+LUMCON!H72+ULSystem!H72+LSUSystem!H72+SUSystem!H72+LCTCSystem!H72</f>
        <v>0</v>
      </c>
      <c r="I72" s="52">
        <f t="shared" ref="I72:I73" si="57">IF(ISBLANK(H72),"  ",IF(L72&gt;0,H72/L72,IF(H72&gt;0,1,0)))</f>
        <v>0</v>
      </c>
      <c r="J72" s="53">
        <f>BOR!J72+LOSFA!J72+LUMCON!J72+ULSystem!J72+LSUSystem!J72+SUSystem!J72+LCTCSystem!J72</f>
        <v>295495921</v>
      </c>
      <c r="K72" s="54">
        <f t="shared" ref="K72:K73" si="58">IF(ISBLANK(J72),"  ",IF(L72&gt;0,J72/L72,IF(J72&gt;0,1,0)))</f>
        <v>1</v>
      </c>
      <c r="L72" s="55">
        <f t="shared" ref="L72:L73" si="59">J72+H72</f>
        <v>295495921</v>
      </c>
      <c r="M72" s="56">
        <f t="shared" ref="M72:M73" si="60">IF(ISBLANK(L72),"  ",IF(L135&gt;0,L72/L135,IF(L72&gt;0,1,0)))</f>
        <v>1</v>
      </c>
    </row>
    <row r="73" spans="1:14" s="11" customFormat="1" ht="44.25">
      <c r="A73" s="41" t="s">
        <v>71</v>
      </c>
      <c r="B73" s="9">
        <f>BOR!B73+LOSFA!B73+LUMCON!B73+ULSystem!B73+LSUSystem!B73+SUSystem!B73+LCTCSystem!B73</f>
        <v>25749343</v>
      </c>
      <c r="C73" s="52">
        <f t="shared" si="53"/>
        <v>6.6116164573252534E-2</v>
      </c>
      <c r="D73" s="53">
        <f>BOR!D73+LOSFA!D73+LUMCON!D73+ULSystem!D73+LSUSystem!D73+SUSystem!D73+LCTCSystem!D73</f>
        <v>363706747.90000004</v>
      </c>
      <c r="E73" s="54">
        <f t="shared" si="54"/>
        <v>0.93388383542674747</v>
      </c>
      <c r="F73" s="61">
        <f t="shared" si="55"/>
        <v>389456090.90000004</v>
      </c>
      <c r="G73" s="56">
        <f t="shared" si="56"/>
        <v>1</v>
      </c>
      <c r="H73" s="9">
        <f>BOR!H73+LOSFA!H73+LUMCON!H73+ULSystem!H73+LSUSystem!H73+SUSystem!H73+LCTCSystem!H73</f>
        <v>32616815</v>
      </c>
      <c r="I73" s="52">
        <f t="shared" si="57"/>
        <v>8.2293299200397865E-2</v>
      </c>
      <c r="J73" s="53">
        <f>BOR!J73+LOSFA!J73+LUMCON!J73+ULSystem!J73+LSUSystem!J73+SUSystem!J73+LCTCSystem!J73</f>
        <v>363731555</v>
      </c>
      <c r="K73" s="54">
        <f t="shared" si="58"/>
        <v>0.91770670079960215</v>
      </c>
      <c r="L73" s="55">
        <f t="shared" si="59"/>
        <v>396348370</v>
      </c>
      <c r="M73" s="56">
        <f t="shared" si="60"/>
        <v>1</v>
      </c>
    </row>
    <row r="74" spans="1:14" s="86" customFormat="1" ht="45">
      <c r="A74" s="87" t="s">
        <v>72</v>
      </c>
      <c r="B74" s="119">
        <f>B73+B72+B70+B69</f>
        <v>129417622.19</v>
      </c>
      <c r="C74" s="81">
        <f t="shared" si="0"/>
        <v>0.15772933897289271</v>
      </c>
      <c r="D74" s="96">
        <f>D73+D72+D70+D69</f>
        <v>691086813.0200001</v>
      </c>
      <c r="E74" s="84">
        <f>IF(ISBLANK(D74),"  ",IF(F74&gt;0,D74/F74,IF(D74&gt;0,1,0)))</f>
        <v>0.84227066102710724</v>
      </c>
      <c r="F74" s="120">
        <f>F73+F72+F71+F70+F69</f>
        <v>820504435.21000016</v>
      </c>
      <c r="G74" s="83">
        <f>IF(ISBLANK(F74),"  ",IF(F76&gt;0,F74/F76,IF(F74&gt;0,1,0)))</f>
        <v>0.17068476777350375</v>
      </c>
      <c r="H74" s="119">
        <f>H73+H72+H70+H69</f>
        <v>152909153</v>
      </c>
      <c r="I74" s="81">
        <f>IF(ISBLANK(H74),"  ",IF(L74&gt;0,H74/L74,IF(H74&gt;0,1,0)))</f>
        <v>0.18247981636865215</v>
      </c>
      <c r="J74" s="96">
        <f>J73+J72+J70+J69</f>
        <v>685041893</v>
      </c>
      <c r="K74" s="84">
        <f>IF(ISBLANK(J74),"  ",IF(L74&gt;0,J74/L74,IF(J74&gt;0,1,0)))</f>
        <v>0.81752018363134782</v>
      </c>
      <c r="L74" s="120">
        <f>L73+L72+L71+L70+L69</f>
        <v>837951046</v>
      </c>
      <c r="M74" s="83">
        <f>IF(ISBLANK(L74),"  ",IF(L76&gt;0,L74/L76,IF(L74&gt;0,1,0)))</f>
        <v>0.17358296366467812</v>
      </c>
    </row>
    <row r="75" spans="1:14" s="86" customFormat="1" ht="45">
      <c r="A75" s="87" t="s">
        <v>73</v>
      </c>
      <c r="B75" s="138">
        <f>BOR!B75+LOSFA!B75+LUMCON!B75+ULSystem!B75+LSUSystem!B75+SUSystem!B75+LCTCSystem!B75</f>
        <v>0</v>
      </c>
      <c r="C75" s="159">
        <f t="shared" ref="C75" si="61">IF(ISBLANK(B75),"  ",IF(F75&gt;0,B75/F75,IF(B75&gt;0,1,0)))</f>
        <v>0</v>
      </c>
      <c r="D75" s="160">
        <f>BOR!D75+LOSFA!D75+LUMCON!D75+ULSystem!D75+LSUSystem!D75+SUSystem!D75+LCTCSystem!D75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BOR!H75+LOSFA!H75+LUMCON!H75+ULSystem!H75+LSUSystem!H75+SUSystem!H75+LCTCSystem!H75</f>
        <v>0</v>
      </c>
      <c r="I75" s="159">
        <f>IF(ISBLANK(H75),"  ",IF(L75&gt;0,H75/L75,IF(H75&gt;0,1,0)))</f>
        <v>0</v>
      </c>
      <c r="J75" s="160">
        <f>BOR!J75+LOSFA!J75+LUMCON!J75+ULSystem!J75+LSUSystem!J75+SUSystem!J75+LCTCSystem!J75</f>
        <v>0</v>
      </c>
      <c r="K75" s="82">
        <f>IF(ISBLANK(J75),"  ",IF(L75&gt;0,J75/L75,IF(J75&gt;0,1,0)))</f>
        <v>0</v>
      </c>
      <c r="L75" s="161">
        <f t="shared" ref="L75" si="62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2887859938.1599998</v>
      </c>
      <c r="C76" s="124">
        <f t="shared" si="0"/>
        <v>0.60074471478156966</v>
      </c>
      <c r="D76" s="123">
        <f>D74+D67+D47+D40+D48+D75</f>
        <v>1919166486.6999998</v>
      </c>
      <c r="E76" s="125">
        <f>IF(ISBLANK(D76),"  ",IF(F76&gt;0,D76/F76,IF(D76&gt;0,1,0)))</f>
        <v>0.39923304743287774</v>
      </c>
      <c r="F76" s="123">
        <f>F74+F67+F47+F40+F48+F75</f>
        <v>4807133324.8600006</v>
      </c>
      <c r="G76" s="126">
        <f>IF(ISBLANK(F76),"  ",IF(F76&gt;0,F76/F76,IF(F76&gt;0,1,0)))</f>
        <v>1</v>
      </c>
      <c r="H76" s="123">
        <f>H74+H67+H47+H40+H48+H75-1</f>
        <v>2901221701.0299997</v>
      </c>
      <c r="I76" s="124">
        <f>IF(ISBLANK(H76),"  ",IF(L76&gt;0,H76/L76,IF(H76&gt;0,1,0)))</f>
        <v>0.60099293809231202</v>
      </c>
      <c r="J76" s="123">
        <f>J74+J67+J47+J40+J48+J75</f>
        <v>1926158982.74</v>
      </c>
      <c r="K76" s="125">
        <f>IF(ISBLANK(J76),"  ",IF(L76&gt;0,J76/L76,IF(J76&gt;0,1,0)))</f>
        <v>0.39900706170053613</v>
      </c>
      <c r="L76" s="123">
        <f>L74+L67+L47+L40+L48+L75</f>
        <v>4827380684.7700005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J26" sqref="J26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17554671</v>
      </c>
      <c r="C13" s="52">
        <v>1</v>
      </c>
      <c r="D13" s="53">
        <v>0</v>
      </c>
      <c r="E13" s="54">
        <v>0</v>
      </c>
      <c r="F13" s="55">
        <v>17554671</v>
      </c>
      <c r="G13" s="56">
        <v>0.18332186441344431</v>
      </c>
      <c r="H13" s="9">
        <v>15443100</v>
      </c>
      <c r="I13" s="52">
        <v>1</v>
      </c>
      <c r="J13" s="53">
        <v>0</v>
      </c>
      <c r="K13" s="54">
        <v>0</v>
      </c>
      <c r="L13" s="55">
        <v>15443100</v>
      </c>
      <c r="M13" s="56">
        <v>0.15606016197005726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1004248.29</v>
      </c>
      <c r="C15" s="207">
        <v>1</v>
      </c>
      <c r="D15" s="70">
        <v>0</v>
      </c>
      <c r="E15" s="65">
        <v>0</v>
      </c>
      <c r="F15" s="48">
        <v>1004248.29</v>
      </c>
      <c r="G15" s="66">
        <v>1</v>
      </c>
      <c r="H15" s="63">
        <v>1071736</v>
      </c>
      <c r="I15" s="64">
        <v>1</v>
      </c>
      <c r="J15" s="42">
        <v>0</v>
      </c>
      <c r="K15" s="65">
        <v>0</v>
      </c>
      <c r="L15" s="48">
        <v>1071736</v>
      </c>
      <c r="M15" s="66">
        <v>1.0830422243535384E-2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1004248.29</v>
      </c>
      <c r="C17" s="58">
        <v>1</v>
      </c>
      <c r="D17" s="70">
        <v>0</v>
      </c>
      <c r="E17" s="60">
        <v>0</v>
      </c>
      <c r="F17" s="44">
        <v>1004248.29</v>
      </c>
      <c r="G17" s="62">
        <v>1.0487275372851665E-2</v>
      </c>
      <c r="H17" s="42">
        <v>1071736</v>
      </c>
      <c r="I17" s="58">
        <v>1</v>
      </c>
      <c r="J17" s="70">
        <v>0</v>
      </c>
      <c r="K17" s="60">
        <v>0</v>
      </c>
      <c r="L17" s="44">
        <v>1071736</v>
      </c>
      <c r="M17" s="62">
        <v>1.0830422243535384E-2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18558919.289999999</v>
      </c>
      <c r="C40" s="81">
        <v>1</v>
      </c>
      <c r="D40" s="80">
        <v>0</v>
      </c>
      <c r="E40" s="84">
        <v>0</v>
      </c>
      <c r="F40" s="80">
        <v>18558919.289999999</v>
      </c>
      <c r="G40" s="83">
        <v>0.19380913978629596</v>
      </c>
      <c r="H40" s="80">
        <v>16514836</v>
      </c>
      <c r="I40" s="81">
        <v>1</v>
      </c>
      <c r="J40" s="80">
        <v>0</v>
      </c>
      <c r="K40" s="84">
        <v>0</v>
      </c>
      <c r="L40" s="80">
        <v>16514836</v>
      </c>
      <c r="M40" s="83">
        <v>0.16689058421359265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2970064</v>
      </c>
      <c r="C48" s="81">
        <v>1</v>
      </c>
      <c r="D48" s="95">
        <v>0</v>
      </c>
      <c r="E48" s="84">
        <v>0</v>
      </c>
      <c r="F48" s="97">
        <v>2970064</v>
      </c>
      <c r="G48" s="83">
        <v>3.1016113597757092E-2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18594652.079999998</v>
      </c>
      <c r="C50" s="52">
        <v>1</v>
      </c>
      <c r="D50" s="59">
        <v>0</v>
      </c>
      <c r="E50" s="54">
        <v>0</v>
      </c>
      <c r="F50" s="102">
        <v>18594652.079999998</v>
      </c>
      <c r="G50" s="56">
        <v>0.19418229412701213</v>
      </c>
      <c r="H50" s="98">
        <v>24124291</v>
      </c>
      <c r="I50" s="52">
        <v>1</v>
      </c>
      <c r="J50" s="59">
        <v>0</v>
      </c>
      <c r="K50" s="54">
        <v>0</v>
      </c>
      <c r="L50" s="102">
        <v>24124291</v>
      </c>
      <c r="M50" s="56">
        <v>0.24378788979368096</v>
      </c>
      <c r="N50" s="35"/>
    </row>
    <row r="51" spans="1:14" s="11" customFormat="1" ht="44.25">
      <c r="A51" s="41" t="s">
        <v>49</v>
      </c>
      <c r="B51" s="63">
        <v>6449347.6399999997</v>
      </c>
      <c r="C51" s="58">
        <v>1</v>
      </c>
      <c r="D51" s="70">
        <v>0</v>
      </c>
      <c r="E51" s="60">
        <v>0</v>
      </c>
      <c r="F51" s="103">
        <v>6449347.6399999997</v>
      </c>
      <c r="G51" s="62">
        <v>6.7349962503726046E-2</v>
      </c>
      <c r="H51" s="63">
        <v>8192917</v>
      </c>
      <c r="I51" s="58">
        <v>1</v>
      </c>
      <c r="J51" s="70">
        <v>0</v>
      </c>
      <c r="K51" s="60">
        <v>0</v>
      </c>
      <c r="L51" s="103">
        <v>8192917</v>
      </c>
      <c r="M51" s="62">
        <v>8.2793477606648638E-2</v>
      </c>
      <c r="N51" s="35"/>
    </row>
    <row r="52" spans="1:14" s="11" customFormat="1" ht="44.25">
      <c r="A52" s="104" t="s">
        <v>50</v>
      </c>
      <c r="B52" s="105">
        <v>1286238.76</v>
      </c>
      <c r="C52" s="58">
        <v>1</v>
      </c>
      <c r="D52" s="106">
        <v>0</v>
      </c>
      <c r="E52" s="60">
        <v>0</v>
      </c>
      <c r="F52" s="107">
        <v>1286238.76</v>
      </c>
      <c r="G52" s="62">
        <v>1.3432076714171216E-2</v>
      </c>
      <c r="H52" s="105">
        <v>1271480</v>
      </c>
      <c r="I52" s="58">
        <v>1</v>
      </c>
      <c r="J52" s="106">
        <v>0</v>
      </c>
      <c r="K52" s="60">
        <v>0</v>
      </c>
      <c r="L52" s="107">
        <v>1271480</v>
      </c>
      <c r="M52" s="62">
        <v>1.2848934135095183E-2</v>
      </c>
      <c r="N52" s="35"/>
    </row>
    <row r="53" spans="1:14" s="11" customFormat="1" ht="44.25">
      <c r="A53" s="104" t="s">
        <v>51</v>
      </c>
      <c r="B53" s="105">
        <v>707431.32</v>
      </c>
      <c r="C53" s="58">
        <v>1</v>
      </c>
      <c r="D53" s="106">
        <v>0</v>
      </c>
      <c r="E53" s="60">
        <v>0</v>
      </c>
      <c r="F53" s="107">
        <v>707431.32</v>
      </c>
      <c r="G53" s="62">
        <v>7.3876422136799902E-3</v>
      </c>
      <c r="H53" s="105">
        <v>699848</v>
      </c>
      <c r="I53" s="58">
        <v>1</v>
      </c>
      <c r="J53" s="106">
        <v>0</v>
      </c>
      <c r="K53" s="60">
        <v>0</v>
      </c>
      <c r="L53" s="107">
        <v>699848</v>
      </c>
      <c r="M53" s="62">
        <v>7.0723101083604092E-3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63">
        <v>768813.98</v>
      </c>
      <c r="C55" s="58">
        <v>0.19125577577337785</v>
      </c>
      <c r="D55" s="70">
        <v>3251007</v>
      </c>
      <c r="E55" s="60">
        <v>4.3971269280501195</v>
      </c>
      <c r="F55" s="103">
        <v>4019820.98</v>
      </c>
      <c r="G55" s="62">
        <v>4.1978632163592176E-2</v>
      </c>
      <c r="H55" s="63">
        <v>739348</v>
      </c>
      <c r="I55" s="58">
        <v>0.19820131850409406</v>
      </c>
      <c r="J55" s="70">
        <v>2990940</v>
      </c>
      <c r="K55" s="60">
        <v>0.80179868149590594</v>
      </c>
      <c r="L55" s="103">
        <v>3730288</v>
      </c>
      <c r="M55" s="62">
        <v>3.7696404832900189E-2</v>
      </c>
      <c r="N55" s="35"/>
    </row>
    <row r="56" spans="1:14" s="86" customFormat="1" ht="45">
      <c r="A56" s="94" t="s">
        <v>54</v>
      </c>
      <c r="B56" s="108">
        <v>27806483.779999997</v>
      </c>
      <c r="C56" s="81">
        <v>0.89532293439193289</v>
      </c>
      <c r="D56" s="92">
        <v>3251007</v>
      </c>
      <c r="E56" s="84">
        <v>9.2811972313257635E-2</v>
      </c>
      <c r="F56" s="109">
        <v>31057490.779999997</v>
      </c>
      <c r="G56" s="83">
        <v>0.32433060772218153</v>
      </c>
      <c r="H56" s="108">
        <v>35027884</v>
      </c>
      <c r="I56" s="81">
        <v>0.92133002325374402</v>
      </c>
      <c r="J56" s="92">
        <v>2990940</v>
      </c>
      <c r="K56" s="84">
        <v>7.8669976746256018E-2</v>
      </c>
      <c r="L56" s="132">
        <v>38018824</v>
      </c>
      <c r="M56" s="83">
        <v>0.38419901647668542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0</v>
      </c>
      <c r="C59" s="58">
        <v>0</v>
      </c>
      <c r="D59" s="70">
        <v>0</v>
      </c>
      <c r="E59" s="60">
        <v>0</v>
      </c>
      <c r="F59" s="44">
        <v>0</v>
      </c>
      <c r="G59" s="62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0</v>
      </c>
      <c r="E60" s="60">
        <v>0</v>
      </c>
      <c r="F60" s="79">
        <v>0</v>
      </c>
      <c r="G60" s="62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2979264</v>
      </c>
      <c r="E62" s="60">
        <v>1</v>
      </c>
      <c r="F62" s="44">
        <v>2979264</v>
      </c>
      <c r="G62" s="62">
        <v>3.111218837766061E-2</v>
      </c>
      <c r="H62" s="42">
        <v>0</v>
      </c>
      <c r="I62" s="58">
        <v>0</v>
      </c>
      <c r="J62" s="70">
        <v>4654774</v>
      </c>
      <c r="K62" s="60">
        <v>1</v>
      </c>
      <c r="L62" s="44">
        <v>4654774</v>
      </c>
      <c r="M62" s="62">
        <v>4.7038793012673059E-2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13472119</v>
      </c>
      <c r="E63" s="60">
        <v>1</v>
      </c>
      <c r="F63" s="44">
        <v>13472119</v>
      </c>
      <c r="G63" s="62">
        <v>0.14068813779989309</v>
      </c>
      <c r="H63" s="42">
        <v>0</v>
      </c>
      <c r="I63" s="58">
        <v>0</v>
      </c>
      <c r="J63" s="70">
        <v>12913070</v>
      </c>
      <c r="K63" s="60">
        <v>1</v>
      </c>
      <c r="L63" s="44">
        <v>12913070</v>
      </c>
      <c r="M63" s="62">
        <v>0.13049295774363226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0</v>
      </c>
      <c r="E65" s="60">
        <v>0</v>
      </c>
      <c r="F65" s="44">
        <v>0</v>
      </c>
      <c r="G65" s="62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42">
        <v>917910.98</v>
      </c>
      <c r="C66" s="58">
        <v>1</v>
      </c>
      <c r="D66" s="70">
        <v>0</v>
      </c>
      <c r="E66" s="60">
        <v>0</v>
      </c>
      <c r="F66" s="44">
        <v>917910.98</v>
      </c>
      <c r="G66" s="62">
        <v>9.5856625407090678E-3</v>
      </c>
      <c r="H66" s="42">
        <v>854564</v>
      </c>
      <c r="I66" s="58">
        <v>1</v>
      </c>
      <c r="J66" s="70">
        <v>0</v>
      </c>
      <c r="K66" s="60">
        <v>0</v>
      </c>
      <c r="L66" s="44">
        <v>854564</v>
      </c>
      <c r="M66" s="62">
        <v>8.6357917939908439E-3</v>
      </c>
      <c r="N66" s="35"/>
    </row>
    <row r="67" spans="1:14" s="86" customFormat="1" ht="45">
      <c r="A67" s="116" t="s">
        <v>65</v>
      </c>
      <c r="B67" s="91">
        <v>28724394.759999998</v>
      </c>
      <c r="C67" s="81">
        <v>0.59315097837604203</v>
      </c>
      <c r="D67" s="92">
        <v>19702390</v>
      </c>
      <c r="E67" s="84">
        <v>0.54908154538397158</v>
      </c>
      <c r="F67" s="91">
        <v>48426784.759999998</v>
      </c>
      <c r="G67" s="83">
        <v>0.50571659644044431</v>
      </c>
      <c r="H67" s="91">
        <v>35882448</v>
      </c>
      <c r="I67" s="81">
        <v>0.63574884403657239</v>
      </c>
      <c r="J67" s="92">
        <v>20558784</v>
      </c>
      <c r="K67" s="84">
        <v>0.36425115596342761</v>
      </c>
      <c r="L67" s="91">
        <v>56441232</v>
      </c>
      <c r="M67" s="83">
        <v>0.57036655902698152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16863748.75</v>
      </c>
      <c r="E72" s="54">
        <v>1</v>
      </c>
      <c r="F72" s="68">
        <v>16863748.75</v>
      </c>
      <c r="G72" s="56">
        <v>0.1761066249461406</v>
      </c>
      <c r="H72" s="5">
        <v>0</v>
      </c>
      <c r="I72" s="52">
        <v>0</v>
      </c>
      <c r="J72" s="59">
        <v>17000000</v>
      </c>
      <c r="K72" s="54">
        <v>1</v>
      </c>
      <c r="L72" s="68">
        <v>17000000</v>
      </c>
      <c r="M72" s="56">
        <v>0.17179340634270149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8939224.5600000005</v>
      </c>
      <c r="E73" s="60">
        <v>1</v>
      </c>
      <c r="F73" s="44">
        <v>8939224.5600000005</v>
      </c>
      <c r="G73" s="62">
        <v>9.3351525229362117E-2</v>
      </c>
      <c r="H73" s="42">
        <v>0</v>
      </c>
      <c r="I73" s="58">
        <v>0</v>
      </c>
      <c r="J73" s="70">
        <v>9000000</v>
      </c>
      <c r="K73" s="60">
        <v>1</v>
      </c>
      <c r="L73" s="44">
        <v>9000000</v>
      </c>
      <c r="M73" s="62">
        <v>9.0949450416724323E-2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25802973.310000002</v>
      </c>
      <c r="E74" s="84">
        <v>1</v>
      </c>
      <c r="F74" s="109">
        <v>25802973.310000002</v>
      </c>
      <c r="G74" s="168">
        <v>0.26945815017550273</v>
      </c>
      <c r="H74" s="119">
        <v>0</v>
      </c>
      <c r="I74" s="81">
        <v>0</v>
      </c>
      <c r="J74" s="96">
        <v>26000000</v>
      </c>
      <c r="K74" s="84">
        <v>1</v>
      </c>
      <c r="L74" s="120">
        <v>26000000</v>
      </c>
      <c r="M74" s="83">
        <v>0.26274285675942582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50253378.049999997</v>
      </c>
      <c r="C76" s="124">
        <v>0.52479154734370459</v>
      </c>
      <c r="D76" s="123">
        <v>45505363.310000002</v>
      </c>
      <c r="E76" s="125">
        <v>0.47520845265629552</v>
      </c>
      <c r="F76" s="123">
        <v>95758741.359999985</v>
      </c>
      <c r="G76" s="126">
        <v>1</v>
      </c>
      <c r="H76" s="123">
        <v>52397284</v>
      </c>
      <c r="I76" s="124">
        <v>0.52950046479211366</v>
      </c>
      <c r="J76" s="123">
        <v>46558784</v>
      </c>
      <c r="K76" s="125">
        <v>0.4704995352078864</v>
      </c>
      <c r="L76" s="123">
        <v>98956068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5" zoomScale="30" zoomScaleNormal="30" workbookViewId="0">
      <selection activeCell="F49" sqref="F4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39215685</v>
      </c>
      <c r="C13" s="52">
        <v>1</v>
      </c>
      <c r="D13" s="53">
        <v>0</v>
      </c>
      <c r="E13" s="54">
        <v>0</v>
      </c>
      <c r="F13" s="55">
        <v>39215685</v>
      </c>
      <c r="G13" s="56">
        <v>0.22640872080790481</v>
      </c>
      <c r="H13" s="9">
        <v>36300322</v>
      </c>
      <c r="I13" s="52">
        <v>1</v>
      </c>
      <c r="J13" s="53">
        <v>0</v>
      </c>
      <c r="K13" s="54">
        <v>0</v>
      </c>
      <c r="L13" s="55">
        <v>36300322</v>
      </c>
      <c r="M13" s="56">
        <v>0.20977221978658739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1900751</v>
      </c>
      <c r="C15" s="207">
        <v>1</v>
      </c>
      <c r="D15" s="70">
        <v>0</v>
      </c>
      <c r="E15" s="65">
        <v>0</v>
      </c>
      <c r="F15" s="48">
        <v>1900751</v>
      </c>
      <c r="G15" s="66">
        <v>1</v>
      </c>
      <c r="H15" s="63">
        <v>2028485</v>
      </c>
      <c r="I15" s="64">
        <v>1</v>
      </c>
      <c r="J15" s="42">
        <v>0</v>
      </c>
      <c r="K15" s="65">
        <v>0</v>
      </c>
      <c r="L15" s="48">
        <v>2028485</v>
      </c>
      <c r="M15" s="66">
        <v>1.1722204592394406E-2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1900751</v>
      </c>
      <c r="C17" s="58">
        <v>1</v>
      </c>
      <c r="D17" s="70">
        <v>0</v>
      </c>
      <c r="E17" s="60">
        <v>0</v>
      </c>
      <c r="F17" s="44">
        <v>1900751</v>
      </c>
      <c r="G17" s="62">
        <v>1.0973838720000578E-2</v>
      </c>
      <c r="H17" s="42">
        <v>2028485</v>
      </c>
      <c r="I17" s="58">
        <v>1</v>
      </c>
      <c r="J17" s="70">
        <v>0</v>
      </c>
      <c r="K17" s="60">
        <v>0</v>
      </c>
      <c r="L17" s="44">
        <v>2028485</v>
      </c>
      <c r="M17" s="62">
        <v>1.1722204592394406E-2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41116436</v>
      </c>
      <c r="C40" s="81">
        <v>1</v>
      </c>
      <c r="D40" s="80">
        <v>0</v>
      </c>
      <c r="E40" s="84">
        <v>0</v>
      </c>
      <c r="F40" s="80">
        <v>41116436</v>
      </c>
      <c r="G40" s="83">
        <v>0.23738255952790538</v>
      </c>
      <c r="H40" s="80">
        <v>38328807</v>
      </c>
      <c r="I40" s="81">
        <v>1</v>
      </c>
      <c r="J40" s="80">
        <v>0</v>
      </c>
      <c r="K40" s="84">
        <v>0</v>
      </c>
      <c r="L40" s="80">
        <v>38328807</v>
      </c>
      <c r="M40" s="83">
        <v>0.22149442437898179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1164774</v>
      </c>
      <c r="E45" s="60">
        <v>1</v>
      </c>
      <c r="F45" s="79">
        <v>1164774</v>
      </c>
      <c r="G45" s="62">
        <v>1.5455068755062642E-2</v>
      </c>
      <c r="H45" s="42">
        <v>0</v>
      </c>
      <c r="I45" s="58">
        <v>0</v>
      </c>
      <c r="J45" s="70">
        <v>1205766</v>
      </c>
      <c r="K45" s="60">
        <v>1</v>
      </c>
      <c r="L45" s="79">
        <v>1205766</v>
      </c>
      <c r="M45" s="62">
        <v>1.5781953585036371E-2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1164774</v>
      </c>
      <c r="E47" s="84">
        <v>1</v>
      </c>
      <c r="F47" s="93">
        <v>1164774</v>
      </c>
      <c r="G47" s="83">
        <v>6.7247324984966222E-3</v>
      </c>
      <c r="H47" s="91">
        <v>0</v>
      </c>
      <c r="I47" s="81">
        <v>0</v>
      </c>
      <c r="J47" s="92">
        <v>1205766</v>
      </c>
      <c r="K47" s="84">
        <v>1</v>
      </c>
      <c r="L47" s="93">
        <v>1205766</v>
      </c>
      <c r="M47" s="83">
        <v>6.9678778707030287E-3</v>
      </c>
      <c r="N47" s="85"/>
    </row>
    <row r="48" spans="1:14" s="86" customFormat="1" ht="45">
      <c r="A48" s="94" t="s">
        <v>46</v>
      </c>
      <c r="B48" s="95">
        <v>5059234</v>
      </c>
      <c r="C48" s="81">
        <v>1</v>
      </c>
      <c r="D48" s="95">
        <v>0</v>
      </c>
      <c r="E48" s="84">
        <v>0</v>
      </c>
      <c r="F48" s="97">
        <v>5059234</v>
      </c>
      <c r="G48" s="83">
        <v>2.920909575359603E-2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34516430</v>
      </c>
      <c r="C50" s="52">
        <v>1</v>
      </c>
      <c r="D50" s="59">
        <v>0</v>
      </c>
      <c r="E50" s="54">
        <v>0</v>
      </c>
      <c r="F50" s="102">
        <v>34516430</v>
      </c>
      <c r="G50" s="56">
        <v>0.19927793593700047</v>
      </c>
      <c r="H50" s="98">
        <v>40351000</v>
      </c>
      <c r="I50" s="52">
        <v>1</v>
      </c>
      <c r="J50" s="59">
        <v>0</v>
      </c>
      <c r="K50" s="54">
        <v>0</v>
      </c>
      <c r="L50" s="102">
        <v>40351000</v>
      </c>
      <c r="M50" s="56">
        <v>0.23318026877581383</v>
      </c>
      <c r="N50" s="35"/>
    </row>
    <row r="51" spans="1:14" s="11" customFormat="1" ht="44.25">
      <c r="A51" s="41" t="s">
        <v>49</v>
      </c>
      <c r="B51" s="63">
        <v>6854592</v>
      </c>
      <c r="C51" s="58">
        <v>1</v>
      </c>
      <c r="D51" s="70">
        <v>0</v>
      </c>
      <c r="E51" s="60">
        <v>0</v>
      </c>
      <c r="F51" s="103">
        <v>6854592</v>
      </c>
      <c r="G51" s="62">
        <v>3.9574456148862319E-2</v>
      </c>
      <c r="H51" s="63">
        <v>8661000</v>
      </c>
      <c r="I51" s="58">
        <v>1</v>
      </c>
      <c r="J51" s="70">
        <v>0</v>
      </c>
      <c r="K51" s="60">
        <v>0</v>
      </c>
      <c r="L51" s="103">
        <v>8661000</v>
      </c>
      <c r="M51" s="62">
        <v>5.0050167477071784E-2</v>
      </c>
      <c r="N51" s="35"/>
    </row>
    <row r="52" spans="1:14" s="11" customFormat="1" ht="44.25">
      <c r="A52" s="104" t="s">
        <v>50</v>
      </c>
      <c r="B52" s="105">
        <v>1871864</v>
      </c>
      <c r="C52" s="58">
        <v>1</v>
      </c>
      <c r="D52" s="106">
        <v>0</v>
      </c>
      <c r="E52" s="60">
        <v>0</v>
      </c>
      <c r="F52" s="107">
        <v>1871864</v>
      </c>
      <c r="G52" s="62">
        <v>1.0807061862271893E-2</v>
      </c>
      <c r="H52" s="105">
        <v>1872000</v>
      </c>
      <c r="I52" s="58">
        <v>1</v>
      </c>
      <c r="J52" s="106">
        <v>0</v>
      </c>
      <c r="K52" s="60">
        <v>0</v>
      </c>
      <c r="L52" s="107">
        <v>1872000</v>
      </c>
      <c r="M52" s="62">
        <v>1.0817909423516727E-2</v>
      </c>
      <c r="N52" s="35"/>
    </row>
    <row r="53" spans="1:14" s="11" customFormat="1" ht="44.25">
      <c r="A53" s="104" t="s">
        <v>51</v>
      </c>
      <c r="B53" s="105">
        <v>1081402</v>
      </c>
      <c r="C53" s="58">
        <v>1</v>
      </c>
      <c r="D53" s="106">
        <v>0</v>
      </c>
      <c r="E53" s="60">
        <v>0</v>
      </c>
      <c r="F53" s="107">
        <v>1081402</v>
      </c>
      <c r="G53" s="62">
        <v>6.2433907121374997E-3</v>
      </c>
      <c r="H53" s="105">
        <v>1082000</v>
      </c>
      <c r="I53" s="58">
        <v>1</v>
      </c>
      <c r="J53" s="106">
        <v>0</v>
      </c>
      <c r="K53" s="60">
        <v>0</v>
      </c>
      <c r="L53" s="107">
        <v>1082000</v>
      </c>
      <c r="M53" s="62">
        <v>6.2526591860283653E-3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63">
        <v>2728584</v>
      </c>
      <c r="C55" s="58">
        <v>0.28268717878799776</v>
      </c>
      <c r="D55" s="70">
        <v>6923725</v>
      </c>
      <c r="E55" s="60">
        <v>2.5022497289483194</v>
      </c>
      <c r="F55" s="103">
        <v>9652309</v>
      </c>
      <c r="G55" s="62">
        <v>5.572685861620489E-2</v>
      </c>
      <c r="H55" s="63">
        <v>2767000</v>
      </c>
      <c r="I55" s="58">
        <v>0.28534598329380223</v>
      </c>
      <c r="J55" s="70">
        <v>6930000</v>
      </c>
      <c r="K55" s="60">
        <v>0.71465401670619777</v>
      </c>
      <c r="L55" s="103">
        <v>9697000</v>
      </c>
      <c r="M55" s="62">
        <v>5.6037001965727404E-2</v>
      </c>
      <c r="N55" s="35"/>
    </row>
    <row r="56" spans="1:14" s="86" customFormat="1" ht="45">
      <c r="A56" s="94" t="s">
        <v>54</v>
      </c>
      <c r="B56" s="108">
        <v>47052872</v>
      </c>
      <c r="C56" s="81">
        <v>0.87172727839808051</v>
      </c>
      <c r="D56" s="92">
        <v>6923725</v>
      </c>
      <c r="E56" s="84">
        <v>0.12650000913525661</v>
      </c>
      <c r="F56" s="109">
        <v>53976597</v>
      </c>
      <c r="G56" s="83">
        <v>0.31162970327647704</v>
      </c>
      <c r="H56" s="108">
        <v>54733000</v>
      </c>
      <c r="I56" s="81">
        <v>0.88761493926665913</v>
      </c>
      <c r="J56" s="92">
        <v>6930000</v>
      </c>
      <c r="K56" s="84">
        <v>0.1123850607333409</v>
      </c>
      <c r="L56" s="103">
        <v>61663000</v>
      </c>
      <c r="M56" s="83">
        <v>0.35633800682815808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0</v>
      </c>
      <c r="C59" s="58">
        <v>0</v>
      </c>
      <c r="D59" s="70">
        <v>598488</v>
      </c>
      <c r="E59" s="60">
        <v>1</v>
      </c>
      <c r="F59" s="44">
        <v>598488</v>
      </c>
      <c r="G59" s="62">
        <v>3.4553241260195083E-3</v>
      </c>
      <c r="H59" s="42">
        <v>0</v>
      </c>
      <c r="I59" s="58">
        <v>0</v>
      </c>
      <c r="J59" s="70">
        <v>600000</v>
      </c>
      <c r="K59" s="60">
        <v>1</v>
      </c>
      <c r="L59" s="44">
        <v>600000</v>
      </c>
      <c r="M59" s="62">
        <v>3.4672786613835663E-3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3679678</v>
      </c>
      <c r="E60" s="60">
        <v>1</v>
      </c>
      <c r="F60" s="79">
        <v>3679678</v>
      </c>
      <c r="G60" s="62">
        <v>2.1244336009048154E-2</v>
      </c>
      <c r="H60" s="77">
        <v>0</v>
      </c>
      <c r="I60" s="58">
        <v>0</v>
      </c>
      <c r="J60" s="78">
        <v>3700000</v>
      </c>
      <c r="K60" s="60">
        <v>1</v>
      </c>
      <c r="L60" s="79">
        <v>3700000</v>
      </c>
      <c r="M60" s="62">
        <v>2.1381551745198658E-2</v>
      </c>
      <c r="N60" s="35"/>
    </row>
    <row r="61" spans="1:14" s="11" customFormat="1" ht="44.25">
      <c r="A61" s="114" t="s">
        <v>59</v>
      </c>
      <c r="B61" s="42">
        <v>307505</v>
      </c>
      <c r="C61" s="58">
        <v>1</v>
      </c>
      <c r="D61" s="70">
        <v>0</v>
      </c>
      <c r="E61" s="60">
        <v>0</v>
      </c>
      <c r="F61" s="44">
        <v>307505</v>
      </c>
      <c r="G61" s="62">
        <v>1.7753563068459667E-3</v>
      </c>
      <c r="H61" s="42">
        <v>77000</v>
      </c>
      <c r="I61" s="58">
        <v>1</v>
      </c>
      <c r="J61" s="70">
        <v>0</v>
      </c>
      <c r="K61" s="60">
        <v>0</v>
      </c>
      <c r="L61" s="44">
        <v>77000</v>
      </c>
      <c r="M61" s="62">
        <v>4.4496742821089101E-4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7238980.5</v>
      </c>
      <c r="E62" s="60">
        <v>1</v>
      </c>
      <c r="F62" s="44">
        <v>7238980.5</v>
      </c>
      <c r="G62" s="62">
        <v>4.1793693389733398E-2</v>
      </c>
      <c r="H62" s="42">
        <v>0</v>
      </c>
      <c r="I62" s="58">
        <v>0</v>
      </c>
      <c r="J62" s="70">
        <v>8062183</v>
      </c>
      <c r="K62" s="60">
        <v>1</v>
      </c>
      <c r="L62" s="44">
        <v>8062183</v>
      </c>
      <c r="M62" s="62">
        <v>4.658972513344891E-2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31820243</v>
      </c>
      <c r="E63" s="60">
        <v>1</v>
      </c>
      <c r="F63" s="44">
        <v>31820243</v>
      </c>
      <c r="G63" s="62">
        <v>0.18371170906301107</v>
      </c>
      <c r="H63" s="42">
        <v>0</v>
      </c>
      <c r="I63" s="58">
        <v>0</v>
      </c>
      <c r="J63" s="70">
        <v>31801619</v>
      </c>
      <c r="K63" s="60">
        <v>1</v>
      </c>
      <c r="L63" s="44">
        <v>31801619</v>
      </c>
      <c r="M63" s="62">
        <v>0.183775124926917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2086</v>
      </c>
      <c r="E64" s="60">
        <v>1</v>
      </c>
      <c r="F64" s="44">
        <v>2086</v>
      </c>
      <c r="G64" s="62">
        <v>1.2043359477344064E-5</v>
      </c>
      <c r="H64" s="42">
        <v>0</v>
      </c>
      <c r="I64" s="58">
        <v>0</v>
      </c>
      <c r="J64" s="70">
        <v>2000</v>
      </c>
      <c r="K64" s="60">
        <v>1</v>
      </c>
      <c r="L64" s="44">
        <v>2000</v>
      </c>
      <c r="M64" s="62">
        <v>1.1557595537945221E-5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2779590</v>
      </c>
      <c r="E65" s="60">
        <v>1</v>
      </c>
      <c r="F65" s="44">
        <v>2779590</v>
      </c>
      <c r="G65" s="62">
        <v>1.6047747636448124E-2</v>
      </c>
      <c r="H65" s="42">
        <v>0</v>
      </c>
      <c r="I65" s="58">
        <v>0</v>
      </c>
      <c r="J65" s="70">
        <v>2800000</v>
      </c>
      <c r="K65" s="60">
        <v>1</v>
      </c>
      <c r="L65" s="44">
        <v>2800000</v>
      </c>
      <c r="M65" s="62">
        <v>1.618063375312331E-2</v>
      </c>
      <c r="N65" s="35"/>
    </row>
    <row r="66" spans="1:14" s="11" customFormat="1" ht="44.25">
      <c r="A66" s="89" t="s">
        <v>64</v>
      </c>
      <c r="B66" s="42">
        <v>4306260</v>
      </c>
      <c r="C66" s="58">
        <v>0.96787940222558366</v>
      </c>
      <c r="D66" s="70">
        <v>142910</v>
      </c>
      <c r="E66" s="60">
        <v>4.0761563252014618E-2</v>
      </c>
      <c r="F66" s="44">
        <v>4449170</v>
      </c>
      <c r="G66" s="62">
        <v>2.5686938487926601E-2</v>
      </c>
      <c r="H66" s="42">
        <v>3505999</v>
      </c>
      <c r="I66" s="58">
        <v>0.95897154238827742</v>
      </c>
      <c r="J66" s="70">
        <v>150000</v>
      </c>
      <c r="K66" s="60">
        <v>4.1028457611722545E-2</v>
      </c>
      <c r="L66" s="44">
        <v>3655999</v>
      </c>
      <c r="M66" s="62">
        <v>2.1127278864566095E-2</v>
      </c>
      <c r="N66" s="35"/>
    </row>
    <row r="67" spans="1:14" s="86" customFormat="1" ht="45">
      <c r="A67" s="116" t="s">
        <v>65</v>
      </c>
      <c r="B67" s="91">
        <v>51666637</v>
      </c>
      <c r="C67" s="81">
        <v>0.4927561772287623</v>
      </c>
      <c r="D67" s="92">
        <v>53185700.5</v>
      </c>
      <c r="E67" s="84">
        <v>0.91202588332577483</v>
      </c>
      <c r="F67" s="91">
        <v>104852337.5</v>
      </c>
      <c r="G67" s="83">
        <v>0.6053568516549872</v>
      </c>
      <c r="H67" s="91">
        <v>58315999</v>
      </c>
      <c r="I67" s="81">
        <v>0.51900199606092112</v>
      </c>
      <c r="J67" s="92">
        <v>54045802</v>
      </c>
      <c r="K67" s="84">
        <v>0.48099800393907888</v>
      </c>
      <c r="L67" s="91">
        <v>112361801</v>
      </c>
      <c r="M67" s="83">
        <v>0.64931612493654445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8887601</v>
      </c>
      <c r="E72" s="54">
        <v>1</v>
      </c>
      <c r="F72" s="68">
        <v>8887601</v>
      </c>
      <c r="G72" s="56">
        <v>5.1311876190892891E-2</v>
      </c>
      <c r="H72" s="5">
        <v>0</v>
      </c>
      <c r="I72" s="52">
        <v>0</v>
      </c>
      <c r="J72" s="59">
        <v>9000000</v>
      </c>
      <c r="K72" s="54">
        <v>1</v>
      </c>
      <c r="L72" s="68">
        <v>9000000</v>
      </c>
      <c r="M72" s="56">
        <v>5.2009179920753497E-2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12127102</v>
      </c>
      <c r="E73" s="60">
        <v>1</v>
      </c>
      <c r="F73" s="44">
        <v>12127102</v>
      </c>
      <c r="G73" s="62">
        <v>7.001488437412183E-2</v>
      </c>
      <c r="H73" s="42">
        <v>0</v>
      </c>
      <c r="I73" s="58">
        <v>0</v>
      </c>
      <c r="J73" s="70">
        <v>12150000</v>
      </c>
      <c r="K73" s="60">
        <v>1</v>
      </c>
      <c r="L73" s="44">
        <v>12150000</v>
      </c>
      <c r="M73" s="62">
        <v>7.0212392893017214E-2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21014703</v>
      </c>
      <c r="E74" s="84">
        <v>1</v>
      </c>
      <c r="F74" s="109">
        <v>21014703</v>
      </c>
      <c r="G74" s="168">
        <v>0.12132676056501474</v>
      </c>
      <c r="H74" s="119">
        <v>0</v>
      </c>
      <c r="I74" s="81">
        <v>0</v>
      </c>
      <c r="J74" s="96">
        <v>21150000</v>
      </c>
      <c r="K74" s="84">
        <v>1</v>
      </c>
      <c r="L74" s="120">
        <v>21150000</v>
      </c>
      <c r="M74" s="83">
        <v>0.12222157281377072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97842307</v>
      </c>
      <c r="C76" s="124">
        <v>0.5648849833622519</v>
      </c>
      <c r="D76" s="123">
        <v>75365177.5</v>
      </c>
      <c r="E76" s="125">
        <v>0.4351150166377481</v>
      </c>
      <c r="F76" s="123">
        <v>173207484.5</v>
      </c>
      <c r="G76" s="126">
        <v>1</v>
      </c>
      <c r="H76" s="123">
        <v>96644806</v>
      </c>
      <c r="I76" s="124">
        <v>0.55849078929559082</v>
      </c>
      <c r="J76" s="123">
        <v>76401568</v>
      </c>
      <c r="K76" s="125">
        <v>0.44150921070440924</v>
      </c>
      <c r="L76" s="123">
        <v>173046374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J23" sqref="J23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25115123</v>
      </c>
      <c r="C13" s="52">
        <v>1</v>
      </c>
      <c r="D13" s="53">
        <v>0</v>
      </c>
      <c r="E13" s="54">
        <v>0</v>
      </c>
      <c r="F13" s="55">
        <v>25115123</v>
      </c>
      <c r="G13" s="56">
        <v>0.24479043275649179</v>
      </c>
      <c r="H13" s="9">
        <v>21998802</v>
      </c>
      <c r="I13" s="52">
        <v>1</v>
      </c>
      <c r="J13" s="53">
        <v>0</v>
      </c>
      <c r="K13" s="54">
        <v>0</v>
      </c>
      <c r="L13" s="55">
        <v>21998802</v>
      </c>
      <c r="M13" s="56">
        <v>0.21796984375576073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1751349.85</v>
      </c>
      <c r="C15" s="207">
        <v>0.66055026649915705</v>
      </c>
      <c r="D15" s="70">
        <v>900000</v>
      </c>
      <c r="E15" s="65">
        <v>0.52590920937146834</v>
      </c>
      <c r="F15" s="48">
        <v>2651349.85</v>
      </c>
      <c r="G15" s="66">
        <v>1</v>
      </c>
      <c r="H15" s="63">
        <v>1711322</v>
      </c>
      <c r="I15" s="64">
        <v>0.79179409639100518</v>
      </c>
      <c r="J15" s="42">
        <v>450000</v>
      </c>
      <c r="K15" s="65">
        <v>0.20820590360899485</v>
      </c>
      <c r="L15" s="48">
        <v>2161322</v>
      </c>
      <c r="M15" s="66">
        <v>2.1414939715621254E-2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1225745.8500000001</v>
      </c>
      <c r="C17" s="58">
        <v>1</v>
      </c>
      <c r="D17" s="70">
        <v>0</v>
      </c>
      <c r="E17" s="60">
        <v>0</v>
      </c>
      <c r="F17" s="44">
        <v>1225745.8500000001</v>
      </c>
      <c r="G17" s="62">
        <v>1.1947019215114889E-2</v>
      </c>
      <c r="H17" s="42">
        <v>1308119</v>
      </c>
      <c r="I17" s="58">
        <v>1</v>
      </c>
      <c r="J17" s="70">
        <v>0</v>
      </c>
      <c r="K17" s="60">
        <v>0</v>
      </c>
      <c r="L17" s="44">
        <v>1308119</v>
      </c>
      <c r="M17" s="62">
        <v>1.2961182797315143E-2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525604</v>
      </c>
      <c r="C19" s="58">
        <v>1</v>
      </c>
      <c r="D19" s="70">
        <v>0</v>
      </c>
      <c r="E19" s="60">
        <v>0</v>
      </c>
      <c r="F19" s="44">
        <v>525604</v>
      </c>
      <c r="G19" s="62">
        <v>5.1229225761125329E-3</v>
      </c>
      <c r="H19" s="42">
        <v>403203</v>
      </c>
      <c r="I19" s="58">
        <v>1</v>
      </c>
      <c r="J19" s="70">
        <v>0</v>
      </c>
      <c r="K19" s="60">
        <v>0</v>
      </c>
      <c r="L19" s="44">
        <v>403203</v>
      </c>
      <c r="M19" s="62">
        <v>3.9950400440830367E-3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900000</v>
      </c>
      <c r="E20" s="60">
        <v>1</v>
      </c>
      <c r="F20" s="44">
        <v>900000</v>
      </c>
      <c r="G20" s="62">
        <v>1</v>
      </c>
      <c r="H20" s="42">
        <v>0</v>
      </c>
      <c r="I20" s="58">
        <v>0</v>
      </c>
      <c r="J20" s="70">
        <v>450000</v>
      </c>
      <c r="K20" s="60">
        <v>1</v>
      </c>
      <c r="L20" s="44">
        <v>450000</v>
      </c>
      <c r="M20" s="62">
        <v>1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26866472.850000001</v>
      </c>
      <c r="C40" s="81">
        <v>0.96758680856362356</v>
      </c>
      <c r="D40" s="80">
        <v>900000</v>
      </c>
      <c r="E40" s="84">
        <v>3.7958468711509055E-2</v>
      </c>
      <c r="F40" s="80">
        <v>27766472.850000001</v>
      </c>
      <c r="G40" s="83">
        <v>0.27063243548808741</v>
      </c>
      <c r="H40" s="80">
        <v>23710124</v>
      </c>
      <c r="I40" s="81">
        <v>0.98137426778107595</v>
      </c>
      <c r="J40" s="80">
        <v>450000</v>
      </c>
      <c r="K40" s="84">
        <v>1.8625732218924041E-2</v>
      </c>
      <c r="L40" s="80">
        <v>24160124</v>
      </c>
      <c r="M40" s="83">
        <v>0.23938478347138198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81</v>
      </c>
      <c r="B48" s="95">
        <v>3560956</v>
      </c>
      <c r="C48" s="81">
        <v>1</v>
      </c>
      <c r="D48" s="95">
        <v>0</v>
      </c>
      <c r="E48" s="84">
        <v>0</v>
      </c>
      <c r="F48" s="97">
        <v>3560956</v>
      </c>
      <c r="G48" s="83">
        <v>3.4707692264410811E-2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26206253.300000001</v>
      </c>
      <c r="C50" s="52">
        <v>1</v>
      </c>
      <c r="D50" s="59">
        <v>0</v>
      </c>
      <c r="E50" s="54">
        <v>0</v>
      </c>
      <c r="F50" s="102">
        <v>26206253.300000001</v>
      </c>
      <c r="G50" s="56">
        <v>0.25542538996258318</v>
      </c>
      <c r="H50" s="98">
        <v>29611019</v>
      </c>
      <c r="I50" s="52">
        <v>1</v>
      </c>
      <c r="J50" s="59">
        <v>0</v>
      </c>
      <c r="K50" s="54">
        <v>0</v>
      </c>
      <c r="L50" s="102">
        <v>29611019</v>
      </c>
      <c r="M50" s="56">
        <v>0.29339366684053353</v>
      </c>
      <c r="N50" s="35"/>
    </row>
    <row r="51" spans="1:14" s="11" customFormat="1" ht="44.25">
      <c r="A51" s="41" t="s">
        <v>49</v>
      </c>
      <c r="B51" s="63">
        <v>2393465.9</v>
      </c>
      <c r="C51" s="58">
        <v>1</v>
      </c>
      <c r="D51" s="70">
        <v>0</v>
      </c>
      <c r="E51" s="60">
        <v>0</v>
      </c>
      <c r="F51" s="103">
        <v>2393465.9</v>
      </c>
      <c r="G51" s="62">
        <v>2.3328476370547982E-2</v>
      </c>
      <c r="H51" s="63">
        <v>2393466</v>
      </c>
      <c r="I51" s="58">
        <v>1</v>
      </c>
      <c r="J51" s="70">
        <v>0</v>
      </c>
      <c r="K51" s="60">
        <v>0</v>
      </c>
      <c r="L51" s="103">
        <v>2393466</v>
      </c>
      <c r="M51" s="62">
        <v>2.3715082760176014E-2</v>
      </c>
      <c r="N51" s="35"/>
    </row>
    <row r="52" spans="1:14" s="11" customFormat="1" ht="44.25">
      <c r="A52" s="104" t="s">
        <v>50</v>
      </c>
      <c r="B52" s="105">
        <v>1922310</v>
      </c>
      <c r="C52" s="58">
        <v>1</v>
      </c>
      <c r="D52" s="106">
        <v>0</v>
      </c>
      <c r="E52" s="60">
        <v>0</v>
      </c>
      <c r="F52" s="107">
        <v>1922310</v>
      </c>
      <c r="G52" s="62">
        <v>1.8736244962532404E-2</v>
      </c>
      <c r="H52" s="105">
        <v>1910470</v>
      </c>
      <c r="I52" s="58">
        <v>1</v>
      </c>
      <c r="J52" s="106">
        <v>0</v>
      </c>
      <c r="K52" s="60">
        <v>0</v>
      </c>
      <c r="L52" s="107">
        <v>1910470</v>
      </c>
      <c r="M52" s="62">
        <v>1.8929432948215461E-2</v>
      </c>
      <c r="N52" s="35"/>
    </row>
    <row r="53" spans="1:14" s="11" customFormat="1" ht="44.25">
      <c r="A53" s="104" t="s">
        <v>51</v>
      </c>
      <c r="B53" s="105">
        <v>980065.5</v>
      </c>
      <c r="C53" s="58">
        <v>1</v>
      </c>
      <c r="D53" s="106">
        <v>0</v>
      </c>
      <c r="E53" s="60">
        <v>0</v>
      </c>
      <c r="F53" s="107">
        <v>980065.5</v>
      </c>
      <c r="G53" s="62">
        <v>9.5524381017249062E-3</v>
      </c>
      <c r="H53" s="105">
        <v>974610</v>
      </c>
      <c r="I53" s="58">
        <v>1</v>
      </c>
      <c r="J53" s="106">
        <v>0</v>
      </c>
      <c r="K53" s="60">
        <v>0</v>
      </c>
      <c r="L53" s="107">
        <v>974610</v>
      </c>
      <c r="M53" s="62">
        <v>9.6566890061923361E-3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500000</v>
      </c>
      <c r="K54" s="60">
        <v>1</v>
      </c>
      <c r="L54" s="107">
        <v>500000</v>
      </c>
      <c r="M54" s="62">
        <v>1</v>
      </c>
      <c r="N54" s="35"/>
    </row>
    <row r="55" spans="1:14" s="11" customFormat="1" ht="44.25">
      <c r="A55" s="41" t="s">
        <v>53</v>
      </c>
      <c r="B55" s="63">
        <v>552923.69999999995</v>
      </c>
      <c r="C55" s="58">
        <v>7.9756678501777312E-2</v>
      </c>
      <c r="D55" s="70">
        <v>6379708.2800000003</v>
      </c>
      <c r="E55" s="60">
        <v>8.1658907179784528</v>
      </c>
      <c r="F55" s="103">
        <v>6932631.9800000004</v>
      </c>
      <c r="G55" s="62">
        <v>6.7570522450783724E-2</v>
      </c>
      <c r="H55" s="63">
        <v>781263</v>
      </c>
      <c r="I55" s="58">
        <v>0.10909972198013154</v>
      </c>
      <c r="J55" s="70">
        <v>6379736</v>
      </c>
      <c r="K55" s="60">
        <v>0.89090027801986849</v>
      </c>
      <c r="L55" s="103">
        <v>7160999</v>
      </c>
      <c r="M55" s="62">
        <v>7.0953037950210143E-2</v>
      </c>
      <c r="N55" s="35"/>
    </row>
    <row r="56" spans="1:14" s="86" customFormat="1" ht="45">
      <c r="A56" s="94" t="s">
        <v>54</v>
      </c>
      <c r="B56" s="108">
        <v>32055018.399999999</v>
      </c>
      <c r="C56" s="81">
        <v>0.83401187334786575</v>
      </c>
      <c r="D56" s="92">
        <v>6379708.2800000003</v>
      </c>
      <c r="E56" s="84">
        <v>0.17884945872296545</v>
      </c>
      <c r="F56" s="109">
        <v>38434726.68</v>
      </c>
      <c r="G56" s="83">
        <v>0.37461307184817216</v>
      </c>
      <c r="H56" s="108">
        <v>35670828</v>
      </c>
      <c r="I56" s="81">
        <v>0.83831622067336165</v>
      </c>
      <c r="J56" s="92">
        <v>6879736</v>
      </c>
      <c r="K56" s="84">
        <v>0.1616837793266383</v>
      </c>
      <c r="L56" s="103">
        <v>42550564</v>
      </c>
      <c r="M56" s="83">
        <v>0.42160203936557533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17748.46</v>
      </c>
      <c r="C59" s="58">
        <v>0.13344156947518251</v>
      </c>
      <c r="D59" s="70">
        <v>115257.02</v>
      </c>
      <c r="E59" s="60">
        <v>6.4940849673202621</v>
      </c>
      <c r="F59" s="44">
        <v>133005.48000000001</v>
      </c>
      <c r="G59" s="62">
        <v>1.2963690844032465E-3</v>
      </c>
      <c r="H59" s="42">
        <v>17748</v>
      </c>
      <c r="I59" s="58">
        <v>0.22782762737320444</v>
      </c>
      <c r="J59" s="70">
        <v>60153</v>
      </c>
      <c r="K59" s="60">
        <v>0.7721723726267955</v>
      </c>
      <c r="L59" s="44">
        <v>77901</v>
      </c>
      <c r="M59" s="62">
        <v>7.7186334048633717E-4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2092728.82</v>
      </c>
      <c r="E60" s="60">
        <v>1</v>
      </c>
      <c r="F60" s="79">
        <v>2092728.82</v>
      </c>
      <c r="G60" s="62">
        <v>2.0397271934116445E-2</v>
      </c>
      <c r="H60" s="77">
        <v>0</v>
      </c>
      <c r="I60" s="58">
        <v>0</v>
      </c>
      <c r="J60" s="78">
        <v>2000674</v>
      </c>
      <c r="K60" s="60">
        <v>1</v>
      </c>
      <c r="L60" s="79">
        <v>2000674</v>
      </c>
      <c r="M60" s="62">
        <v>1.9823197608043058E-2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3501596.31</v>
      </c>
      <c r="E62" s="60">
        <v>1</v>
      </c>
      <c r="F62" s="44">
        <v>3501596.31</v>
      </c>
      <c r="G62" s="62">
        <v>3.4129129133209292E-2</v>
      </c>
      <c r="H62" s="42">
        <v>0</v>
      </c>
      <c r="I62" s="58">
        <v>0</v>
      </c>
      <c r="J62" s="70">
        <v>3623802</v>
      </c>
      <c r="K62" s="60">
        <v>1</v>
      </c>
      <c r="L62" s="44">
        <v>3623802</v>
      </c>
      <c r="M62" s="62">
        <v>3.590557139165184E-2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6602617.0699999994</v>
      </c>
      <c r="E63" s="60">
        <v>1</v>
      </c>
      <c r="F63" s="44">
        <v>6602617.0699999994</v>
      </c>
      <c r="G63" s="62">
        <v>6.4353954782172471E-2</v>
      </c>
      <c r="H63" s="42">
        <v>0</v>
      </c>
      <c r="I63" s="58">
        <v>0</v>
      </c>
      <c r="J63" s="70">
        <v>6456310</v>
      </c>
      <c r="K63" s="60">
        <v>1</v>
      </c>
      <c r="L63" s="44">
        <v>6456310</v>
      </c>
      <c r="M63" s="62">
        <v>6.3970796316033737E-2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2639667.41</v>
      </c>
      <c r="E65" s="60">
        <v>1</v>
      </c>
      <c r="F65" s="44">
        <v>2639667.41</v>
      </c>
      <c r="G65" s="62">
        <v>2.5728137092026503E-2</v>
      </c>
      <c r="H65" s="42">
        <v>0</v>
      </c>
      <c r="I65" s="58">
        <v>0</v>
      </c>
      <c r="J65" s="70">
        <v>2582095</v>
      </c>
      <c r="K65" s="60">
        <v>1</v>
      </c>
      <c r="L65" s="44">
        <v>2582095</v>
      </c>
      <c r="M65" s="62">
        <v>2.5584067882993399E-2</v>
      </c>
      <c r="N65" s="35"/>
    </row>
    <row r="66" spans="1:14" s="11" customFormat="1" ht="44.25">
      <c r="A66" s="89" t="s">
        <v>64</v>
      </c>
      <c r="B66" s="42">
        <v>447356.01</v>
      </c>
      <c r="C66" s="58">
        <v>0.14455527674604257</v>
      </c>
      <c r="D66" s="70">
        <v>2647349.4900000002</v>
      </c>
      <c r="E66" s="60">
        <v>5.6896151688713621</v>
      </c>
      <c r="F66" s="44">
        <v>3094705.5</v>
      </c>
      <c r="G66" s="62">
        <v>3.0163272487213993E-2</v>
      </c>
      <c r="H66" s="42">
        <v>465295</v>
      </c>
      <c r="I66" s="58">
        <v>0.16974203529928072</v>
      </c>
      <c r="J66" s="70">
        <v>2275894</v>
      </c>
      <c r="K66" s="60">
        <v>0.83025796470071933</v>
      </c>
      <c r="L66" s="44">
        <v>2741189</v>
      </c>
      <c r="M66" s="62">
        <v>2.7160412554965947E-2</v>
      </c>
      <c r="N66" s="35"/>
    </row>
    <row r="67" spans="1:14" s="86" customFormat="1" ht="45">
      <c r="A67" s="116" t="s">
        <v>65</v>
      </c>
      <c r="B67" s="91">
        <v>32520122.869999997</v>
      </c>
      <c r="C67" s="81">
        <v>0.57558710175397265</v>
      </c>
      <c r="D67" s="92">
        <v>23978924.399999999</v>
      </c>
      <c r="E67" s="84">
        <v>0.66324638930088564</v>
      </c>
      <c r="F67" s="91">
        <v>56499047.269999996</v>
      </c>
      <c r="G67" s="83">
        <v>0.55068120636131412</v>
      </c>
      <c r="H67" s="91">
        <v>36153871</v>
      </c>
      <c r="I67" s="81">
        <v>0.60223795313657835</v>
      </c>
      <c r="J67" s="92">
        <v>23878664</v>
      </c>
      <c r="K67" s="84">
        <v>0.39776204686342165</v>
      </c>
      <c r="L67" s="91">
        <v>60032535</v>
      </c>
      <c r="M67" s="83">
        <v>0.59481794845974967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505157.34</v>
      </c>
      <c r="E69" s="54">
        <v>1</v>
      </c>
      <c r="F69" s="68">
        <v>505157.34</v>
      </c>
      <c r="G69" s="56">
        <v>4.9236344121714347E-3</v>
      </c>
      <c r="H69" s="5">
        <v>0</v>
      </c>
      <c r="I69" s="52">
        <v>0</v>
      </c>
      <c r="J69" s="59">
        <v>774090</v>
      </c>
      <c r="K69" s="54">
        <v>1</v>
      </c>
      <c r="L69" s="68">
        <v>774090</v>
      </c>
      <c r="M69" s="56">
        <v>7.6698847670385335E-3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12765753</v>
      </c>
      <c r="E72" s="54">
        <v>1</v>
      </c>
      <c r="F72" s="68">
        <v>12765753</v>
      </c>
      <c r="G72" s="56">
        <v>0.12442440362854219</v>
      </c>
      <c r="H72" s="5">
        <v>0</v>
      </c>
      <c r="I72" s="52">
        <v>0</v>
      </c>
      <c r="J72" s="59">
        <v>13037826</v>
      </c>
      <c r="K72" s="54">
        <v>1</v>
      </c>
      <c r="L72" s="68">
        <v>13037826</v>
      </c>
      <c r="M72" s="56">
        <v>0.12918216619863185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1501079.98</v>
      </c>
      <c r="E73" s="60">
        <v>1</v>
      </c>
      <c r="F73" s="44">
        <v>1501079.98</v>
      </c>
      <c r="G73" s="62">
        <v>1.4630627845474061E-2</v>
      </c>
      <c r="H73" s="42">
        <v>0</v>
      </c>
      <c r="I73" s="58">
        <v>0</v>
      </c>
      <c r="J73" s="70">
        <v>2921322</v>
      </c>
      <c r="K73" s="60">
        <v>1</v>
      </c>
      <c r="L73" s="44">
        <v>2921322</v>
      </c>
      <c r="M73" s="62">
        <v>2.8945217103198004E-2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14771990.32</v>
      </c>
      <c r="E74" s="84">
        <v>1</v>
      </c>
      <c r="F74" s="109">
        <v>14771990.32</v>
      </c>
      <c r="G74" s="168">
        <v>0.14397866588618768</v>
      </c>
      <c r="H74" s="119">
        <v>0</v>
      </c>
      <c r="I74" s="81">
        <v>0</v>
      </c>
      <c r="J74" s="96">
        <v>16733238</v>
      </c>
      <c r="K74" s="84">
        <v>1</v>
      </c>
      <c r="L74" s="120">
        <v>16733238</v>
      </c>
      <c r="M74" s="83">
        <v>0.16579726806886838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62947551.719999999</v>
      </c>
      <c r="C76" s="124">
        <v>0.6135330663720201</v>
      </c>
      <c r="D76" s="123">
        <v>39650914.719999999</v>
      </c>
      <c r="E76" s="125">
        <v>0.38646693362797985</v>
      </c>
      <c r="F76" s="123">
        <v>102598466.44</v>
      </c>
      <c r="G76" s="126">
        <v>1</v>
      </c>
      <c r="H76" s="123">
        <v>59863995</v>
      </c>
      <c r="I76" s="124">
        <v>0.59314801036645726</v>
      </c>
      <c r="J76" s="123">
        <v>41061902</v>
      </c>
      <c r="K76" s="125">
        <v>0.40685198963354274</v>
      </c>
      <c r="L76" s="123">
        <v>100925897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2" zoomScale="30" zoomScaleNormal="30" workbookViewId="0">
      <selection activeCell="J24" sqref="J2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20837789</v>
      </c>
      <c r="C13" s="52">
        <v>1</v>
      </c>
      <c r="D13" s="53">
        <v>0</v>
      </c>
      <c r="E13" s="54">
        <v>0</v>
      </c>
      <c r="F13" s="55">
        <v>20837789</v>
      </c>
      <c r="G13" s="56">
        <v>0.23367809855468555</v>
      </c>
      <c r="H13" s="9">
        <v>17652808</v>
      </c>
      <c r="I13" s="52">
        <v>1</v>
      </c>
      <c r="J13" s="53">
        <v>0</v>
      </c>
      <c r="K13" s="54">
        <v>0</v>
      </c>
      <c r="L13" s="55">
        <v>17652808</v>
      </c>
      <c r="M13" s="56">
        <v>0.19576411007654068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1076237</v>
      </c>
      <c r="C15" s="207">
        <v>1</v>
      </c>
      <c r="D15" s="70">
        <v>0</v>
      </c>
      <c r="E15" s="65">
        <v>0</v>
      </c>
      <c r="F15" s="48">
        <v>1076237</v>
      </c>
      <c r="G15" s="66">
        <v>1</v>
      </c>
      <c r="H15" s="63">
        <v>1148563</v>
      </c>
      <c r="I15" s="64">
        <v>1</v>
      </c>
      <c r="J15" s="42">
        <v>0</v>
      </c>
      <c r="K15" s="65">
        <v>0</v>
      </c>
      <c r="L15" s="48">
        <v>1148563</v>
      </c>
      <c r="M15" s="66">
        <v>1.2737203823994563E-2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1076237</v>
      </c>
      <c r="C17" s="58">
        <v>1</v>
      </c>
      <c r="D17" s="70">
        <v>0</v>
      </c>
      <c r="E17" s="60">
        <v>0</v>
      </c>
      <c r="F17" s="44">
        <v>1076237</v>
      </c>
      <c r="G17" s="62">
        <v>1.2069083517171572E-2</v>
      </c>
      <c r="H17" s="42">
        <v>1148563</v>
      </c>
      <c r="I17" s="58">
        <v>1</v>
      </c>
      <c r="J17" s="70">
        <v>0</v>
      </c>
      <c r="K17" s="60">
        <v>0</v>
      </c>
      <c r="L17" s="44">
        <v>1148563</v>
      </c>
      <c r="M17" s="62">
        <v>1.2737203823994563E-2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21914026</v>
      </c>
      <c r="C40" s="81">
        <v>1</v>
      </c>
      <c r="D40" s="80">
        <v>0</v>
      </c>
      <c r="E40" s="84">
        <v>0</v>
      </c>
      <c r="F40" s="80">
        <v>21914026</v>
      </c>
      <c r="G40" s="83">
        <v>0.24574718207185711</v>
      </c>
      <c r="H40" s="80">
        <v>18801371</v>
      </c>
      <c r="I40" s="81">
        <v>1</v>
      </c>
      <c r="J40" s="80">
        <v>0</v>
      </c>
      <c r="K40" s="84">
        <v>0</v>
      </c>
      <c r="L40" s="80">
        <v>18801371</v>
      </c>
      <c r="M40" s="83">
        <v>0.20850131390053525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2864951</v>
      </c>
      <c r="C48" s="81">
        <v>1</v>
      </c>
      <c r="D48" s="95">
        <v>0</v>
      </c>
      <c r="E48" s="84">
        <v>0</v>
      </c>
      <c r="F48" s="97">
        <v>2864951</v>
      </c>
      <c r="G48" s="83">
        <v>3.2127991224613364E-2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22339781</v>
      </c>
      <c r="C50" s="52">
        <v>1</v>
      </c>
      <c r="D50" s="59">
        <v>0</v>
      </c>
      <c r="E50" s="54">
        <v>0</v>
      </c>
      <c r="F50" s="102">
        <v>22339781</v>
      </c>
      <c r="G50" s="56">
        <v>0.25052166264895431</v>
      </c>
      <c r="H50" s="98">
        <v>25183082</v>
      </c>
      <c r="I50" s="52">
        <v>1</v>
      </c>
      <c r="J50" s="59">
        <v>0</v>
      </c>
      <c r="K50" s="54">
        <v>0</v>
      </c>
      <c r="L50" s="102">
        <v>25183082</v>
      </c>
      <c r="M50" s="56">
        <v>0.27927248949371397</v>
      </c>
      <c r="N50" s="35"/>
    </row>
    <row r="51" spans="1:14" s="11" customFormat="1" ht="44.25">
      <c r="A51" s="41" t="s">
        <v>49</v>
      </c>
      <c r="B51" s="63">
        <v>1261887</v>
      </c>
      <c r="C51" s="58">
        <v>1</v>
      </c>
      <c r="D51" s="70">
        <v>0</v>
      </c>
      <c r="E51" s="60">
        <v>0</v>
      </c>
      <c r="F51" s="103">
        <v>1261887</v>
      </c>
      <c r="G51" s="62">
        <v>1.4150990527395995E-2</v>
      </c>
      <c r="H51" s="63">
        <v>1419167</v>
      </c>
      <c r="I51" s="58">
        <v>1</v>
      </c>
      <c r="J51" s="70">
        <v>0</v>
      </c>
      <c r="K51" s="60">
        <v>0</v>
      </c>
      <c r="L51" s="103">
        <v>1419167</v>
      </c>
      <c r="M51" s="62">
        <v>1.5738117403474507E-2</v>
      </c>
      <c r="N51" s="35"/>
    </row>
    <row r="52" spans="1:14" s="11" customFormat="1" ht="44.25">
      <c r="A52" s="104" t="s">
        <v>50</v>
      </c>
      <c r="B52" s="105">
        <v>1529735</v>
      </c>
      <c r="C52" s="58">
        <v>1</v>
      </c>
      <c r="D52" s="106">
        <v>0</v>
      </c>
      <c r="E52" s="60">
        <v>0</v>
      </c>
      <c r="F52" s="107">
        <v>1529735</v>
      </c>
      <c r="G52" s="62">
        <v>1.715467826709215E-2</v>
      </c>
      <c r="H52" s="105">
        <v>1516780</v>
      </c>
      <c r="I52" s="58">
        <v>1</v>
      </c>
      <c r="J52" s="106">
        <v>0</v>
      </c>
      <c r="K52" s="60">
        <v>0</v>
      </c>
      <c r="L52" s="107">
        <v>1516780</v>
      </c>
      <c r="M52" s="62">
        <v>1.6820614991218133E-2</v>
      </c>
      <c r="N52" s="35"/>
    </row>
    <row r="53" spans="1:14" s="11" customFormat="1" ht="44.25">
      <c r="A53" s="104" t="s">
        <v>51</v>
      </c>
      <c r="B53" s="105">
        <v>766788</v>
      </c>
      <c r="C53" s="58">
        <v>1</v>
      </c>
      <c r="D53" s="106">
        <v>0</v>
      </c>
      <c r="E53" s="60">
        <v>0</v>
      </c>
      <c r="F53" s="107">
        <v>766788</v>
      </c>
      <c r="G53" s="62">
        <v>8.5988759092699429E-3</v>
      </c>
      <c r="H53" s="105">
        <v>758505</v>
      </c>
      <c r="I53" s="58">
        <v>1</v>
      </c>
      <c r="J53" s="106">
        <v>0</v>
      </c>
      <c r="K53" s="60">
        <v>0</v>
      </c>
      <c r="L53" s="107">
        <v>758505</v>
      </c>
      <c r="M53" s="62">
        <v>8.4115828095794442E-3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755734</v>
      </c>
      <c r="E54" s="60">
        <v>1</v>
      </c>
      <c r="F54" s="107">
        <v>755734</v>
      </c>
      <c r="G54" s="62">
        <v>1</v>
      </c>
      <c r="H54" s="105">
        <v>0</v>
      </c>
      <c r="I54" s="58">
        <v>0</v>
      </c>
      <c r="J54" s="106">
        <v>1090383</v>
      </c>
      <c r="K54" s="60">
        <v>1</v>
      </c>
      <c r="L54" s="107">
        <v>1090383</v>
      </c>
      <c r="M54" s="62">
        <v>1</v>
      </c>
      <c r="N54" s="35"/>
    </row>
    <row r="55" spans="1:14" s="11" customFormat="1" ht="44.25">
      <c r="A55" s="41" t="s">
        <v>53</v>
      </c>
      <c r="B55" s="63">
        <v>1355801</v>
      </c>
      <c r="C55" s="58">
        <v>0.28690551741461034</v>
      </c>
      <c r="D55" s="70">
        <v>3369800</v>
      </c>
      <c r="E55" s="60">
        <v>2.4777485707983309</v>
      </c>
      <c r="F55" s="103">
        <v>4725601</v>
      </c>
      <c r="G55" s="62">
        <v>5.2993600050759732E-2</v>
      </c>
      <c r="H55" s="63">
        <v>1360025</v>
      </c>
      <c r="I55" s="58">
        <v>0.24081220923788232</v>
      </c>
      <c r="J55" s="70">
        <v>4287633</v>
      </c>
      <c r="K55" s="60">
        <v>0.75918779076211773</v>
      </c>
      <c r="L55" s="103">
        <v>5647658</v>
      </c>
      <c r="M55" s="62">
        <v>6.2630757802761783E-2</v>
      </c>
      <c r="N55" s="35"/>
    </row>
    <row r="56" spans="1:14" s="86" customFormat="1" ht="45">
      <c r="A56" s="94" t="s">
        <v>54</v>
      </c>
      <c r="B56" s="108">
        <v>27253992</v>
      </c>
      <c r="C56" s="81">
        <v>0.86852784200755617</v>
      </c>
      <c r="D56" s="92">
        <v>4125534</v>
      </c>
      <c r="E56" s="84">
        <v>0.13643740223871906</v>
      </c>
      <c r="F56" s="109">
        <v>31379526</v>
      </c>
      <c r="G56" s="83">
        <v>0.35189472209490735</v>
      </c>
      <c r="H56" s="108">
        <v>30237559</v>
      </c>
      <c r="I56" s="81">
        <v>0.84899819811978328</v>
      </c>
      <c r="J56" s="92">
        <v>5378016</v>
      </c>
      <c r="K56" s="84">
        <v>0.15100180188021672</v>
      </c>
      <c r="L56" s="103">
        <v>35615575</v>
      </c>
      <c r="M56" s="83">
        <v>0.39496556835259811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48156</v>
      </c>
      <c r="C59" s="58">
        <v>1</v>
      </c>
      <c r="D59" s="70">
        <v>0</v>
      </c>
      <c r="E59" s="60">
        <v>0</v>
      </c>
      <c r="F59" s="44">
        <v>48156</v>
      </c>
      <c r="G59" s="62">
        <v>5.400286236701714E-4</v>
      </c>
      <c r="H59" s="42">
        <v>53465</v>
      </c>
      <c r="I59" s="58">
        <v>1</v>
      </c>
      <c r="J59" s="70">
        <v>0</v>
      </c>
      <c r="K59" s="60">
        <v>0</v>
      </c>
      <c r="L59" s="44">
        <v>53465</v>
      </c>
      <c r="M59" s="62">
        <v>5.9291009935882421E-4</v>
      </c>
      <c r="N59" s="35"/>
    </row>
    <row r="60" spans="1:14" s="11" customFormat="1" ht="44.25">
      <c r="A60" s="89" t="s">
        <v>58</v>
      </c>
      <c r="B60" s="77">
        <v>284990</v>
      </c>
      <c r="C60" s="58">
        <v>0.17770059827967313</v>
      </c>
      <c r="D60" s="78">
        <v>1318775</v>
      </c>
      <c r="E60" s="60">
        <v>6.3341738712776179</v>
      </c>
      <c r="F60" s="79">
        <v>1603765</v>
      </c>
      <c r="G60" s="62">
        <v>1.7984861816604213E-2</v>
      </c>
      <c r="H60" s="77">
        <v>208200</v>
      </c>
      <c r="I60" s="58">
        <v>0.13804535207532156</v>
      </c>
      <c r="J60" s="78">
        <v>1300000</v>
      </c>
      <c r="K60" s="60">
        <v>0.86195464792467846</v>
      </c>
      <c r="L60" s="79">
        <v>1508200</v>
      </c>
      <c r="M60" s="62">
        <v>1.6725465479341228E-2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1939423</v>
      </c>
      <c r="E62" s="60">
        <v>1</v>
      </c>
      <c r="F62" s="44">
        <v>1939423</v>
      </c>
      <c r="G62" s="62">
        <v>2.1748981090710915E-2</v>
      </c>
      <c r="H62" s="42">
        <v>0</v>
      </c>
      <c r="I62" s="58">
        <v>0</v>
      </c>
      <c r="J62" s="70">
        <v>3373736</v>
      </c>
      <c r="K62" s="60">
        <v>1</v>
      </c>
      <c r="L62" s="44">
        <v>3373736</v>
      </c>
      <c r="M62" s="62">
        <v>3.7413675244934858E-2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14241387</v>
      </c>
      <c r="E63" s="60">
        <v>1</v>
      </c>
      <c r="F63" s="44">
        <v>14241387</v>
      </c>
      <c r="G63" s="62">
        <v>0.15970505483769978</v>
      </c>
      <c r="H63" s="42">
        <v>0</v>
      </c>
      <c r="I63" s="58">
        <v>0</v>
      </c>
      <c r="J63" s="70">
        <v>13944688</v>
      </c>
      <c r="K63" s="60">
        <v>1</v>
      </c>
      <c r="L63" s="44">
        <v>13944688</v>
      </c>
      <c r="M63" s="62">
        <v>0.15464222103446748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610177</v>
      </c>
      <c r="E64" s="60">
        <v>1</v>
      </c>
      <c r="F64" s="44">
        <v>610177</v>
      </c>
      <c r="G64" s="62">
        <v>6.8426166107067483E-3</v>
      </c>
      <c r="H64" s="42">
        <v>0</v>
      </c>
      <c r="I64" s="58">
        <v>0</v>
      </c>
      <c r="J64" s="70">
        <v>500000</v>
      </c>
      <c r="K64" s="60">
        <v>1</v>
      </c>
      <c r="L64" s="44">
        <v>500000</v>
      </c>
      <c r="M64" s="62">
        <v>5.5448433494699736E-3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804322</v>
      </c>
      <c r="E65" s="60">
        <v>1</v>
      </c>
      <c r="F65" s="44">
        <v>804322</v>
      </c>
      <c r="G65" s="62">
        <v>9.019787828051325E-3</v>
      </c>
      <c r="H65" s="42">
        <v>0</v>
      </c>
      <c r="I65" s="58">
        <v>0</v>
      </c>
      <c r="J65" s="70">
        <v>810000</v>
      </c>
      <c r="K65" s="60">
        <v>1</v>
      </c>
      <c r="L65" s="44">
        <v>810000</v>
      </c>
      <c r="M65" s="62">
        <v>8.9826462261413578E-3</v>
      </c>
      <c r="N65" s="35"/>
    </row>
    <row r="66" spans="1:14" s="11" customFormat="1" ht="44.25">
      <c r="A66" s="89" t="s">
        <v>64</v>
      </c>
      <c r="B66" s="42">
        <v>1720084</v>
      </c>
      <c r="C66" s="58">
        <v>0.64861395703821134</v>
      </c>
      <c r="D66" s="70">
        <v>931854</v>
      </c>
      <c r="E66" s="60">
        <v>0.25190220013737852</v>
      </c>
      <c r="F66" s="44">
        <v>2651938</v>
      </c>
      <c r="G66" s="62">
        <v>2.9739231418693973E-2</v>
      </c>
      <c r="H66" s="42">
        <v>3699269</v>
      </c>
      <c r="I66" s="58">
        <v>0.79474799791348172</v>
      </c>
      <c r="J66" s="70">
        <v>955375</v>
      </c>
      <c r="K66" s="60">
        <v>0.20525200208651834</v>
      </c>
      <c r="L66" s="44">
        <v>4654644</v>
      </c>
      <c r="M66" s="62">
        <v>5.1618543655100629E-2</v>
      </c>
      <c r="N66" s="35"/>
    </row>
    <row r="67" spans="1:14" s="86" customFormat="1" ht="45">
      <c r="A67" s="116" t="s">
        <v>65</v>
      </c>
      <c r="B67" s="91">
        <v>29307222</v>
      </c>
      <c r="C67" s="81">
        <v>0.55007395639239953</v>
      </c>
      <c r="D67" s="92">
        <v>23971472</v>
      </c>
      <c r="E67" s="84">
        <v>0.70095112085786937</v>
      </c>
      <c r="F67" s="91">
        <v>53278694</v>
      </c>
      <c r="G67" s="83">
        <v>0.59747528432104446</v>
      </c>
      <c r="H67" s="91">
        <v>34198493</v>
      </c>
      <c r="I67" s="81">
        <v>0.56563544135435107</v>
      </c>
      <c r="J67" s="92">
        <v>26261815</v>
      </c>
      <c r="K67" s="84">
        <v>0.43436455864564899</v>
      </c>
      <c r="L67" s="91">
        <v>60460308</v>
      </c>
      <c r="M67" s="83">
        <v>0.67048587344141242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9928555</v>
      </c>
      <c r="E72" s="54">
        <v>1</v>
      </c>
      <c r="F72" s="68">
        <v>9928555</v>
      </c>
      <c r="G72" s="56">
        <v>0.11134030840774978</v>
      </c>
      <c r="H72" s="5">
        <v>0</v>
      </c>
      <c r="I72" s="52">
        <v>0</v>
      </c>
      <c r="J72" s="59">
        <v>9700000</v>
      </c>
      <c r="K72" s="54">
        <v>1</v>
      </c>
      <c r="L72" s="68">
        <v>9700000</v>
      </c>
      <c r="M72" s="56">
        <v>0.10756996097971748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1186825</v>
      </c>
      <c r="E73" s="60">
        <v>1</v>
      </c>
      <c r="F73" s="44">
        <v>1186825</v>
      </c>
      <c r="G73" s="62">
        <v>1.330923397473526E-2</v>
      </c>
      <c r="H73" s="42">
        <v>0</v>
      </c>
      <c r="I73" s="58">
        <v>0</v>
      </c>
      <c r="J73" s="70">
        <v>1212194</v>
      </c>
      <c r="K73" s="60">
        <v>1</v>
      </c>
      <c r="L73" s="44">
        <v>1212194</v>
      </c>
      <c r="M73" s="62">
        <v>1.3442851678334811E-2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11115380</v>
      </c>
      <c r="E74" s="84">
        <v>1</v>
      </c>
      <c r="F74" s="109">
        <v>11115380</v>
      </c>
      <c r="G74" s="168">
        <v>0.12464954238248505</v>
      </c>
      <c r="H74" s="119">
        <v>0</v>
      </c>
      <c r="I74" s="81">
        <v>0</v>
      </c>
      <c r="J74" s="96">
        <v>10912194</v>
      </c>
      <c r="K74" s="84">
        <v>1</v>
      </c>
      <c r="L74" s="120">
        <v>10912194</v>
      </c>
      <c r="M74" s="83">
        <v>0.12101281265805229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54086199</v>
      </c>
      <c r="C76" s="124">
        <v>0.60653076678962126</v>
      </c>
      <c r="D76" s="123">
        <v>35086852</v>
      </c>
      <c r="E76" s="125">
        <v>0.3934692332103788</v>
      </c>
      <c r="F76" s="123">
        <v>89173051</v>
      </c>
      <c r="G76" s="126">
        <v>1</v>
      </c>
      <c r="H76" s="123">
        <v>52999864</v>
      </c>
      <c r="I76" s="124">
        <v>0.5877518868464261</v>
      </c>
      <c r="J76" s="123">
        <v>37174009</v>
      </c>
      <c r="K76" s="125">
        <v>0.41224811315357385</v>
      </c>
      <c r="L76" s="123">
        <v>90173873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28666376</v>
      </c>
      <c r="C13" s="52">
        <v>1</v>
      </c>
      <c r="D13" s="53">
        <v>0</v>
      </c>
      <c r="E13" s="54">
        <v>0</v>
      </c>
      <c r="F13" s="55">
        <v>28666376</v>
      </c>
      <c r="G13" s="56">
        <v>0.25285254522041661</v>
      </c>
      <c r="H13" s="9">
        <v>25431316</v>
      </c>
      <c r="I13" s="52">
        <v>1</v>
      </c>
      <c r="J13" s="53">
        <v>0</v>
      </c>
      <c r="K13" s="54">
        <v>0</v>
      </c>
      <c r="L13" s="55">
        <v>25431316</v>
      </c>
      <c r="M13" s="56">
        <v>0.24116014806334099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1314771</v>
      </c>
      <c r="C15" s="207">
        <v>1</v>
      </c>
      <c r="D15" s="70">
        <v>0</v>
      </c>
      <c r="E15" s="65">
        <v>0</v>
      </c>
      <c r="F15" s="48">
        <v>1314771</v>
      </c>
      <c r="G15" s="66">
        <v>1</v>
      </c>
      <c r="H15" s="63">
        <v>1339914</v>
      </c>
      <c r="I15" s="64">
        <v>1</v>
      </c>
      <c r="J15" s="42">
        <v>0</v>
      </c>
      <c r="K15" s="65">
        <v>0</v>
      </c>
      <c r="L15" s="48">
        <v>1339914</v>
      </c>
      <c r="M15" s="66">
        <v>1.2706139888008292E-2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1314771</v>
      </c>
      <c r="C17" s="58">
        <v>1</v>
      </c>
      <c r="D17" s="70">
        <v>0</v>
      </c>
      <c r="E17" s="60">
        <v>0</v>
      </c>
      <c r="F17" s="44">
        <v>1314771</v>
      </c>
      <c r="G17" s="62">
        <v>1.1596973183216196E-2</v>
      </c>
      <c r="H17" s="42">
        <v>1339914</v>
      </c>
      <c r="I17" s="58">
        <v>1</v>
      </c>
      <c r="J17" s="70">
        <v>0</v>
      </c>
      <c r="K17" s="60">
        <v>0</v>
      </c>
      <c r="L17" s="44">
        <v>1339914</v>
      </c>
      <c r="M17" s="62">
        <v>1.2706139888008292E-2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29981147</v>
      </c>
      <c r="C40" s="81">
        <v>1</v>
      </c>
      <c r="D40" s="80">
        <v>0</v>
      </c>
      <c r="E40" s="84">
        <v>0</v>
      </c>
      <c r="F40" s="80">
        <v>29981147</v>
      </c>
      <c r="G40" s="83">
        <v>0.26444951840363279</v>
      </c>
      <c r="H40" s="80">
        <v>26771230</v>
      </c>
      <c r="I40" s="81">
        <v>1</v>
      </c>
      <c r="J40" s="80">
        <v>0</v>
      </c>
      <c r="K40" s="84">
        <v>0</v>
      </c>
      <c r="L40" s="80">
        <v>26771230</v>
      </c>
      <c r="M40" s="83">
        <v>0.2538662879513493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74923</v>
      </c>
      <c r="C46" s="58">
        <v>1</v>
      </c>
      <c r="D46" s="70">
        <v>0</v>
      </c>
      <c r="E46" s="60">
        <v>0</v>
      </c>
      <c r="F46" s="79">
        <v>74923</v>
      </c>
      <c r="G46" s="62">
        <v>6.6086034891711708E-4</v>
      </c>
      <c r="H46" s="42">
        <v>74923</v>
      </c>
      <c r="I46" s="58">
        <v>1</v>
      </c>
      <c r="J46" s="70">
        <v>0</v>
      </c>
      <c r="K46" s="60">
        <v>0</v>
      </c>
      <c r="L46" s="79">
        <v>74923</v>
      </c>
      <c r="M46" s="62">
        <v>7.1048001500786267E-4</v>
      </c>
      <c r="N46" s="35"/>
    </row>
    <row r="47" spans="1:14" s="86" customFormat="1" ht="45">
      <c r="A47" s="87" t="s">
        <v>45</v>
      </c>
      <c r="B47" s="91">
        <v>74923</v>
      </c>
      <c r="C47" s="81">
        <v>1</v>
      </c>
      <c r="D47" s="92">
        <v>0</v>
      </c>
      <c r="E47" s="84">
        <v>0</v>
      </c>
      <c r="F47" s="93">
        <v>74923</v>
      </c>
      <c r="G47" s="83">
        <v>6.6086034891711708E-4</v>
      </c>
      <c r="H47" s="91">
        <v>74923</v>
      </c>
      <c r="I47" s="81">
        <v>1</v>
      </c>
      <c r="J47" s="92">
        <v>0</v>
      </c>
      <c r="K47" s="84">
        <v>0</v>
      </c>
      <c r="L47" s="93">
        <v>74923</v>
      </c>
      <c r="M47" s="83">
        <v>7.1048001500786267E-4</v>
      </c>
      <c r="N47" s="85"/>
    </row>
    <row r="48" spans="1:14" s="86" customFormat="1" ht="45">
      <c r="A48" s="94" t="s">
        <v>46</v>
      </c>
      <c r="B48" s="95">
        <v>3962000</v>
      </c>
      <c r="C48" s="81">
        <v>1</v>
      </c>
      <c r="D48" s="95">
        <v>0</v>
      </c>
      <c r="E48" s="84">
        <v>0</v>
      </c>
      <c r="F48" s="97">
        <v>3962000</v>
      </c>
      <c r="G48" s="83">
        <v>3.4946928211758981E-2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29950840</v>
      </c>
      <c r="C50" s="52">
        <v>1</v>
      </c>
      <c r="D50" s="59">
        <v>0</v>
      </c>
      <c r="E50" s="54">
        <v>0</v>
      </c>
      <c r="F50" s="102">
        <v>29950840</v>
      </c>
      <c r="G50" s="56">
        <v>0.26418219469002507</v>
      </c>
      <c r="H50" s="98">
        <v>35222796</v>
      </c>
      <c r="I50" s="52">
        <v>1</v>
      </c>
      <c r="J50" s="59">
        <v>0</v>
      </c>
      <c r="K50" s="54">
        <v>0</v>
      </c>
      <c r="L50" s="102">
        <v>35222796</v>
      </c>
      <c r="M50" s="56">
        <v>0.33401081951735628</v>
      </c>
      <c r="N50" s="35"/>
    </row>
    <row r="51" spans="1:14" s="11" customFormat="1" ht="44.25">
      <c r="A51" s="41" t="s">
        <v>49</v>
      </c>
      <c r="B51" s="63">
        <v>3530413</v>
      </c>
      <c r="C51" s="58">
        <v>1</v>
      </c>
      <c r="D51" s="70">
        <v>0</v>
      </c>
      <c r="E51" s="60">
        <v>0</v>
      </c>
      <c r="F51" s="103">
        <v>3530413</v>
      </c>
      <c r="G51" s="62">
        <v>3.1140103399510514E-2</v>
      </c>
      <c r="H51" s="63">
        <v>3832593</v>
      </c>
      <c r="I51" s="58">
        <v>1</v>
      </c>
      <c r="J51" s="70">
        <v>0</v>
      </c>
      <c r="K51" s="60">
        <v>0</v>
      </c>
      <c r="L51" s="103">
        <v>3832593</v>
      </c>
      <c r="M51" s="62">
        <v>3.6343722650708447E-2</v>
      </c>
      <c r="N51" s="35"/>
    </row>
    <row r="52" spans="1:14" s="11" customFormat="1" ht="44.25">
      <c r="A52" s="104" t="s">
        <v>50</v>
      </c>
      <c r="B52" s="105">
        <v>1999965</v>
      </c>
      <c r="C52" s="58">
        <v>1</v>
      </c>
      <c r="D52" s="106">
        <v>0</v>
      </c>
      <c r="E52" s="60">
        <v>0</v>
      </c>
      <c r="F52" s="107">
        <v>1999965</v>
      </c>
      <c r="G52" s="62">
        <v>1.7640745401572577E-2</v>
      </c>
      <c r="H52" s="105">
        <v>1994008</v>
      </c>
      <c r="I52" s="58">
        <v>1</v>
      </c>
      <c r="J52" s="106">
        <v>0</v>
      </c>
      <c r="K52" s="60">
        <v>0</v>
      </c>
      <c r="L52" s="107">
        <v>1994008</v>
      </c>
      <c r="M52" s="62">
        <v>1.8908784135256172E-2</v>
      </c>
      <c r="N52" s="35"/>
    </row>
    <row r="53" spans="1:14" s="11" customFormat="1" ht="44.25">
      <c r="A53" s="104" t="s">
        <v>51</v>
      </c>
      <c r="B53" s="105">
        <v>1036069</v>
      </c>
      <c r="C53" s="58">
        <v>1</v>
      </c>
      <c r="D53" s="106">
        <v>0</v>
      </c>
      <c r="E53" s="60">
        <v>0</v>
      </c>
      <c r="F53" s="107">
        <v>1036069</v>
      </c>
      <c r="G53" s="62">
        <v>9.1386746505373335E-3</v>
      </c>
      <c r="H53" s="105">
        <v>1033022</v>
      </c>
      <c r="I53" s="58">
        <v>1</v>
      </c>
      <c r="J53" s="106">
        <v>0</v>
      </c>
      <c r="K53" s="60">
        <v>0</v>
      </c>
      <c r="L53" s="107">
        <v>1033022</v>
      </c>
      <c r="M53" s="62">
        <v>9.7959436496596799E-3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775964</v>
      </c>
      <c r="K54" s="60">
        <v>1</v>
      </c>
      <c r="L54" s="107">
        <v>775964</v>
      </c>
      <c r="M54" s="62">
        <v>1</v>
      </c>
      <c r="N54" s="35"/>
    </row>
    <row r="55" spans="1:14" s="11" customFormat="1" ht="44.25">
      <c r="A55" s="41" t="s">
        <v>53</v>
      </c>
      <c r="B55" s="63">
        <v>728164</v>
      </c>
      <c r="C55" s="58">
        <v>9.4162636560030807E-2</v>
      </c>
      <c r="D55" s="70">
        <v>7004882</v>
      </c>
      <c r="E55" s="60">
        <v>9.5986741137006426</v>
      </c>
      <c r="F55" s="103">
        <v>7733046</v>
      </c>
      <c r="G55" s="62">
        <v>6.8209541499300835E-2</v>
      </c>
      <c r="H55" s="63">
        <v>729776</v>
      </c>
      <c r="I55" s="58">
        <v>9.5524307337641626E-2</v>
      </c>
      <c r="J55" s="70">
        <v>6909913</v>
      </c>
      <c r="K55" s="60">
        <v>0.90447569266235839</v>
      </c>
      <c r="L55" s="103">
        <v>7639689</v>
      </c>
      <c r="M55" s="62">
        <v>7.2445662284951251E-2</v>
      </c>
      <c r="N55" s="35"/>
    </row>
    <row r="56" spans="1:14" s="86" customFormat="1" ht="45">
      <c r="A56" s="94" t="s">
        <v>54</v>
      </c>
      <c r="B56" s="108">
        <v>37245451</v>
      </c>
      <c r="C56" s="81">
        <v>0.84169877320471242</v>
      </c>
      <c r="D56" s="92">
        <v>7004882</v>
      </c>
      <c r="E56" s="84">
        <v>0.16361884738682517</v>
      </c>
      <c r="F56" s="109">
        <v>44250333</v>
      </c>
      <c r="G56" s="83">
        <v>0.39031125964094632</v>
      </c>
      <c r="H56" s="108">
        <v>42812195</v>
      </c>
      <c r="I56" s="81">
        <v>0.84779860506357552</v>
      </c>
      <c r="J56" s="92">
        <v>7685877</v>
      </c>
      <c r="K56" s="84">
        <v>0.15220139493642451</v>
      </c>
      <c r="L56" s="103">
        <v>50498072</v>
      </c>
      <c r="M56" s="83">
        <v>0.47886324563122307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659946</v>
      </c>
      <c r="C59" s="58">
        <v>0.69490822248991246</v>
      </c>
      <c r="D59" s="70">
        <v>289742</v>
      </c>
      <c r="E59" s="60">
        <v>6.909641571077672</v>
      </c>
      <c r="F59" s="44">
        <v>949688</v>
      </c>
      <c r="G59" s="62">
        <v>8.3767487025666228E-3</v>
      </c>
      <c r="H59" s="42">
        <v>41933</v>
      </c>
      <c r="I59" s="58">
        <v>4.4824589440197717E-2</v>
      </c>
      <c r="J59" s="70">
        <v>893558</v>
      </c>
      <c r="K59" s="60">
        <v>0.95517541055980226</v>
      </c>
      <c r="L59" s="44">
        <v>935491</v>
      </c>
      <c r="M59" s="62">
        <v>8.8710764347359351E-3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4683634</v>
      </c>
      <c r="E60" s="60">
        <v>1</v>
      </c>
      <c r="F60" s="79">
        <v>4683634</v>
      </c>
      <c r="G60" s="62">
        <v>4.1312120436182119E-2</v>
      </c>
      <c r="H60" s="77">
        <v>0</v>
      </c>
      <c r="I60" s="58">
        <v>0</v>
      </c>
      <c r="J60" s="78">
        <v>940183</v>
      </c>
      <c r="K60" s="60">
        <v>1</v>
      </c>
      <c r="L60" s="79">
        <v>940183</v>
      </c>
      <c r="M60" s="62">
        <v>8.9155697442726174E-3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2257217</v>
      </c>
      <c r="E62" s="60">
        <v>1</v>
      </c>
      <c r="F62" s="44">
        <v>2257217</v>
      </c>
      <c r="G62" s="62">
        <v>1.9909843628814226E-2</v>
      </c>
      <c r="H62" s="42">
        <v>0</v>
      </c>
      <c r="I62" s="58">
        <v>0</v>
      </c>
      <c r="J62" s="70">
        <v>2305399</v>
      </c>
      <c r="K62" s="60">
        <v>1</v>
      </c>
      <c r="L62" s="44">
        <v>2305399</v>
      </c>
      <c r="M62" s="62">
        <v>2.1861643502250463E-2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7410909</v>
      </c>
      <c r="E63" s="60">
        <v>1</v>
      </c>
      <c r="F63" s="44">
        <v>7410909</v>
      </c>
      <c r="G63" s="62">
        <v>6.5368123373770445E-2</v>
      </c>
      <c r="H63" s="42">
        <v>0</v>
      </c>
      <c r="I63" s="58">
        <v>0</v>
      </c>
      <c r="J63" s="70">
        <v>7394013</v>
      </c>
      <c r="K63" s="60">
        <v>1</v>
      </c>
      <c r="L63" s="44">
        <v>7394013</v>
      </c>
      <c r="M63" s="62">
        <v>7.0115965287139217E-2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775629</v>
      </c>
      <c r="E65" s="60">
        <v>1</v>
      </c>
      <c r="F65" s="44">
        <v>775629</v>
      </c>
      <c r="G65" s="62">
        <v>6.8414565830283713E-3</v>
      </c>
      <c r="H65" s="42">
        <v>0</v>
      </c>
      <c r="I65" s="58">
        <v>0</v>
      </c>
      <c r="J65" s="70">
        <v>65000</v>
      </c>
      <c r="K65" s="60">
        <v>1</v>
      </c>
      <c r="L65" s="44">
        <v>65000</v>
      </c>
      <c r="M65" s="62">
        <v>6.1638216536325386E-4</v>
      </c>
      <c r="N65" s="35"/>
    </row>
    <row r="66" spans="1:14" s="11" customFormat="1" ht="44.25">
      <c r="A66" s="89" t="s">
        <v>64</v>
      </c>
      <c r="B66" s="42">
        <v>655268</v>
      </c>
      <c r="C66" s="58">
        <v>0.33896684811650313</v>
      </c>
      <c r="D66" s="70">
        <v>1277865</v>
      </c>
      <c r="E66" s="60">
        <v>2.0825802603337369</v>
      </c>
      <c r="F66" s="44">
        <v>1933133</v>
      </c>
      <c r="G66" s="62">
        <v>1.7051251937098E-2</v>
      </c>
      <c r="H66" s="42">
        <v>613597</v>
      </c>
      <c r="I66" s="58">
        <v>0.47012658848551991</v>
      </c>
      <c r="J66" s="70">
        <v>691577</v>
      </c>
      <c r="K66" s="60">
        <v>0.52987341151448009</v>
      </c>
      <c r="L66" s="44">
        <v>1305174</v>
      </c>
      <c r="M66" s="62">
        <v>1.2376707327627993E-2</v>
      </c>
      <c r="N66" s="35"/>
    </row>
    <row r="67" spans="1:14" s="86" customFormat="1" ht="45">
      <c r="A67" s="116" t="s">
        <v>65</v>
      </c>
      <c r="B67" s="91">
        <v>38560665</v>
      </c>
      <c r="C67" s="81">
        <v>0.61934353833052824</v>
      </c>
      <c r="D67" s="92">
        <v>23699878</v>
      </c>
      <c r="E67" s="84">
        <v>0.54522931669416796</v>
      </c>
      <c r="F67" s="91">
        <v>62260543</v>
      </c>
      <c r="G67" s="83">
        <v>0.54917080430240617</v>
      </c>
      <c r="H67" s="91">
        <v>43467725</v>
      </c>
      <c r="I67" s="81">
        <v>0.68514253002979097</v>
      </c>
      <c r="J67" s="92">
        <v>19975607</v>
      </c>
      <c r="K67" s="84">
        <v>0.31485746997020903</v>
      </c>
      <c r="L67" s="91">
        <v>63443332</v>
      </c>
      <c r="M67" s="83">
        <v>0.60162059009261259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14821907</v>
      </c>
      <c r="E72" s="54">
        <v>1</v>
      </c>
      <c r="F72" s="68">
        <v>14821907</v>
      </c>
      <c r="G72" s="56">
        <v>0.13073703177444923</v>
      </c>
      <c r="H72" s="5">
        <v>0</v>
      </c>
      <c r="I72" s="52">
        <v>0</v>
      </c>
      <c r="J72" s="59">
        <v>13900000</v>
      </c>
      <c r="K72" s="54">
        <v>1</v>
      </c>
      <c r="L72" s="68">
        <v>13900000</v>
      </c>
      <c r="M72" s="56">
        <v>0.13181095536229584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2271390</v>
      </c>
      <c r="E73" s="60">
        <v>1</v>
      </c>
      <c r="F73" s="44">
        <v>2271390</v>
      </c>
      <c r="G73" s="62">
        <v>2.0034856958835747E-2</v>
      </c>
      <c r="H73" s="42">
        <v>0</v>
      </c>
      <c r="I73" s="58">
        <v>0</v>
      </c>
      <c r="J73" s="70">
        <v>1264572</v>
      </c>
      <c r="K73" s="60">
        <v>1</v>
      </c>
      <c r="L73" s="44">
        <v>1264572</v>
      </c>
      <c r="M73" s="62">
        <v>1.1991686578734471E-2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17093297</v>
      </c>
      <c r="E74" s="84">
        <v>1</v>
      </c>
      <c r="F74" s="109">
        <v>17093297</v>
      </c>
      <c r="G74" s="168">
        <v>0.15077188873328498</v>
      </c>
      <c r="H74" s="119">
        <v>0</v>
      </c>
      <c r="I74" s="81">
        <v>0</v>
      </c>
      <c r="J74" s="96">
        <v>15164572</v>
      </c>
      <c r="K74" s="84">
        <v>1</v>
      </c>
      <c r="L74" s="120">
        <v>15164572</v>
      </c>
      <c r="M74" s="83">
        <v>0.14380264194103029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72578735</v>
      </c>
      <c r="C76" s="124">
        <v>0.6401826960487832</v>
      </c>
      <c r="D76" s="123">
        <v>40793175</v>
      </c>
      <c r="E76" s="125">
        <v>0.35981730395121686</v>
      </c>
      <c r="F76" s="123">
        <v>113371910</v>
      </c>
      <c r="G76" s="126">
        <v>1</v>
      </c>
      <c r="H76" s="123">
        <v>70313878</v>
      </c>
      <c r="I76" s="124">
        <v>0.66677262118042557</v>
      </c>
      <c r="J76" s="123">
        <v>35140179</v>
      </c>
      <c r="K76" s="125">
        <v>0.33322737881957448</v>
      </c>
      <c r="L76" s="123">
        <v>105454057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2" zoomScale="30" zoomScaleNormal="30" workbookViewId="0">
      <selection activeCell="L34" sqref="L3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44418425</v>
      </c>
      <c r="C13" s="52">
        <v>1</v>
      </c>
      <c r="D13" s="53">
        <v>0</v>
      </c>
      <c r="E13" s="54">
        <v>0</v>
      </c>
      <c r="F13" s="55">
        <v>44418425</v>
      </c>
      <c r="G13" s="56">
        <v>0.25002300884268219</v>
      </c>
      <c r="H13" s="9">
        <v>38162464</v>
      </c>
      <c r="I13" s="52">
        <v>1</v>
      </c>
      <c r="J13" s="53">
        <v>0</v>
      </c>
      <c r="K13" s="54">
        <v>0</v>
      </c>
      <c r="L13" s="55">
        <v>38162464</v>
      </c>
      <c r="M13" s="56">
        <v>0.21830325676503481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1989561</v>
      </c>
      <c r="C15" s="207">
        <v>1</v>
      </c>
      <c r="D15" s="70">
        <v>0</v>
      </c>
      <c r="E15" s="65">
        <v>0</v>
      </c>
      <c r="F15" s="48">
        <v>1989561</v>
      </c>
      <c r="G15" s="66">
        <v>1</v>
      </c>
      <c r="H15" s="63">
        <v>2123264</v>
      </c>
      <c r="I15" s="64">
        <v>1</v>
      </c>
      <c r="J15" s="42">
        <v>0</v>
      </c>
      <c r="K15" s="65">
        <v>0</v>
      </c>
      <c r="L15" s="48">
        <v>2123264</v>
      </c>
      <c r="M15" s="66">
        <v>1.2145846928855404E-2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1989561</v>
      </c>
      <c r="C17" s="58">
        <v>1</v>
      </c>
      <c r="D17" s="70">
        <v>0</v>
      </c>
      <c r="E17" s="60">
        <v>0</v>
      </c>
      <c r="F17" s="44">
        <v>1989561</v>
      </c>
      <c r="G17" s="62">
        <v>1.1198866855275836E-2</v>
      </c>
      <c r="H17" s="42">
        <v>2123264</v>
      </c>
      <c r="I17" s="58">
        <v>1</v>
      </c>
      <c r="J17" s="70">
        <v>0</v>
      </c>
      <c r="K17" s="60">
        <v>0</v>
      </c>
      <c r="L17" s="44">
        <v>2123264</v>
      </c>
      <c r="M17" s="62">
        <v>1.2145846928855404E-2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46407986</v>
      </c>
      <c r="C40" s="81">
        <v>1</v>
      </c>
      <c r="D40" s="80">
        <v>0</v>
      </c>
      <c r="E40" s="84">
        <v>0</v>
      </c>
      <c r="F40" s="80">
        <v>46407986</v>
      </c>
      <c r="G40" s="83">
        <v>0.26122187569795802</v>
      </c>
      <c r="H40" s="80">
        <v>40285728</v>
      </c>
      <c r="I40" s="81">
        <v>1</v>
      </c>
      <c r="J40" s="80">
        <v>0</v>
      </c>
      <c r="K40" s="84">
        <v>0</v>
      </c>
      <c r="L40" s="80">
        <v>40285728</v>
      </c>
      <c r="M40" s="83">
        <v>0.23044910369389021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6399144</v>
      </c>
      <c r="C48" s="81">
        <v>1</v>
      </c>
      <c r="D48" s="95">
        <v>0</v>
      </c>
      <c r="E48" s="84">
        <v>0</v>
      </c>
      <c r="F48" s="97">
        <v>6399144</v>
      </c>
      <c r="G48" s="83">
        <v>3.6019585046016302E-2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47602795</v>
      </c>
      <c r="C50" s="52">
        <v>1</v>
      </c>
      <c r="D50" s="59">
        <v>0</v>
      </c>
      <c r="E50" s="54">
        <v>0</v>
      </c>
      <c r="F50" s="102">
        <v>47602795</v>
      </c>
      <c r="G50" s="56">
        <v>0.26794723215020316</v>
      </c>
      <c r="H50" s="98">
        <v>52007223</v>
      </c>
      <c r="I50" s="52">
        <v>1</v>
      </c>
      <c r="J50" s="59">
        <v>0</v>
      </c>
      <c r="K50" s="54">
        <v>0</v>
      </c>
      <c r="L50" s="102">
        <v>52007223</v>
      </c>
      <c r="M50" s="56">
        <v>0.29750034369388267</v>
      </c>
      <c r="N50" s="35"/>
    </row>
    <row r="51" spans="1:14" s="11" customFormat="1" ht="44.25">
      <c r="A51" s="41" t="s">
        <v>49</v>
      </c>
      <c r="B51" s="63">
        <v>4305469</v>
      </c>
      <c r="C51" s="58">
        <v>1</v>
      </c>
      <c r="D51" s="70">
        <v>0</v>
      </c>
      <c r="E51" s="60">
        <v>0</v>
      </c>
      <c r="F51" s="103">
        <v>4305469</v>
      </c>
      <c r="G51" s="62">
        <v>2.4234679952269671E-2</v>
      </c>
      <c r="H51" s="63">
        <v>4918562</v>
      </c>
      <c r="I51" s="58">
        <v>1</v>
      </c>
      <c r="J51" s="70">
        <v>0</v>
      </c>
      <c r="K51" s="60">
        <v>0</v>
      </c>
      <c r="L51" s="103">
        <v>4918562</v>
      </c>
      <c r="M51" s="62">
        <v>2.8135974218036423E-2</v>
      </c>
      <c r="N51" s="35"/>
    </row>
    <row r="52" spans="1:14" s="11" customFormat="1" ht="44.25">
      <c r="A52" s="104" t="s">
        <v>50</v>
      </c>
      <c r="B52" s="105">
        <v>3179783</v>
      </c>
      <c r="C52" s="58">
        <v>1</v>
      </c>
      <c r="D52" s="106">
        <v>0</v>
      </c>
      <c r="E52" s="60">
        <v>0</v>
      </c>
      <c r="F52" s="107">
        <v>3179783</v>
      </c>
      <c r="G52" s="62">
        <v>1.7898403942211153E-2</v>
      </c>
      <c r="H52" s="105">
        <v>3028140</v>
      </c>
      <c r="I52" s="58">
        <v>1</v>
      </c>
      <c r="J52" s="106">
        <v>0</v>
      </c>
      <c r="K52" s="60">
        <v>0</v>
      </c>
      <c r="L52" s="107">
        <v>3028140</v>
      </c>
      <c r="M52" s="62">
        <v>1.7322068720208226E-2</v>
      </c>
      <c r="N52" s="35"/>
    </row>
    <row r="53" spans="1:14" s="11" customFormat="1" ht="44.25">
      <c r="A53" s="104" t="s">
        <v>51</v>
      </c>
      <c r="B53" s="105">
        <v>1536649</v>
      </c>
      <c r="C53" s="58">
        <v>1</v>
      </c>
      <c r="D53" s="106">
        <v>0</v>
      </c>
      <c r="E53" s="60">
        <v>0</v>
      </c>
      <c r="F53" s="107">
        <v>1536649</v>
      </c>
      <c r="G53" s="62">
        <v>8.6495098940383135E-3</v>
      </c>
      <c r="H53" s="105">
        <v>1453507</v>
      </c>
      <c r="I53" s="58">
        <v>1</v>
      </c>
      <c r="J53" s="106">
        <v>0</v>
      </c>
      <c r="K53" s="60">
        <v>0</v>
      </c>
      <c r="L53" s="107">
        <v>1453507</v>
      </c>
      <c r="M53" s="62">
        <v>8.3145918416267749E-3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1453850.01</v>
      </c>
      <c r="E54" s="60">
        <v>1</v>
      </c>
      <c r="F54" s="107">
        <v>1453850.01</v>
      </c>
      <c r="G54" s="62">
        <v>1</v>
      </c>
      <c r="H54" s="105">
        <v>0</v>
      </c>
      <c r="I54" s="58">
        <v>0</v>
      </c>
      <c r="J54" s="106">
        <v>1401026</v>
      </c>
      <c r="K54" s="60">
        <v>1</v>
      </c>
      <c r="L54" s="107">
        <v>1401026</v>
      </c>
      <c r="M54" s="62">
        <v>1</v>
      </c>
      <c r="N54" s="35"/>
    </row>
    <row r="55" spans="1:14" s="11" customFormat="1" ht="44.25">
      <c r="A55" s="41" t="s">
        <v>53</v>
      </c>
      <c r="B55" s="63">
        <v>3550300</v>
      </c>
      <c r="C55" s="58">
        <v>0.35712760038896785</v>
      </c>
      <c r="D55" s="70">
        <v>6390964.6799999997</v>
      </c>
      <c r="E55" s="60">
        <v>1.8053674540534126</v>
      </c>
      <c r="F55" s="103">
        <v>9941264.6799999997</v>
      </c>
      <c r="G55" s="62">
        <v>5.5957520038026655E-2</v>
      </c>
      <c r="H55" s="63">
        <v>3539980</v>
      </c>
      <c r="I55" s="58">
        <v>0.29331570335804463</v>
      </c>
      <c r="J55" s="70">
        <v>8528859</v>
      </c>
      <c r="K55" s="60">
        <v>0.70668429664195542</v>
      </c>
      <c r="L55" s="103">
        <v>12068839</v>
      </c>
      <c r="M55" s="62">
        <v>6.9038174764419466E-2</v>
      </c>
      <c r="N55" s="35"/>
    </row>
    <row r="56" spans="1:14" s="86" customFormat="1" ht="45">
      <c r="A56" s="94" t="s">
        <v>54</v>
      </c>
      <c r="B56" s="108">
        <v>60174996</v>
      </c>
      <c r="C56" s="81">
        <v>0.88466867798628979</v>
      </c>
      <c r="D56" s="92">
        <v>7844814.6899999995</v>
      </c>
      <c r="E56" s="84">
        <v>0.12078717917197378</v>
      </c>
      <c r="F56" s="109">
        <v>68019810.689999998</v>
      </c>
      <c r="G56" s="83">
        <v>0.38287079583806582</v>
      </c>
      <c r="H56" s="108">
        <v>64947412</v>
      </c>
      <c r="I56" s="81">
        <v>0.86738456918390094</v>
      </c>
      <c r="J56" s="92">
        <v>9929885</v>
      </c>
      <c r="K56" s="84">
        <v>0.13261543081609903</v>
      </c>
      <c r="L56" s="103">
        <v>74877297</v>
      </c>
      <c r="M56" s="83">
        <v>0.4283255345583234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133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425802</v>
      </c>
      <c r="C59" s="58">
        <v>1</v>
      </c>
      <c r="D59" s="133">
        <v>0</v>
      </c>
      <c r="E59" s="60">
        <v>0</v>
      </c>
      <c r="F59" s="44">
        <v>425802</v>
      </c>
      <c r="G59" s="62">
        <v>2.3967598403417446E-3</v>
      </c>
      <c r="H59" s="42">
        <v>496934</v>
      </c>
      <c r="I59" s="58">
        <v>1</v>
      </c>
      <c r="J59" s="70">
        <v>0</v>
      </c>
      <c r="K59" s="60">
        <v>0</v>
      </c>
      <c r="L59" s="44">
        <v>496934</v>
      </c>
      <c r="M59" s="62">
        <v>2.8426442956428549E-3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214">
        <v>877364</v>
      </c>
      <c r="E60" s="60">
        <v>1</v>
      </c>
      <c r="F60" s="79">
        <v>877364</v>
      </c>
      <c r="G60" s="62">
        <v>4.9385179040060748E-3</v>
      </c>
      <c r="H60" s="77">
        <v>0</v>
      </c>
      <c r="I60" s="58">
        <v>0</v>
      </c>
      <c r="J60" s="78">
        <v>1518819</v>
      </c>
      <c r="K60" s="60">
        <v>1</v>
      </c>
      <c r="L60" s="79">
        <v>1518819</v>
      </c>
      <c r="M60" s="62">
        <v>8.688200377643682E-3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133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133">
        <v>2472601.5500000007</v>
      </c>
      <c r="E62" s="60">
        <v>1</v>
      </c>
      <c r="F62" s="44">
        <v>2472601.5500000007</v>
      </c>
      <c r="G62" s="62">
        <v>1.3917811790942156E-2</v>
      </c>
      <c r="H62" s="42">
        <v>0</v>
      </c>
      <c r="I62" s="58">
        <v>0</v>
      </c>
      <c r="J62" s="70">
        <v>3606646</v>
      </c>
      <c r="K62" s="60">
        <v>1</v>
      </c>
      <c r="L62" s="44">
        <v>3606646</v>
      </c>
      <c r="M62" s="62">
        <v>2.063133470099273E-2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133">
        <v>21376407</v>
      </c>
      <c r="E63" s="60">
        <v>1</v>
      </c>
      <c r="F63" s="44">
        <v>21376407</v>
      </c>
      <c r="G63" s="62">
        <v>0.12032379798216108</v>
      </c>
      <c r="H63" s="42">
        <v>0</v>
      </c>
      <c r="I63" s="58">
        <v>0</v>
      </c>
      <c r="J63" s="70">
        <v>22773838</v>
      </c>
      <c r="K63" s="60">
        <v>1</v>
      </c>
      <c r="L63" s="44">
        <v>22773838</v>
      </c>
      <c r="M63" s="62">
        <v>0.13027468573411055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133">
        <v>242649</v>
      </c>
      <c r="E64" s="60">
        <v>1</v>
      </c>
      <c r="F64" s="44">
        <v>242649</v>
      </c>
      <c r="G64" s="62">
        <v>1.3658258498059756E-3</v>
      </c>
      <c r="H64" s="42">
        <v>0</v>
      </c>
      <c r="I64" s="58">
        <v>0</v>
      </c>
      <c r="J64" s="70">
        <v>246500</v>
      </c>
      <c r="K64" s="60">
        <v>1</v>
      </c>
      <c r="L64" s="44">
        <v>246500</v>
      </c>
      <c r="M64" s="62">
        <v>1.4100701881456367E-3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133">
        <v>806445</v>
      </c>
      <c r="E65" s="60">
        <v>1</v>
      </c>
      <c r="F65" s="44">
        <v>806445</v>
      </c>
      <c r="G65" s="62">
        <v>4.5393281136406087E-3</v>
      </c>
      <c r="H65" s="42">
        <v>0</v>
      </c>
      <c r="I65" s="58">
        <v>0</v>
      </c>
      <c r="J65" s="70">
        <v>366411</v>
      </c>
      <c r="K65" s="60">
        <v>1</v>
      </c>
      <c r="L65" s="44">
        <v>366411</v>
      </c>
      <c r="M65" s="62">
        <v>2.0960049805623972E-3</v>
      </c>
      <c r="N65" s="35"/>
    </row>
    <row r="66" spans="1:14" s="11" customFormat="1" ht="44.25">
      <c r="A66" s="89" t="s">
        <v>64</v>
      </c>
      <c r="B66" s="42">
        <v>3262958</v>
      </c>
      <c r="C66" s="58">
        <v>0.83675823940517857</v>
      </c>
      <c r="D66" s="133">
        <v>636565</v>
      </c>
      <c r="E66" s="60">
        <v>0.15921739571950286</v>
      </c>
      <c r="F66" s="44">
        <v>3899523</v>
      </c>
      <c r="G66" s="62">
        <v>2.1949685823197077E-2</v>
      </c>
      <c r="H66" s="42">
        <v>3998087</v>
      </c>
      <c r="I66" s="58">
        <v>1</v>
      </c>
      <c r="J66" s="70">
        <v>0</v>
      </c>
      <c r="K66" s="60">
        <v>0</v>
      </c>
      <c r="L66" s="44">
        <v>3998087</v>
      </c>
      <c r="M66" s="62">
        <v>2.2870520439402124E-2</v>
      </c>
      <c r="N66" s="35"/>
    </row>
    <row r="67" spans="1:14" s="86" customFormat="1" ht="45">
      <c r="A67" s="116" t="s">
        <v>65</v>
      </c>
      <c r="B67" s="91">
        <v>63863756</v>
      </c>
      <c r="C67" s="81">
        <v>0.65086999612773677</v>
      </c>
      <c r="D67" s="215">
        <v>34256846.240000002</v>
      </c>
      <c r="E67" s="84">
        <v>0.4933128745647492</v>
      </c>
      <c r="F67" s="91">
        <v>98120602.239999995</v>
      </c>
      <c r="G67" s="83">
        <v>0.55230252314216055</v>
      </c>
      <c r="H67" s="91">
        <v>69442433</v>
      </c>
      <c r="I67" s="81">
        <v>0.6436736732565147</v>
      </c>
      <c r="J67" s="92">
        <v>38442099</v>
      </c>
      <c r="K67" s="84">
        <v>0.35632632674348536</v>
      </c>
      <c r="L67" s="91">
        <v>107884532</v>
      </c>
      <c r="M67" s="83">
        <v>0.6171389952748233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133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216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133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133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216">
        <v>20045337</v>
      </c>
      <c r="E72" s="54">
        <v>1</v>
      </c>
      <c r="F72" s="68">
        <v>20045337</v>
      </c>
      <c r="G72" s="56">
        <v>0.11283145383938184</v>
      </c>
      <c r="H72" s="5">
        <v>0</v>
      </c>
      <c r="I72" s="52">
        <v>0</v>
      </c>
      <c r="J72" s="59">
        <v>20000000</v>
      </c>
      <c r="K72" s="54">
        <v>1</v>
      </c>
      <c r="L72" s="68">
        <v>20000000</v>
      </c>
      <c r="M72" s="56">
        <v>0.11440731749660338</v>
      </c>
    </row>
    <row r="73" spans="1:14" s="11" customFormat="1" ht="44.25">
      <c r="A73" s="41" t="s">
        <v>71</v>
      </c>
      <c r="B73" s="42">
        <v>0</v>
      </c>
      <c r="C73" s="58">
        <v>0</v>
      </c>
      <c r="D73" s="133">
        <v>6684280</v>
      </c>
      <c r="E73" s="60">
        <v>1</v>
      </c>
      <c r="F73" s="44">
        <v>6684280</v>
      </c>
      <c r="G73" s="62">
        <v>3.7624562274483249E-2</v>
      </c>
      <c r="H73" s="42">
        <v>0</v>
      </c>
      <c r="I73" s="58">
        <v>0</v>
      </c>
      <c r="J73" s="133">
        <v>6643733</v>
      </c>
      <c r="K73" s="60">
        <v>1</v>
      </c>
      <c r="L73" s="44">
        <v>6643733</v>
      </c>
      <c r="M73" s="62">
        <v>3.8004583534683063E-2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26729617</v>
      </c>
      <c r="E74" s="84">
        <v>1</v>
      </c>
      <c r="F74" s="109">
        <v>26729617</v>
      </c>
      <c r="G74" s="168">
        <v>0.15045601611386508</v>
      </c>
      <c r="H74" s="119">
        <v>0</v>
      </c>
      <c r="I74" s="81">
        <v>0</v>
      </c>
      <c r="J74" s="96">
        <v>26643733</v>
      </c>
      <c r="K74" s="84">
        <v>1</v>
      </c>
      <c r="L74" s="120">
        <v>26643733</v>
      </c>
      <c r="M74" s="83">
        <v>0.15241190103128643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116670886</v>
      </c>
      <c r="C76" s="124">
        <v>0.65671860184285158</v>
      </c>
      <c r="D76" s="123">
        <v>60986463.240000002</v>
      </c>
      <c r="E76" s="125">
        <v>0.34328139815714837</v>
      </c>
      <c r="F76" s="123">
        <v>177657349.24000001</v>
      </c>
      <c r="G76" s="126">
        <v>1</v>
      </c>
      <c r="H76" s="123">
        <v>109728161</v>
      </c>
      <c r="I76" s="124">
        <v>0.62768522769227064</v>
      </c>
      <c r="J76" s="123">
        <v>65085832</v>
      </c>
      <c r="K76" s="125">
        <v>0.37231477230772941</v>
      </c>
      <c r="L76" s="123">
        <v>174813993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I24" sqref="I2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60406249</v>
      </c>
      <c r="C13" s="52">
        <v>1</v>
      </c>
      <c r="D13" s="53">
        <v>0</v>
      </c>
      <c r="E13" s="54">
        <v>0</v>
      </c>
      <c r="F13" s="55">
        <v>60406249</v>
      </c>
      <c r="G13" s="56">
        <v>0.21992625368570468</v>
      </c>
      <c r="H13" s="9">
        <v>55397431</v>
      </c>
      <c r="I13" s="52">
        <v>1</v>
      </c>
      <c r="J13" s="53">
        <v>0</v>
      </c>
      <c r="K13" s="54">
        <v>0</v>
      </c>
      <c r="L13" s="55">
        <v>55397431</v>
      </c>
      <c r="M13" s="56">
        <v>0.20509925570508278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2562843</v>
      </c>
      <c r="C15" s="207">
        <v>1</v>
      </c>
      <c r="D15" s="70">
        <v>0</v>
      </c>
      <c r="E15" s="65">
        <v>0</v>
      </c>
      <c r="F15" s="48">
        <v>2562843</v>
      </c>
      <c r="G15" s="66">
        <v>1</v>
      </c>
      <c r="H15" s="63">
        <v>2735071</v>
      </c>
      <c r="I15" s="64">
        <v>1</v>
      </c>
      <c r="J15" s="42">
        <v>0</v>
      </c>
      <c r="K15" s="65">
        <v>0</v>
      </c>
      <c r="L15" s="48">
        <v>2735071</v>
      </c>
      <c r="M15" s="66">
        <v>1.0126119862860725E-2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2562843</v>
      </c>
      <c r="C17" s="58">
        <v>1</v>
      </c>
      <c r="D17" s="70">
        <v>0</v>
      </c>
      <c r="E17" s="60">
        <v>0</v>
      </c>
      <c r="F17" s="44">
        <v>2562843</v>
      </c>
      <c r="G17" s="62">
        <v>9.3307641031415874E-3</v>
      </c>
      <c r="H17" s="42">
        <v>2735071</v>
      </c>
      <c r="I17" s="58">
        <v>1</v>
      </c>
      <c r="J17" s="70">
        <v>0</v>
      </c>
      <c r="K17" s="60">
        <v>0</v>
      </c>
      <c r="L17" s="44">
        <v>2735071</v>
      </c>
      <c r="M17" s="62">
        <v>1.0126119862860725E-2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62969092</v>
      </c>
      <c r="C40" s="81">
        <v>1</v>
      </c>
      <c r="D40" s="80">
        <v>0</v>
      </c>
      <c r="E40" s="84">
        <v>0</v>
      </c>
      <c r="F40" s="80">
        <v>62969092</v>
      </c>
      <c r="G40" s="83">
        <v>0.22925701778884625</v>
      </c>
      <c r="H40" s="80">
        <v>58132502</v>
      </c>
      <c r="I40" s="81">
        <v>1</v>
      </c>
      <c r="J40" s="80">
        <v>0</v>
      </c>
      <c r="K40" s="84">
        <v>0</v>
      </c>
      <c r="L40" s="80">
        <v>58132502</v>
      </c>
      <c r="M40" s="83">
        <v>0.21522537556794349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8096673</v>
      </c>
      <c r="C48" s="81">
        <v>1</v>
      </c>
      <c r="D48" s="95">
        <v>0</v>
      </c>
      <c r="E48" s="84">
        <v>0</v>
      </c>
      <c r="F48" s="97">
        <v>8096673</v>
      </c>
      <c r="G48" s="83">
        <v>2.9478257459889547E-2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53953956</v>
      </c>
      <c r="C50" s="52">
        <v>0.91515703401220516</v>
      </c>
      <c r="D50" s="59">
        <v>5001998</v>
      </c>
      <c r="E50" s="54">
        <v>8.5968414380709984E-2</v>
      </c>
      <c r="F50" s="102">
        <v>58955954</v>
      </c>
      <c r="G50" s="56">
        <v>0.21464603928124612</v>
      </c>
      <c r="H50" s="98">
        <v>58184137</v>
      </c>
      <c r="I50" s="52">
        <v>0.9208662136194089</v>
      </c>
      <c r="J50" s="59">
        <v>5000000</v>
      </c>
      <c r="K50" s="54">
        <v>7.913378638059107E-2</v>
      </c>
      <c r="L50" s="102">
        <v>63184137</v>
      </c>
      <c r="M50" s="56">
        <v>0.23392816665213195</v>
      </c>
      <c r="N50" s="35"/>
    </row>
    <row r="51" spans="1:14" s="11" customFormat="1" ht="44.25">
      <c r="A51" s="41" t="s">
        <v>49</v>
      </c>
      <c r="B51" s="63">
        <v>4792680</v>
      </c>
      <c r="C51" s="58">
        <v>1</v>
      </c>
      <c r="D51" s="70">
        <v>0</v>
      </c>
      <c r="E51" s="60">
        <v>0</v>
      </c>
      <c r="F51" s="103">
        <v>4792680</v>
      </c>
      <c r="G51" s="62">
        <v>1.7449124469132375E-2</v>
      </c>
      <c r="H51" s="63">
        <v>4699883</v>
      </c>
      <c r="I51" s="58">
        <v>0.60395189698945617</v>
      </c>
      <c r="J51" s="70">
        <v>3082000</v>
      </c>
      <c r="K51" s="60">
        <v>0.39604810301054383</v>
      </c>
      <c r="L51" s="103">
        <v>7781883</v>
      </c>
      <c r="M51" s="62">
        <v>2.8811054636884454E-2</v>
      </c>
      <c r="N51" s="35"/>
    </row>
    <row r="52" spans="1:14" s="11" customFormat="1" ht="44.25">
      <c r="A52" s="104" t="s">
        <v>50</v>
      </c>
      <c r="B52" s="105">
        <v>2532581</v>
      </c>
      <c r="C52" s="58">
        <v>0.69418531153601781</v>
      </c>
      <c r="D52" s="106">
        <v>1115697</v>
      </c>
      <c r="E52" s="60">
        <v>0.29473299079369691</v>
      </c>
      <c r="F52" s="107">
        <v>3648278</v>
      </c>
      <c r="G52" s="62">
        <v>1.3282601158432718E-2</v>
      </c>
      <c r="H52" s="105">
        <v>3785450</v>
      </c>
      <c r="I52" s="58">
        <v>0.77246987521554145</v>
      </c>
      <c r="J52" s="106">
        <v>1115000</v>
      </c>
      <c r="K52" s="60">
        <v>0.22753012478445858</v>
      </c>
      <c r="L52" s="107">
        <v>4900450</v>
      </c>
      <c r="M52" s="62">
        <v>1.8143055182829198E-2</v>
      </c>
      <c r="N52" s="35"/>
    </row>
    <row r="53" spans="1:14" s="11" customFormat="1" ht="44.25">
      <c r="A53" s="104" t="s">
        <v>51</v>
      </c>
      <c r="B53" s="105">
        <v>1858738</v>
      </c>
      <c r="C53" s="58">
        <v>1</v>
      </c>
      <c r="D53" s="106">
        <v>0</v>
      </c>
      <c r="E53" s="60">
        <v>0</v>
      </c>
      <c r="F53" s="107">
        <v>1858738</v>
      </c>
      <c r="G53" s="62">
        <v>6.7672681500759854E-3</v>
      </c>
      <c r="H53" s="105">
        <v>1966200</v>
      </c>
      <c r="I53" s="58">
        <v>1</v>
      </c>
      <c r="J53" s="106">
        <v>0</v>
      </c>
      <c r="K53" s="60">
        <v>0</v>
      </c>
      <c r="L53" s="107">
        <v>1966200</v>
      </c>
      <c r="M53" s="62">
        <v>7.2795100654998559E-3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63">
        <v>374433</v>
      </c>
      <c r="C55" s="58">
        <v>2.6516370432773613E-2</v>
      </c>
      <c r="D55" s="70">
        <v>13746391</v>
      </c>
      <c r="E55" s="60">
        <v>12.5695079688743</v>
      </c>
      <c r="F55" s="103">
        <v>14120824</v>
      </c>
      <c r="G55" s="62">
        <v>5.1410904876334679E-2</v>
      </c>
      <c r="H55" s="63">
        <v>1093630</v>
      </c>
      <c r="I55" s="58">
        <v>9.3069903486025854E-2</v>
      </c>
      <c r="J55" s="70">
        <v>10657000</v>
      </c>
      <c r="K55" s="60">
        <v>0.90693009651397416</v>
      </c>
      <c r="L55" s="103">
        <v>11750630</v>
      </c>
      <c r="M55" s="62">
        <v>4.3504643149712426E-2</v>
      </c>
      <c r="N55" s="35"/>
    </row>
    <row r="56" spans="1:14" s="86" customFormat="1" ht="45">
      <c r="A56" s="94" t="s">
        <v>54</v>
      </c>
      <c r="B56" s="108">
        <v>63512388</v>
      </c>
      <c r="C56" s="81">
        <v>0.76175430493738561</v>
      </c>
      <c r="D56" s="92">
        <v>19864086</v>
      </c>
      <c r="E56" s="84">
        <v>0.28487430678351855</v>
      </c>
      <c r="F56" s="109">
        <v>83376474</v>
      </c>
      <c r="G56" s="83">
        <v>0.3035559379352219</v>
      </c>
      <c r="H56" s="108">
        <v>69729300</v>
      </c>
      <c r="I56" s="81">
        <v>0.77837387102283573</v>
      </c>
      <c r="J56" s="92">
        <v>19854000</v>
      </c>
      <c r="K56" s="84">
        <v>0.22162612897716427</v>
      </c>
      <c r="L56" s="103">
        <v>89583300</v>
      </c>
      <c r="M56" s="83">
        <v>0.3316664296870579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0</v>
      </c>
      <c r="C59" s="58">
        <v>0</v>
      </c>
      <c r="D59" s="70">
        <v>0</v>
      </c>
      <c r="E59" s="60">
        <v>0</v>
      </c>
      <c r="F59" s="44">
        <v>0</v>
      </c>
      <c r="G59" s="62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6070359</v>
      </c>
      <c r="E60" s="60">
        <v>1</v>
      </c>
      <c r="F60" s="79">
        <v>6070359</v>
      </c>
      <c r="G60" s="62">
        <v>2.2100880877362547E-2</v>
      </c>
      <c r="H60" s="77">
        <v>0</v>
      </c>
      <c r="I60" s="58">
        <v>0</v>
      </c>
      <c r="J60" s="78">
        <v>7267673</v>
      </c>
      <c r="K60" s="60">
        <v>1</v>
      </c>
      <c r="L60" s="79">
        <v>7267673</v>
      </c>
      <c r="M60" s="62">
        <v>2.6907282451562167E-2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11733900</v>
      </c>
      <c r="E62" s="60">
        <v>1</v>
      </c>
      <c r="F62" s="44">
        <v>11733900</v>
      </c>
      <c r="G62" s="62">
        <v>4.2720624287111257E-2</v>
      </c>
      <c r="H62" s="42">
        <v>0</v>
      </c>
      <c r="I62" s="58">
        <v>0</v>
      </c>
      <c r="J62" s="70">
        <v>14518576</v>
      </c>
      <c r="K62" s="60">
        <v>1</v>
      </c>
      <c r="L62" s="44">
        <v>14518576</v>
      </c>
      <c r="M62" s="62">
        <v>5.375247692438441E-2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28564413</v>
      </c>
      <c r="E63" s="60">
        <v>1</v>
      </c>
      <c r="F63" s="44">
        <v>28564413</v>
      </c>
      <c r="G63" s="62">
        <v>0.10399692819564479</v>
      </c>
      <c r="H63" s="42">
        <v>0</v>
      </c>
      <c r="I63" s="58">
        <v>0</v>
      </c>
      <c r="J63" s="70">
        <v>29504318</v>
      </c>
      <c r="K63" s="60">
        <v>1</v>
      </c>
      <c r="L63" s="44">
        <v>29504318</v>
      </c>
      <c r="M63" s="62">
        <v>0.10923455388907974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15357618</v>
      </c>
      <c r="E65" s="60">
        <v>1</v>
      </c>
      <c r="F65" s="44">
        <v>15357618</v>
      </c>
      <c r="G65" s="62">
        <v>5.5913807729994033E-2</v>
      </c>
      <c r="H65" s="42">
        <v>0</v>
      </c>
      <c r="I65" s="58">
        <v>0</v>
      </c>
      <c r="J65" s="70">
        <v>17160000</v>
      </c>
      <c r="K65" s="60">
        <v>1</v>
      </c>
      <c r="L65" s="44">
        <v>17160000</v>
      </c>
      <c r="M65" s="62">
        <v>6.3531885222244691E-2</v>
      </c>
      <c r="N65" s="35"/>
    </row>
    <row r="66" spans="1:14" s="11" customFormat="1" ht="44.25">
      <c r="A66" s="89" t="s">
        <v>64</v>
      </c>
      <c r="B66" s="42">
        <v>4443876</v>
      </c>
      <c r="C66" s="58">
        <v>0.25326327782890551</v>
      </c>
      <c r="D66" s="70">
        <v>13102592</v>
      </c>
      <c r="E66" s="60">
        <v>2.7393342852901763</v>
      </c>
      <c r="F66" s="44">
        <v>17546468</v>
      </c>
      <c r="G66" s="62">
        <v>6.3882943181194696E-2</v>
      </c>
      <c r="H66" s="42">
        <v>4783130</v>
      </c>
      <c r="I66" s="58">
        <v>0.27917432483148147</v>
      </c>
      <c r="J66" s="70">
        <v>12350000</v>
      </c>
      <c r="K66" s="60">
        <v>0.72082567516851859</v>
      </c>
      <c r="L66" s="44">
        <v>17133130</v>
      </c>
      <c r="M66" s="62">
        <v>6.3432403767936907E-2</v>
      </c>
      <c r="N66" s="35"/>
    </row>
    <row r="67" spans="1:14" s="86" customFormat="1" ht="45">
      <c r="A67" s="116" t="s">
        <v>65</v>
      </c>
      <c r="B67" s="91">
        <v>67956264</v>
      </c>
      <c r="C67" s="81">
        <v>0.4178086989061221</v>
      </c>
      <c r="D67" s="92">
        <v>94692968</v>
      </c>
      <c r="E67" s="84">
        <v>1.2708345171402946</v>
      </c>
      <c r="F67" s="91">
        <v>162649232</v>
      </c>
      <c r="G67" s="83">
        <v>0.59217112220652923</v>
      </c>
      <c r="H67" s="91">
        <v>74512430</v>
      </c>
      <c r="I67" s="81">
        <v>0.42537938810471243</v>
      </c>
      <c r="J67" s="92">
        <v>100654567</v>
      </c>
      <c r="K67" s="84">
        <v>0.57462061189528757</v>
      </c>
      <c r="L67" s="91">
        <v>175166997</v>
      </c>
      <c r="M67" s="83">
        <v>0.64852503194226585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23163308</v>
      </c>
      <c r="E72" s="54">
        <v>1</v>
      </c>
      <c r="F72" s="68">
        <v>23163308</v>
      </c>
      <c r="G72" s="56">
        <v>8.4332658222299364E-2</v>
      </c>
      <c r="H72" s="5">
        <v>0</v>
      </c>
      <c r="I72" s="52">
        <v>0</v>
      </c>
      <c r="J72" s="59">
        <v>20400000</v>
      </c>
      <c r="K72" s="54">
        <v>1</v>
      </c>
      <c r="L72" s="68">
        <v>20400000</v>
      </c>
      <c r="M72" s="56">
        <v>7.5527415998472722E-2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17787625</v>
      </c>
      <c r="E73" s="60">
        <v>1</v>
      </c>
      <c r="F73" s="44">
        <v>17787625</v>
      </c>
      <c r="G73" s="62">
        <v>6.4760944322435621E-2</v>
      </c>
      <c r="H73" s="42">
        <v>0</v>
      </c>
      <c r="I73" s="58">
        <v>0</v>
      </c>
      <c r="J73" s="70">
        <v>16401096</v>
      </c>
      <c r="K73" s="60">
        <v>1</v>
      </c>
      <c r="L73" s="44">
        <v>16401096</v>
      </c>
      <c r="M73" s="62">
        <v>6.0722176491317982E-2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40950933</v>
      </c>
      <c r="E74" s="84">
        <v>1</v>
      </c>
      <c r="F74" s="109">
        <v>40950933</v>
      </c>
      <c r="G74" s="168">
        <v>0.14909360254473497</v>
      </c>
      <c r="H74" s="119">
        <v>0</v>
      </c>
      <c r="I74" s="81">
        <v>0</v>
      </c>
      <c r="J74" s="96">
        <v>36801096</v>
      </c>
      <c r="K74" s="84">
        <v>1</v>
      </c>
      <c r="L74" s="120">
        <v>36801096</v>
      </c>
      <c r="M74" s="83">
        <v>0.13624959248979071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139022029</v>
      </c>
      <c r="C76" s="124">
        <v>0.50614952134762403</v>
      </c>
      <c r="D76" s="123">
        <v>135643901</v>
      </c>
      <c r="E76" s="125">
        <v>0.49385047865237602</v>
      </c>
      <c r="F76" s="123">
        <v>274665930</v>
      </c>
      <c r="G76" s="126">
        <v>1</v>
      </c>
      <c r="H76" s="123">
        <v>132644932</v>
      </c>
      <c r="I76" s="124">
        <v>0.49109455682613362</v>
      </c>
      <c r="J76" s="123">
        <v>137455663</v>
      </c>
      <c r="K76" s="125">
        <v>0.50890544317386643</v>
      </c>
      <c r="L76" s="123">
        <v>270100595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I26" sqref="I26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33186985</v>
      </c>
      <c r="C13" s="52">
        <v>1</v>
      </c>
      <c r="D13" s="53">
        <v>0</v>
      </c>
      <c r="E13" s="54">
        <v>0</v>
      </c>
      <c r="F13" s="55">
        <v>33186985</v>
      </c>
      <c r="G13" s="56">
        <v>0.24437822502802192</v>
      </c>
      <c r="H13" s="9">
        <v>29808507</v>
      </c>
      <c r="I13" s="52">
        <v>1</v>
      </c>
      <c r="J13" s="53">
        <v>0</v>
      </c>
      <c r="K13" s="54">
        <v>0</v>
      </c>
      <c r="L13" s="55">
        <v>29808507</v>
      </c>
      <c r="M13" s="56">
        <v>0.23407005016048107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1813853</v>
      </c>
      <c r="C15" s="207">
        <v>1</v>
      </c>
      <c r="D15" s="70">
        <v>0</v>
      </c>
      <c r="E15" s="65">
        <v>0</v>
      </c>
      <c r="F15" s="48">
        <v>1813853</v>
      </c>
      <c r="G15" s="66">
        <v>1</v>
      </c>
      <c r="H15" s="63">
        <v>1935748</v>
      </c>
      <c r="I15" s="64">
        <v>1</v>
      </c>
      <c r="J15" s="42">
        <v>0</v>
      </c>
      <c r="K15" s="65">
        <v>0</v>
      </c>
      <c r="L15" s="48">
        <v>1935748</v>
      </c>
      <c r="M15" s="66">
        <v>1.5200379927047368E-2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1813853</v>
      </c>
      <c r="C17" s="58">
        <v>1</v>
      </c>
      <c r="D17" s="70">
        <v>0</v>
      </c>
      <c r="E17" s="60">
        <v>0</v>
      </c>
      <c r="F17" s="44">
        <v>1813853</v>
      </c>
      <c r="G17" s="62">
        <v>1.3356626900628443E-2</v>
      </c>
      <c r="H17" s="42">
        <v>1935748</v>
      </c>
      <c r="I17" s="58">
        <v>1</v>
      </c>
      <c r="J17" s="70">
        <v>0</v>
      </c>
      <c r="K17" s="60">
        <v>0</v>
      </c>
      <c r="L17" s="44">
        <v>1935748</v>
      </c>
      <c r="M17" s="62">
        <v>1.5200379927047368E-2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35000838</v>
      </c>
      <c r="C40" s="81">
        <v>1</v>
      </c>
      <c r="D40" s="80">
        <v>0</v>
      </c>
      <c r="E40" s="84">
        <v>0</v>
      </c>
      <c r="F40" s="80">
        <v>35000838</v>
      </c>
      <c r="G40" s="83">
        <v>0.25773485192865037</v>
      </c>
      <c r="H40" s="80">
        <v>31744255</v>
      </c>
      <c r="I40" s="81">
        <v>1</v>
      </c>
      <c r="J40" s="80">
        <v>0</v>
      </c>
      <c r="K40" s="84">
        <v>0</v>
      </c>
      <c r="L40" s="80">
        <v>31744255</v>
      </c>
      <c r="M40" s="83">
        <v>0.24927043008752844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4522973</v>
      </c>
      <c r="C48" s="81">
        <v>1</v>
      </c>
      <c r="D48" s="95">
        <v>0</v>
      </c>
      <c r="E48" s="84">
        <v>0</v>
      </c>
      <c r="F48" s="97">
        <v>4522973</v>
      </c>
      <c r="G48" s="83">
        <v>3.3305710464197558E-2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29379023</v>
      </c>
      <c r="C50" s="52">
        <v>0.8188623494276539</v>
      </c>
      <c r="D50" s="59">
        <v>6498830</v>
      </c>
      <c r="E50" s="54">
        <v>0.19891117843341183</v>
      </c>
      <c r="F50" s="102">
        <v>35877853</v>
      </c>
      <c r="G50" s="56">
        <v>0.26419290676620039</v>
      </c>
      <c r="H50" s="98">
        <v>32672020</v>
      </c>
      <c r="I50" s="52">
        <v>0.82355322466564596</v>
      </c>
      <c r="J50" s="59">
        <v>7000000</v>
      </c>
      <c r="K50" s="54">
        <v>0.17644677533435404</v>
      </c>
      <c r="L50" s="102">
        <v>39672020</v>
      </c>
      <c r="M50" s="56">
        <v>0.3115228720233324</v>
      </c>
      <c r="N50" s="35"/>
    </row>
    <row r="51" spans="1:14" s="11" customFormat="1" ht="44.25">
      <c r="A51" s="41" t="s">
        <v>49</v>
      </c>
      <c r="B51" s="63">
        <v>1990371</v>
      </c>
      <c r="C51" s="58">
        <v>1</v>
      </c>
      <c r="D51" s="70">
        <v>0</v>
      </c>
      <c r="E51" s="60">
        <v>0</v>
      </c>
      <c r="F51" s="103">
        <v>1990371</v>
      </c>
      <c r="G51" s="62">
        <v>1.4656448367552793E-2</v>
      </c>
      <c r="H51" s="63">
        <v>2102201</v>
      </c>
      <c r="I51" s="58">
        <v>1</v>
      </c>
      <c r="J51" s="70">
        <v>0</v>
      </c>
      <c r="K51" s="60">
        <v>0</v>
      </c>
      <c r="L51" s="103">
        <v>2102201</v>
      </c>
      <c r="M51" s="62">
        <v>1.6507445123548573E-2</v>
      </c>
      <c r="N51" s="35"/>
    </row>
    <row r="52" spans="1:14" s="11" customFormat="1" ht="44.25">
      <c r="A52" s="104" t="s">
        <v>50</v>
      </c>
      <c r="B52" s="105">
        <v>1894653</v>
      </c>
      <c r="C52" s="58">
        <v>1</v>
      </c>
      <c r="D52" s="106">
        <v>0</v>
      </c>
      <c r="E52" s="60">
        <v>0</v>
      </c>
      <c r="F52" s="107">
        <v>1894653</v>
      </c>
      <c r="G52" s="62">
        <v>1.3951611970295489E-2</v>
      </c>
      <c r="H52" s="105">
        <v>1786920</v>
      </c>
      <c r="I52" s="58">
        <v>1</v>
      </c>
      <c r="J52" s="106">
        <v>0</v>
      </c>
      <c r="K52" s="60">
        <v>0</v>
      </c>
      <c r="L52" s="107">
        <v>1786920</v>
      </c>
      <c r="M52" s="62">
        <v>1.4031714303328471E-2</v>
      </c>
      <c r="N52" s="35"/>
    </row>
    <row r="53" spans="1:14" s="11" customFormat="1" ht="44.25">
      <c r="A53" s="104" t="s">
        <v>51</v>
      </c>
      <c r="B53" s="105">
        <v>947494</v>
      </c>
      <c r="C53" s="58">
        <v>1</v>
      </c>
      <c r="D53" s="106">
        <v>0</v>
      </c>
      <c r="E53" s="60">
        <v>0</v>
      </c>
      <c r="F53" s="107">
        <v>947494</v>
      </c>
      <c r="G53" s="62">
        <v>6.9770394009790468E-3</v>
      </c>
      <c r="H53" s="105">
        <v>904810</v>
      </c>
      <c r="I53" s="58">
        <v>1</v>
      </c>
      <c r="J53" s="106">
        <v>0</v>
      </c>
      <c r="K53" s="60">
        <v>0</v>
      </c>
      <c r="L53" s="107">
        <v>904810</v>
      </c>
      <c r="M53" s="62">
        <v>7.1049825503070275E-3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294000</v>
      </c>
      <c r="K54" s="60">
        <v>1</v>
      </c>
      <c r="L54" s="107">
        <v>294000</v>
      </c>
      <c r="M54" s="62">
        <v>1</v>
      </c>
      <c r="N54" s="35"/>
    </row>
    <row r="55" spans="1:14" s="11" customFormat="1" ht="44.25">
      <c r="A55" s="41" t="s">
        <v>53</v>
      </c>
      <c r="B55" s="63">
        <v>2889403</v>
      </c>
      <c r="C55" s="58">
        <v>1</v>
      </c>
      <c r="D55" s="70">
        <v>0</v>
      </c>
      <c r="E55" s="60">
        <v>0</v>
      </c>
      <c r="F55" s="103">
        <v>2889403</v>
      </c>
      <c r="G55" s="62">
        <v>2.1276629272910498E-2</v>
      </c>
      <c r="H55" s="63">
        <v>2783624</v>
      </c>
      <c r="I55" s="58">
        <v>1</v>
      </c>
      <c r="J55" s="70">
        <v>0</v>
      </c>
      <c r="K55" s="60">
        <v>0</v>
      </c>
      <c r="L55" s="103">
        <v>2783624</v>
      </c>
      <c r="M55" s="62">
        <v>2.1858290631862877E-2</v>
      </c>
      <c r="N55" s="35"/>
    </row>
    <row r="56" spans="1:14" s="86" customFormat="1" ht="45">
      <c r="A56" s="94" t="s">
        <v>54</v>
      </c>
      <c r="B56" s="108">
        <v>37100944</v>
      </c>
      <c r="C56" s="81">
        <v>0.85094349342269526</v>
      </c>
      <c r="D56" s="92">
        <v>6498830</v>
      </c>
      <c r="E56" s="84">
        <v>0.16146331979902892</v>
      </c>
      <c r="F56" s="109">
        <v>43599774</v>
      </c>
      <c r="G56" s="83">
        <v>0.32105463577793825</v>
      </c>
      <c r="H56" s="108">
        <v>40249575</v>
      </c>
      <c r="I56" s="81">
        <v>0.84658284531611261</v>
      </c>
      <c r="J56" s="92">
        <v>7294000</v>
      </c>
      <c r="K56" s="84">
        <v>0.15341715468388736</v>
      </c>
      <c r="L56" s="103">
        <v>47543575</v>
      </c>
      <c r="M56" s="83">
        <v>0.37333392729325876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50068</v>
      </c>
      <c r="C59" s="58">
        <v>1</v>
      </c>
      <c r="D59" s="70">
        <v>0</v>
      </c>
      <c r="E59" s="60">
        <v>0</v>
      </c>
      <c r="F59" s="44">
        <v>50068</v>
      </c>
      <c r="G59" s="62">
        <v>3.6868456024863365E-4</v>
      </c>
      <c r="H59" s="42">
        <v>49100</v>
      </c>
      <c r="I59" s="58">
        <v>1</v>
      </c>
      <c r="J59" s="70">
        <v>0</v>
      </c>
      <c r="K59" s="60">
        <v>0</v>
      </c>
      <c r="L59" s="44">
        <v>49100</v>
      </c>
      <c r="M59" s="62">
        <v>3.8555568928291578E-4</v>
      </c>
      <c r="N59" s="35"/>
    </row>
    <row r="60" spans="1:14" s="11" customFormat="1" ht="44.25">
      <c r="A60" s="89" t="s">
        <v>58</v>
      </c>
      <c r="B60" s="77">
        <v>1116590</v>
      </c>
      <c r="C60" s="58">
        <v>9.7924904799494644E-2</v>
      </c>
      <c r="D60" s="78">
        <v>10285923</v>
      </c>
      <c r="E60" s="60">
        <v>9.7961171428571436</v>
      </c>
      <c r="F60" s="79">
        <v>11402513</v>
      </c>
      <c r="G60" s="62">
        <v>8.3964418213915648E-2</v>
      </c>
      <c r="H60" s="77">
        <v>1050000</v>
      </c>
      <c r="I60" s="58">
        <v>0.1099476439790576</v>
      </c>
      <c r="J60" s="78">
        <v>8500000</v>
      </c>
      <c r="K60" s="60">
        <v>0.89005235602094246</v>
      </c>
      <c r="L60" s="79">
        <v>9550000</v>
      </c>
      <c r="M60" s="62">
        <v>7.4990974188428636E-2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6992770</v>
      </c>
      <c r="E62" s="60">
        <v>1</v>
      </c>
      <c r="F62" s="44">
        <v>6992770</v>
      </c>
      <c r="G62" s="62">
        <v>5.1492496851678476E-2</v>
      </c>
      <c r="H62" s="42">
        <v>0</v>
      </c>
      <c r="I62" s="58">
        <v>0</v>
      </c>
      <c r="J62" s="70">
        <v>7437088</v>
      </c>
      <c r="K62" s="60">
        <v>1</v>
      </c>
      <c r="L62" s="44">
        <v>7437088</v>
      </c>
      <c r="M62" s="62">
        <v>5.8399421386918567E-2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6286667</v>
      </c>
      <c r="E63" s="60">
        <v>1</v>
      </c>
      <c r="F63" s="44">
        <v>6286667</v>
      </c>
      <c r="G63" s="62">
        <v>4.6292982710006335E-2</v>
      </c>
      <c r="H63" s="42">
        <v>0</v>
      </c>
      <c r="I63" s="58">
        <v>0</v>
      </c>
      <c r="J63" s="70">
        <v>5553775</v>
      </c>
      <c r="K63" s="60">
        <v>1</v>
      </c>
      <c r="L63" s="44">
        <v>5553775</v>
      </c>
      <c r="M63" s="62">
        <v>4.361078509668484E-2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1087549</v>
      </c>
      <c r="E65" s="60">
        <v>1</v>
      </c>
      <c r="F65" s="44">
        <v>1087549</v>
      </c>
      <c r="G65" s="62">
        <v>8.0083591278629317E-3</v>
      </c>
      <c r="H65" s="42">
        <v>0</v>
      </c>
      <c r="I65" s="58">
        <v>0</v>
      </c>
      <c r="J65" s="70">
        <v>1000000</v>
      </c>
      <c r="K65" s="60">
        <v>1</v>
      </c>
      <c r="L65" s="44">
        <v>1000000</v>
      </c>
      <c r="M65" s="62">
        <v>7.8524580302019517E-3</v>
      </c>
      <c r="N65" s="35"/>
    </row>
    <row r="66" spans="1:14" s="11" customFormat="1" ht="44.25">
      <c r="A66" s="89" t="s">
        <v>64</v>
      </c>
      <c r="B66" s="42">
        <v>477727</v>
      </c>
      <c r="C66" s="58">
        <v>7.7212696754373089E-2</v>
      </c>
      <c r="D66" s="70">
        <v>5709429</v>
      </c>
      <c r="E66" s="60">
        <v>12.532605593920529</v>
      </c>
      <c r="F66" s="44">
        <v>6187156</v>
      </c>
      <c r="G66" s="62">
        <v>4.5560215887387061E-2</v>
      </c>
      <c r="H66" s="42">
        <v>455566</v>
      </c>
      <c r="I66" s="58">
        <v>9.1930164990235222E-2</v>
      </c>
      <c r="J66" s="70">
        <v>4500000</v>
      </c>
      <c r="K66" s="60">
        <v>0.90806983500976479</v>
      </c>
      <c r="L66" s="44">
        <v>4955566</v>
      </c>
      <c r="M66" s="62">
        <v>3.8913374030895766E-2</v>
      </c>
      <c r="N66" s="35"/>
    </row>
    <row r="67" spans="1:14" s="86" customFormat="1" ht="45">
      <c r="A67" s="116" t="s">
        <v>65</v>
      </c>
      <c r="B67" s="91">
        <v>38745328</v>
      </c>
      <c r="C67" s="81">
        <v>0.51246029822013839</v>
      </c>
      <c r="D67" s="92">
        <v>36861168</v>
      </c>
      <c r="E67" s="84">
        <v>0.88175668305415911</v>
      </c>
      <c r="F67" s="91">
        <v>75606497</v>
      </c>
      <c r="G67" s="83">
        <v>0.55674179312903727</v>
      </c>
      <c r="H67" s="91">
        <v>41804240</v>
      </c>
      <c r="I67" s="81">
        <v>0.54941164769136985</v>
      </c>
      <c r="J67" s="92">
        <v>34284863</v>
      </c>
      <c r="K67" s="84">
        <v>0.45058833916614394</v>
      </c>
      <c r="L67" s="91">
        <v>76089104</v>
      </c>
      <c r="M67" s="83">
        <v>0.59748649571567136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15825</v>
      </c>
      <c r="E69" s="54">
        <v>1</v>
      </c>
      <c r="F69" s="68">
        <v>15825</v>
      </c>
      <c r="G69" s="56">
        <v>1.1653018227080425E-4</v>
      </c>
      <c r="H69" s="5">
        <v>0</v>
      </c>
      <c r="I69" s="52">
        <v>0</v>
      </c>
      <c r="J69" s="59">
        <v>15300</v>
      </c>
      <c r="K69" s="54">
        <v>1</v>
      </c>
      <c r="L69" s="68">
        <v>15300</v>
      </c>
      <c r="M69" s="56">
        <v>1.2014260786208985E-4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13076955</v>
      </c>
      <c r="E72" s="54">
        <v>1</v>
      </c>
      <c r="F72" s="68">
        <v>13076955</v>
      </c>
      <c r="G72" s="56">
        <v>9.6294467595393687E-2</v>
      </c>
      <c r="H72" s="5">
        <v>0</v>
      </c>
      <c r="I72" s="52">
        <v>0</v>
      </c>
      <c r="J72" s="59">
        <v>12500000</v>
      </c>
      <c r="K72" s="54">
        <v>1</v>
      </c>
      <c r="L72" s="68">
        <v>12500000</v>
      </c>
      <c r="M72" s="56">
        <v>9.8155725377524386E-2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7578639</v>
      </c>
      <c r="E73" s="60">
        <v>1</v>
      </c>
      <c r="F73" s="44">
        <v>7578639</v>
      </c>
      <c r="G73" s="62">
        <v>5.5806646700450283E-2</v>
      </c>
      <c r="H73" s="42">
        <v>0</v>
      </c>
      <c r="I73" s="58">
        <v>0</v>
      </c>
      <c r="J73" s="70">
        <v>7000000</v>
      </c>
      <c r="K73" s="60">
        <v>1</v>
      </c>
      <c r="L73" s="44">
        <v>7000000</v>
      </c>
      <c r="M73" s="62">
        <v>5.4967206211413662E-2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20671419</v>
      </c>
      <c r="E74" s="84">
        <v>1</v>
      </c>
      <c r="F74" s="109">
        <v>20671419</v>
      </c>
      <c r="G74" s="168">
        <v>0.15221764447811478</v>
      </c>
      <c r="H74" s="119">
        <v>0</v>
      </c>
      <c r="I74" s="81">
        <v>0</v>
      </c>
      <c r="J74" s="96">
        <v>19515300</v>
      </c>
      <c r="K74" s="84">
        <v>1</v>
      </c>
      <c r="L74" s="120">
        <v>19515300</v>
      </c>
      <c r="M74" s="83">
        <v>0.15324307419680014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78269139</v>
      </c>
      <c r="C76" s="124">
        <v>0.57634862773136897</v>
      </c>
      <c r="D76" s="123">
        <v>57532587</v>
      </c>
      <c r="E76" s="125">
        <v>0.42365136490495442</v>
      </c>
      <c r="F76" s="123">
        <v>135801727</v>
      </c>
      <c r="G76" s="126">
        <v>1</v>
      </c>
      <c r="H76" s="123">
        <v>73548495</v>
      </c>
      <c r="I76" s="124">
        <v>0.57753647017201803</v>
      </c>
      <c r="J76" s="123">
        <v>53800163</v>
      </c>
      <c r="K76" s="125">
        <v>0.42246352197552389</v>
      </c>
      <c r="L76" s="123">
        <v>127348659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I51" sqref="I51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41875268</v>
      </c>
      <c r="C13" s="52">
        <v>1</v>
      </c>
      <c r="D13" s="53">
        <v>0</v>
      </c>
      <c r="E13" s="54">
        <v>0</v>
      </c>
      <c r="F13" s="55">
        <v>41875268</v>
      </c>
      <c r="G13" s="56">
        <v>0.23281291413503818</v>
      </c>
      <c r="H13" s="9">
        <v>36756393</v>
      </c>
      <c r="I13" s="52">
        <v>1</v>
      </c>
      <c r="J13" s="53">
        <v>0</v>
      </c>
      <c r="K13" s="54">
        <v>0</v>
      </c>
      <c r="L13" s="55">
        <v>36756393</v>
      </c>
      <c r="M13" s="56">
        <v>0.19869328291391125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2459553</v>
      </c>
      <c r="C15" s="207">
        <v>1</v>
      </c>
      <c r="D15" s="70">
        <v>0</v>
      </c>
      <c r="E15" s="65">
        <v>0</v>
      </c>
      <c r="F15" s="48">
        <v>2459553</v>
      </c>
      <c r="G15" s="66">
        <v>1</v>
      </c>
      <c r="H15" s="63">
        <v>2624840</v>
      </c>
      <c r="I15" s="64">
        <v>1</v>
      </c>
      <c r="J15" s="42">
        <v>0</v>
      </c>
      <c r="K15" s="65">
        <v>0</v>
      </c>
      <c r="L15" s="48">
        <v>2624840</v>
      </c>
      <c r="M15" s="66">
        <v>1.4189043977295345E-2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2459553</v>
      </c>
      <c r="C17" s="58">
        <v>1</v>
      </c>
      <c r="D17" s="70">
        <v>0</v>
      </c>
      <c r="E17" s="60">
        <v>0</v>
      </c>
      <c r="F17" s="44">
        <v>2459553</v>
      </c>
      <c r="G17" s="62">
        <v>1.3674317293911421E-2</v>
      </c>
      <c r="H17" s="42">
        <v>2624840</v>
      </c>
      <c r="I17" s="58">
        <v>1</v>
      </c>
      <c r="J17" s="70">
        <v>0</v>
      </c>
      <c r="K17" s="60">
        <v>0</v>
      </c>
      <c r="L17" s="44">
        <v>2624840</v>
      </c>
      <c r="M17" s="62">
        <v>1.4189043977295345E-2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44334821</v>
      </c>
      <c r="C40" s="81">
        <v>1</v>
      </c>
      <c r="D40" s="80">
        <v>0</v>
      </c>
      <c r="E40" s="84">
        <v>0</v>
      </c>
      <c r="F40" s="80">
        <v>44334821</v>
      </c>
      <c r="G40" s="83">
        <v>0.2464872314289496</v>
      </c>
      <c r="H40" s="80">
        <v>39381233</v>
      </c>
      <c r="I40" s="81">
        <v>1</v>
      </c>
      <c r="J40" s="80">
        <v>0</v>
      </c>
      <c r="K40" s="84">
        <v>0</v>
      </c>
      <c r="L40" s="80">
        <v>39381233</v>
      </c>
      <c r="M40" s="83">
        <v>0.21288232689120659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5069676</v>
      </c>
      <c r="C48" s="81">
        <v>1</v>
      </c>
      <c r="D48" s="95">
        <v>0</v>
      </c>
      <c r="E48" s="84">
        <v>0</v>
      </c>
      <c r="F48" s="97">
        <v>5069676</v>
      </c>
      <c r="G48" s="83">
        <v>2.8185754973089696E-2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40235595</v>
      </c>
      <c r="C50" s="52">
        <v>0.90918983108074447</v>
      </c>
      <c r="D50" s="59">
        <v>4018744</v>
      </c>
      <c r="E50" s="54">
        <v>8.4860137087730894E-2</v>
      </c>
      <c r="F50" s="102">
        <v>44254339</v>
      </c>
      <c r="G50" s="56">
        <v>0.24603977760118148</v>
      </c>
      <c r="H50" s="98">
        <v>47357265</v>
      </c>
      <c r="I50" s="52">
        <v>0.94223889248383597</v>
      </c>
      <c r="J50" s="59">
        <v>2903094</v>
      </c>
      <c r="K50" s="54">
        <v>5.7761107516163979E-2</v>
      </c>
      <c r="L50" s="102">
        <v>50260359</v>
      </c>
      <c r="M50" s="56">
        <v>0.27169139611010651</v>
      </c>
      <c r="N50" s="35"/>
    </row>
    <row r="51" spans="1:14" s="11" customFormat="1" ht="44.25">
      <c r="A51" s="41" t="s">
        <v>49</v>
      </c>
      <c r="B51" s="63">
        <v>9077641</v>
      </c>
      <c r="C51" s="58">
        <v>1</v>
      </c>
      <c r="D51" s="70">
        <v>0</v>
      </c>
      <c r="E51" s="60">
        <v>0</v>
      </c>
      <c r="F51" s="103">
        <v>9077641</v>
      </c>
      <c r="G51" s="62">
        <v>5.0468740992456504E-2</v>
      </c>
      <c r="H51" s="63">
        <v>9482289</v>
      </c>
      <c r="I51" s="58">
        <v>1</v>
      </c>
      <c r="J51" s="70">
        <v>0</v>
      </c>
      <c r="K51" s="60">
        <v>0</v>
      </c>
      <c r="L51" s="103">
        <v>9482289</v>
      </c>
      <c r="M51" s="62">
        <v>5.1258215977516307E-2</v>
      </c>
      <c r="N51" s="35"/>
    </row>
    <row r="52" spans="1:14" s="11" customFormat="1" ht="44.25">
      <c r="A52" s="104" t="s">
        <v>50</v>
      </c>
      <c r="B52" s="105">
        <v>2251070</v>
      </c>
      <c r="C52" s="58">
        <v>1</v>
      </c>
      <c r="D52" s="106">
        <v>0</v>
      </c>
      <c r="E52" s="60">
        <v>0</v>
      </c>
      <c r="F52" s="107">
        <v>2251070</v>
      </c>
      <c r="G52" s="62">
        <v>1.2515219404015765E-2</v>
      </c>
      <c r="H52" s="105">
        <v>2008240</v>
      </c>
      <c r="I52" s="58">
        <v>1</v>
      </c>
      <c r="J52" s="106">
        <v>0</v>
      </c>
      <c r="K52" s="60">
        <v>0</v>
      </c>
      <c r="L52" s="107">
        <v>2008240</v>
      </c>
      <c r="M52" s="62">
        <v>1.0855901950962194E-2</v>
      </c>
      <c r="N52" s="35"/>
    </row>
    <row r="53" spans="1:14" s="11" customFormat="1" ht="44.25">
      <c r="A53" s="104" t="s">
        <v>51</v>
      </c>
      <c r="B53" s="105">
        <v>1370203</v>
      </c>
      <c r="C53" s="58">
        <v>1</v>
      </c>
      <c r="D53" s="106">
        <v>0</v>
      </c>
      <c r="E53" s="60">
        <v>0</v>
      </c>
      <c r="F53" s="107">
        <v>1370203</v>
      </c>
      <c r="G53" s="62">
        <v>7.6178844607411641E-3</v>
      </c>
      <c r="H53" s="105">
        <v>1226026</v>
      </c>
      <c r="I53" s="58">
        <v>1</v>
      </c>
      <c r="J53" s="106">
        <v>0</v>
      </c>
      <c r="K53" s="60">
        <v>0</v>
      </c>
      <c r="L53" s="107">
        <v>1226026</v>
      </c>
      <c r="M53" s="62">
        <v>6.6275037073907379E-3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1903443</v>
      </c>
      <c r="E54" s="60">
        <v>1</v>
      </c>
      <c r="F54" s="107">
        <v>1903443</v>
      </c>
      <c r="G54" s="62">
        <v>1</v>
      </c>
      <c r="H54" s="105">
        <v>0</v>
      </c>
      <c r="I54" s="58">
        <v>0</v>
      </c>
      <c r="J54" s="106">
        <v>1875882</v>
      </c>
      <c r="K54" s="60">
        <v>1</v>
      </c>
      <c r="L54" s="107">
        <v>1875882</v>
      </c>
      <c r="M54" s="62">
        <v>1</v>
      </c>
      <c r="N54" s="35"/>
    </row>
    <row r="55" spans="1:14" s="11" customFormat="1" ht="44.25">
      <c r="A55" s="41" t="s">
        <v>53</v>
      </c>
      <c r="B55" s="63">
        <v>4395186</v>
      </c>
      <c r="C55" s="58">
        <v>0.57451038623764039</v>
      </c>
      <c r="D55" s="70">
        <v>3255130</v>
      </c>
      <c r="E55" s="60">
        <v>0.63868920701513698</v>
      </c>
      <c r="F55" s="103">
        <v>7650316</v>
      </c>
      <c r="G55" s="62">
        <v>4.2533276730644658E-2</v>
      </c>
      <c r="H55" s="63">
        <v>5096579</v>
      </c>
      <c r="I55" s="58">
        <v>0.53783752039482247</v>
      </c>
      <c r="J55" s="70">
        <v>4379478</v>
      </c>
      <c r="K55" s="60">
        <v>0.46216247960517753</v>
      </c>
      <c r="L55" s="103">
        <v>9476057</v>
      </c>
      <c r="M55" s="62">
        <v>5.1224527782400983E-2</v>
      </c>
      <c r="N55" s="35"/>
    </row>
    <row r="56" spans="1:14" s="86" customFormat="1" ht="45">
      <c r="A56" s="94" t="s">
        <v>54</v>
      </c>
      <c r="B56" s="108">
        <v>57329695</v>
      </c>
      <c r="C56" s="81">
        <v>0.86200978326916866</v>
      </c>
      <c r="D56" s="92">
        <v>9177317</v>
      </c>
      <c r="E56" s="84">
        <v>0.14082032856665494</v>
      </c>
      <c r="F56" s="109">
        <v>66507012</v>
      </c>
      <c r="G56" s="83">
        <v>0.36975742517358823</v>
      </c>
      <c r="H56" s="108">
        <v>65170399</v>
      </c>
      <c r="I56" s="81">
        <v>0.87678467203038901</v>
      </c>
      <c r="J56" s="92">
        <v>9158454</v>
      </c>
      <c r="K56" s="84">
        <v>0.12321532796961095</v>
      </c>
      <c r="L56" s="103">
        <v>74328853</v>
      </c>
      <c r="M56" s="83">
        <v>0.40179796254206773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1120189</v>
      </c>
      <c r="C59" s="58">
        <v>1</v>
      </c>
      <c r="D59" s="70">
        <v>0</v>
      </c>
      <c r="E59" s="60">
        <v>0</v>
      </c>
      <c r="F59" s="44">
        <v>1120189</v>
      </c>
      <c r="G59" s="62">
        <v>6.2278876751789211E-3</v>
      </c>
      <c r="H59" s="42">
        <v>995376</v>
      </c>
      <c r="I59" s="58">
        <v>1</v>
      </c>
      <c r="J59" s="70">
        <v>0</v>
      </c>
      <c r="K59" s="60">
        <v>0</v>
      </c>
      <c r="L59" s="44">
        <v>995376</v>
      </c>
      <c r="M59" s="62">
        <v>5.380683713271793E-3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11747130</v>
      </c>
      <c r="E60" s="60">
        <v>1</v>
      </c>
      <c r="F60" s="79">
        <v>11747130</v>
      </c>
      <c r="G60" s="62">
        <v>6.5310234385201574E-2</v>
      </c>
      <c r="H60" s="77">
        <v>0</v>
      </c>
      <c r="I60" s="58">
        <v>0</v>
      </c>
      <c r="J60" s="78">
        <v>12878000</v>
      </c>
      <c r="K60" s="60">
        <v>1</v>
      </c>
      <c r="L60" s="79">
        <v>12878000</v>
      </c>
      <c r="M60" s="62">
        <v>6.9614341574956745E-2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810691</v>
      </c>
      <c r="E62" s="60">
        <v>1</v>
      </c>
      <c r="F62" s="44">
        <v>810691</v>
      </c>
      <c r="G62" s="62">
        <v>4.5071791343054383E-3</v>
      </c>
      <c r="H62" s="42">
        <v>0</v>
      </c>
      <c r="I62" s="58">
        <v>0</v>
      </c>
      <c r="J62" s="70">
        <v>2012067</v>
      </c>
      <c r="K62" s="60">
        <v>1</v>
      </c>
      <c r="L62" s="44">
        <v>2012067</v>
      </c>
      <c r="M62" s="62">
        <v>1.0876589486698129E-2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11076732</v>
      </c>
      <c r="E63" s="60">
        <v>1</v>
      </c>
      <c r="F63" s="44">
        <v>11076732</v>
      </c>
      <c r="G63" s="62">
        <v>6.1583038847962228E-2</v>
      </c>
      <c r="H63" s="42">
        <v>0</v>
      </c>
      <c r="I63" s="58">
        <v>0</v>
      </c>
      <c r="J63" s="70">
        <v>11919995</v>
      </c>
      <c r="K63" s="60">
        <v>1</v>
      </c>
      <c r="L63" s="44">
        <v>11919995</v>
      </c>
      <c r="M63" s="62">
        <v>6.4435673513105807E-2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233971</v>
      </c>
      <c r="E64" s="60">
        <v>1</v>
      </c>
      <c r="F64" s="44">
        <v>233971</v>
      </c>
      <c r="G64" s="62">
        <v>1.3008029066963588E-3</v>
      </c>
      <c r="H64" s="42">
        <v>0</v>
      </c>
      <c r="I64" s="58">
        <v>0</v>
      </c>
      <c r="J64" s="70">
        <v>245000</v>
      </c>
      <c r="K64" s="60">
        <v>1</v>
      </c>
      <c r="L64" s="44">
        <v>245000</v>
      </c>
      <c r="M64" s="62">
        <v>1.3243914960292284E-3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7297958</v>
      </c>
      <c r="E65" s="60">
        <v>1</v>
      </c>
      <c r="F65" s="44">
        <v>7297958</v>
      </c>
      <c r="G65" s="62">
        <v>4.0574280484965849E-2</v>
      </c>
      <c r="H65" s="42">
        <v>0</v>
      </c>
      <c r="I65" s="58">
        <v>0</v>
      </c>
      <c r="J65" s="70">
        <v>9476291</v>
      </c>
      <c r="K65" s="60">
        <v>1</v>
      </c>
      <c r="L65" s="44">
        <v>9476291</v>
      </c>
      <c r="M65" s="62">
        <v>5.1225792711421685E-2</v>
      </c>
      <c r="N65" s="35"/>
    </row>
    <row r="66" spans="1:14" s="11" customFormat="1" ht="44.25">
      <c r="A66" s="89" t="s">
        <v>64</v>
      </c>
      <c r="B66" s="42">
        <v>4555391</v>
      </c>
      <c r="C66" s="58">
        <v>0.67190183965830497</v>
      </c>
      <c r="D66" s="70">
        <v>2224455</v>
      </c>
      <c r="E66" s="60">
        <v>0.4384408338290407</v>
      </c>
      <c r="F66" s="44">
        <v>6779846</v>
      </c>
      <c r="G66" s="62">
        <v>3.7693745736666853E-2</v>
      </c>
      <c r="H66" s="42">
        <v>5073558</v>
      </c>
      <c r="I66" s="58">
        <v>0.66117412548390198</v>
      </c>
      <c r="J66" s="70">
        <v>2600000</v>
      </c>
      <c r="K66" s="60">
        <v>0.33882587451609802</v>
      </c>
      <c r="L66" s="44">
        <v>7673558</v>
      </c>
      <c r="M66" s="62">
        <v>4.1480795753008379E-2</v>
      </c>
      <c r="N66" s="35"/>
    </row>
    <row r="67" spans="1:14" s="86" customFormat="1" ht="45">
      <c r="A67" s="116" t="s">
        <v>65</v>
      </c>
      <c r="B67" s="91">
        <v>63005275</v>
      </c>
      <c r="C67" s="81">
        <v>0.59679046060873842</v>
      </c>
      <c r="D67" s="92">
        <v>42568254</v>
      </c>
      <c r="E67" s="84">
        <v>0.59753863781964378</v>
      </c>
      <c r="F67" s="91">
        <v>105573529</v>
      </c>
      <c r="G67" s="83">
        <v>0.58695459434456543</v>
      </c>
      <c r="H67" s="91">
        <v>71239333</v>
      </c>
      <c r="I67" s="81">
        <v>0.59599971186942369</v>
      </c>
      <c r="J67" s="92">
        <v>48289807</v>
      </c>
      <c r="K67" s="84">
        <v>0.40400028813057637</v>
      </c>
      <c r="L67" s="91">
        <v>119529140</v>
      </c>
      <c r="M67" s="83">
        <v>0.64613623079055948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11091181</v>
      </c>
      <c r="E72" s="54">
        <v>1</v>
      </c>
      <c r="F72" s="68">
        <v>11091181</v>
      </c>
      <c r="G72" s="56">
        <v>6.1663370603602267E-2</v>
      </c>
      <c r="H72" s="5">
        <v>0</v>
      </c>
      <c r="I72" s="52">
        <v>0</v>
      </c>
      <c r="J72" s="59">
        <v>11000000</v>
      </c>
      <c r="K72" s="54">
        <v>1</v>
      </c>
      <c r="L72" s="68">
        <v>11000000</v>
      </c>
      <c r="M72" s="56">
        <v>5.9462475331924537E-2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13797396</v>
      </c>
      <c r="E73" s="60">
        <v>1</v>
      </c>
      <c r="F73" s="44">
        <v>13797396</v>
      </c>
      <c r="G73" s="62">
        <v>7.6709048649792985E-2</v>
      </c>
      <c r="H73" s="42">
        <v>0</v>
      </c>
      <c r="I73" s="58">
        <v>0</v>
      </c>
      <c r="J73" s="70">
        <v>15080244</v>
      </c>
      <c r="K73" s="60">
        <v>1</v>
      </c>
      <c r="L73" s="44">
        <v>15080244</v>
      </c>
      <c r="M73" s="62">
        <v>8.1518966986309366E-2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24888577</v>
      </c>
      <c r="E74" s="84">
        <v>1</v>
      </c>
      <c r="F74" s="109">
        <v>24888577</v>
      </c>
      <c r="G74" s="168">
        <v>0.13837241925339525</v>
      </c>
      <c r="H74" s="119">
        <v>0</v>
      </c>
      <c r="I74" s="81">
        <v>0</v>
      </c>
      <c r="J74" s="96">
        <v>26080244</v>
      </c>
      <c r="K74" s="84">
        <v>1</v>
      </c>
      <c r="L74" s="120">
        <v>26080244</v>
      </c>
      <c r="M74" s="83">
        <v>0.1409814423182339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112409772</v>
      </c>
      <c r="C76" s="124">
        <v>0.62496188911734774</v>
      </c>
      <c r="D76" s="123">
        <v>67456831</v>
      </c>
      <c r="E76" s="125">
        <v>0.37503811088265232</v>
      </c>
      <c r="F76" s="123">
        <v>179866603</v>
      </c>
      <c r="G76" s="126">
        <v>1</v>
      </c>
      <c r="H76" s="123">
        <v>110620566</v>
      </c>
      <c r="I76" s="124">
        <v>0.59797933427077543</v>
      </c>
      <c r="J76" s="123">
        <v>74370051</v>
      </c>
      <c r="K76" s="125">
        <v>0.40202066572922451</v>
      </c>
      <c r="L76" s="123">
        <v>184990617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6"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9.85546875" style="131" customWidth="1"/>
    <col min="5" max="5" width="45.5703125" style="130" customWidth="1"/>
    <col min="6" max="6" width="50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51.285156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LSUBOS!B13+LSUBR!B13+LSUA!B13+LSUS!B13+LSUE!B13+LSULAW!B13+LSUHSCS!B13+LSUHSCNO!B13+LSUAG!B13+PENN!B13+EACONWAY!B13+HPLONG!B13</f>
        <v>388639386</v>
      </c>
      <c r="C13" s="52">
        <f t="shared" ref="C13:C76" si="0">IF(ISBLANK(B13),"  ",IF(F13&gt;0,B13/F13,IF(B13&gt;0,1,0)))</f>
        <v>1</v>
      </c>
      <c r="D13" s="53">
        <f>LSUBOS!D13+LSUBR!D13+LSUA!D13+LSUS!D13+LSUE!D13+LSULAW!D13+LSUHSCS!D13+LSUHSCNO!D13+LSUAG!D13+PENN!D13+EACONWAY!D13+HPLONG!D13</f>
        <v>0</v>
      </c>
      <c r="E13" s="54">
        <f>IF(ISBLANK(D13),"  ",IF(F13&gt;0,D13/F13,IF(D13&gt;0,1,0)))</f>
        <v>0</v>
      </c>
      <c r="F13" s="206">
        <f>D13+B13</f>
        <v>388639386</v>
      </c>
      <c r="G13" s="56">
        <f>IF(ISBLANK(F13),"  ",IF(F76&gt;0,F13/F76,IF(F13&gt;0,1,0)))</f>
        <v>0.16357892645962621</v>
      </c>
      <c r="H13" s="9">
        <f>LSUBOS!H13+LSUBR!H13+LSUA!H13+LSUS!H13+LSUE!H13+LSULAW!H13+LSUHSCS!H13+LSUHSCNO!H13+LSUAG!H13+PENN!H13+EACONWAY!H13+HPLONG!H13</f>
        <v>384241684</v>
      </c>
      <c r="I13" s="52">
        <f>IF(ISBLANK(H13),"  ",IF(L13&gt;0,H13/L13,IF(H13&gt;0,1,0)))</f>
        <v>1</v>
      </c>
      <c r="J13" s="53">
        <f>LSUBOS!J13+LSUBR!J13+LSUA!J13+LSUS!J13+LSUE!J13+LSULAW!J13+LSUHSCS!J13+LSUHSCNO!J13+LSUAG!J13+PENN!J13+EACONWAY!J13+HPLONG!J13</f>
        <v>0</v>
      </c>
      <c r="K13" s="54">
        <f>IF(ISBLANK(J13),"  ",IF(L13&gt;0,J13/L13,IF(J13&gt;0,1,0)))</f>
        <v>0</v>
      </c>
      <c r="L13" s="55">
        <f t="shared" ref="L13:L15" si="1">J13+H13</f>
        <v>384241684</v>
      </c>
      <c r="M13" s="56">
        <f>IF(ISBLANK(L13),"  ",IF(L76&gt;0,L13/L76,IF(L13&gt;0,1,0)))</f>
        <v>0.16107944445523831</v>
      </c>
      <c r="N13" s="57"/>
    </row>
    <row r="14" spans="1:17" s="11" customFormat="1" ht="44.25">
      <c r="A14" s="21" t="s">
        <v>14</v>
      </c>
      <c r="B14" s="9">
        <f>LSUBOS!B14+LSUBR!B14+LSUA!B14+LSUS!B14+LSUE!B14+LSULAW!B14+LSUHSCS!B14+LSUHSCNO!B14+LSUAG!B14+PENN!B14+EACONWAY!B14+HPLONG!B14</f>
        <v>0</v>
      </c>
      <c r="C14" s="52">
        <f t="shared" ref="C14" si="2">IF(ISBLANK(B14),"  ",IF(F14&gt;0,B14/F14,IF(B14&gt;0,1,0)))</f>
        <v>0</v>
      </c>
      <c r="D14" s="53">
        <f>LSUBOS!D14+LSUBR!D14+LSUA!D14+LSUS!D14+LSUE!D14+LSULAW!D14+LSUHSCS!D14+LSUHSCNO!D14+LSUAG!D14+PENN!D14+EACONWAY!D14+HPLONG!D14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LSUBOS!H14+LSUBR!H14+LSUA!H14+LSUS!H14+LSUE!H14+LSULAW!H14+LSUHSCS!H14+LSUHSCNO!H14+LSUAG!H14+PENN!H14+EACONWAY!H14+HPLONG!H14</f>
        <v>0</v>
      </c>
      <c r="I14" s="52">
        <f>IF(ISBLANK(H14),"  ",IF(L14&gt;0,H14/L14,IF(H14&gt;0,1,0)))</f>
        <v>0</v>
      </c>
      <c r="J14" s="53">
        <f>LSUBOS!J14+LSUBR!J14+LSUA!J14+LSUS!J14+LSUE!J14+LSULAW!J14+LSUHSCS!J14+LSUHSCNO!J14+LSUAG!J14+PENN!J14+EACONWAY!J14+HPLONG!J14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53037006.289999999</v>
      </c>
      <c r="C15" s="207">
        <f t="shared" si="0"/>
        <v>1</v>
      </c>
      <c r="D15" s="70">
        <f>SUM(D16:D34)</f>
        <v>0</v>
      </c>
      <c r="E15" s="65">
        <f>IF(ISBLANK(D15),"  ",IF(F15&gt;0,D15/F15,IF(D15&gt;0,1,0)))</f>
        <v>0</v>
      </c>
      <c r="F15" s="48">
        <f>D15+B15</f>
        <v>53037006.289999999</v>
      </c>
      <c r="G15" s="66">
        <f>IF(ISBLANK(F15),"  ",IF(F76&gt;0,F15/F76,IF(F15&gt;0,1,0)))</f>
        <v>2.2323359042026283E-2</v>
      </c>
      <c r="H15" s="63">
        <f>SUM(H16:H34)</f>
        <v>54415526</v>
      </c>
      <c r="I15" s="207">
        <f>IF(ISBLANK(H15),"  ",IF(L15&gt;0,H15/L15,IF(H15&gt;0,1,0)))</f>
        <v>1</v>
      </c>
      <c r="J15" s="70">
        <f>SUM(J16:J34)</f>
        <v>0</v>
      </c>
      <c r="K15" s="65">
        <f>IF(ISBLANK(J15),"  ",IF(L15&gt;0,J15/L15,IF(J15&gt;0,1,0)))</f>
        <v>0</v>
      </c>
      <c r="L15" s="48">
        <f t="shared" si="1"/>
        <v>54415526</v>
      </c>
      <c r="M15" s="66">
        <f>IF(ISBLANK(L15),"  ",IF(L76&gt;0,L15/L76,IF(L15&gt;0,1,0)))</f>
        <v>2.2811743396949032E-2</v>
      </c>
      <c r="N15" s="35"/>
    </row>
    <row r="16" spans="1:17" s="11" customFormat="1" ht="44.25">
      <c r="A16" s="67" t="s">
        <v>16</v>
      </c>
      <c r="B16" s="9">
        <f>LSUBOS!B16+LSUBR!B16+LSUA!B16+LSUS!B16+LSUE!B16+LSULAW!B16+LSUHSCS!B16+LSUHSCNO!B16+LSUAG!B16+PENN!B16+EACONWAY!B16+HPLONG!B16</f>
        <v>0</v>
      </c>
      <c r="C16" s="52">
        <f t="shared" ref="C16:C34" si="4">IF(ISBLANK(B16),"  ",IF(F16&gt;0,B16/F16,IF(B16&gt;0,1,0)))</f>
        <v>0</v>
      </c>
      <c r="D16" s="53">
        <f>LSUBOS!D16+LSUBR!D16+LSUA!D16+LSUS!D16+LSUE!D16+LSULAW!D16+LSUHSCS!D16+LSUHSCNO!D16+LSUAG!D16+PENN!D16+EACONWAY!D16+HPLONG!D16</f>
        <v>0</v>
      </c>
      <c r="E16" s="54">
        <f t="shared" ref="E16:E34" si="5">IF(ISBLANK(D16),"  ",IF(F16&gt;0,D16/F16,IF(D16&gt;0,1,0)))</f>
        <v>0</v>
      </c>
      <c r="F16" s="206">
        <f t="shared" ref="F16:F34" si="6">D16+B16</f>
        <v>0</v>
      </c>
      <c r="G16" s="56">
        <f t="shared" ref="G16:G34" si="7">IF(ISBLANK(F16),"  ",IF(F79&gt;0,F16/F79,IF(F16&gt;0,1,0)))</f>
        <v>0</v>
      </c>
      <c r="H16" s="9">
        <f>LSUBOS!H16+LSUBR!H16+LSUA!H16+LSUS!H16+LSUE!H16+LSULAW!H16+LSUHSCS!H16+LSUHSCNO!H16+LSUAG!H16+PENN!H16+EACONWAY!H16+HPLONG!H16</f>
        <v>0</v>
      </c>
      <c r="I16" s="52">
        <f t="shared" ref="I16:I34" si="8">IF(ISBLANK(H16),"  ",IF(L16&gt;0,H16/L16,IF(H16&gt;0,1,0)))</f>
        <v>0</v>
      </c>
      <c r="J16" s="53">
        <f>LSUBOS!J16+LSUBR!J16+LSUA!J16+LSUS!J16+LSUE!J16+LSULAW!J16+LSUHSCS!J16+LSUHSCNO!J16+LSUAG!J16+PENN!J16+EACONWAY!J16+HPLONG!J16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LSUBOS!B17+LSUBR!B17+LSUA!B17+LSUS!B17+LSUE!B17+LSULAW!B17+LSUHSCS!B17+LSUHSCNO!B17+LSUAG!B17+PENN!B17+EACONWAY!B17+HPLONG!B17</f>
        <v>18886596.969999999</v>
      </c>
      <c r="C17" s="52">
        <f t="shared" si="4"/>
        <v>1</v>
      </c>
      <c r="D17" s="53">
        <f>LSUBOS!D17+LSUBR!D17+LSUA!D17+LSUS!D17+LSUE!D17+LSULAW!D17+LSUHSCS!D17+LSUHSCNO!D17+LSUAG!D17+PENN!D17+EACONWAY!D17+HPLONG!D17</f>
        <v>0</v>
      </c>
      <c r="E17" s="54">
        <f t="shared" si="5"/>
        <v>0</v>
      </c>
      <c r="F17" s="61">
        <f t="shared" si="6"/>
        <v>18886596.969999999</v>
      </c>
      <c r="G17" s="56">
        <f t="shared" si="7"/>
        <v>1</v>
      </c>
      <c r="H17" s="9">
        <f>LSUBOS!H17+LSUBR!H17+LSUA!H17+LSUS!H17+LSUE!H17+LSULAW!H17+LSUHSCS!H17+LSUHSCNO!H17+LSUAG!H17+PENN!H17+EACONWAY!H17+HPLONG!H17</f>
        <v>20155526</v>
      </c>
      <c r="I17" s="52">
        <f t="shared" si="8"/>
        <v>1</v>
      </c>
      <c r="J17" s="53">
        <f>LSUBOS!J17+LSUBR!J17+LSUA!J17+LSUS!J17+LSUE!J17+LSULAW!J17+LSUHSCS!J17+LSUHSCNO!J17+LSUAG!J17+PENN!J17+EACONWAY!J17+HPLONG!J17</f>
        <v>0</v>
      </c>
      <c r="K17" s="54">
        <f t="shared" si="9"/>
        <v>0</v>
      </c>
      <c r="L17" s="55">
        <f t="shared" si="10"/>
        <v>20155526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LSUBOS!B18+LSUBR!B18+LSUA!B18+LSUS!B18+LSUE!B18+LSULAW!B18+LSUHSCS!B18+LSUHSCNO!B18+LSUAG!B18+PENN!B18+EACONWAY!B18+HPLONG!B18</f>
        <v>25054190.32</v>
      </c>
      <c r="C18" s="52">
        <f t="shared" si="4"/>
        <v>1</v>
      </c>
      <c r="D18" s="53">
        <f>LSUBOS!D18+LSUBR!D18+LSUA!D18+LSUS!D18+LSUE!D18+LSULAW!D18+LSUHSCS!D18+LSUHSCNO!D18+LSUAG!D18+PENN!D18+EACONWAY!D18+HPLONG!D18</f>
        <v>0</v>
      </c>
      <c r="E18" s="54">
        <f t="shared" si="5"/>
        <v>0</v>
      </c>
      <c r="F18" s="61">
        <f t="shared" si="6"/>
        <v>25054190.32</v>
      </c>
      <c r="G18" s="56">
        <f t="shared" si="7"/>
        <v>1</v>
      </c>
      <c r="H18" s="9">
        <f>LSUBOS!H18+LSUBR!H18+LSUA!H18+LSUS!H18+LSUE!H18+LSULAW!H18+LSUHSCS!H18+LSUHSCNO!H18+LSUAG!H18+PENN!H18+EACONWAY!H18+HPLONG!H18</f>
        <v>25200000</v>
      </c>
      <c r="I18" s="52">
        <f t="shared" si="8"/>
        <v>1</v>
      </c>
      <c r="J18" s="53">
        <f>LSUBOS!J18+LSUBR!J18+LSUA!J18+LSUS!J18+LSUE!J18+LSULAW!J18+LSUHSCS!J18+LSUHSCNO!J18+LSUAG!J18+PENN!J18+EACONWAY!J18+HPLONG!J18</f>
        <v>0</v>
      </c>
      <c r="K18" s="54">
        <f t="shared" si="9"/>
        <v>0</v>
      </c>
      <c r="L18" s="55">
        <f t="shared" si="10"/>
        <v>25200000</v>
      </c>
      <c r="M18" s="56">
        <f t="shared" si="11"/>
        <v>1</v>
      </c>
      <c r="N18" s="35"/>
    </row>
    <row r="19" spans="1:14" s="11" customFormat="1" ht="44.25">
      <c r="A19" s="69" t="s">
        <v>19</v>
      </c>
      <c r="B19" s="9">
        <f>LSUBOS!B19+LSUBR!B19+LSUA!B19+LSUS!B19+LSUE!B19+LSULAW!B19+LSUHSCS!B19+LSUHSCNO!B19+LSUAG!B19+PENN!B19+EACONWAY!B19+HPLONG!B19</f>
        <v>0</v>
      </c>
      <c r="C19" s="52">
        <f t="shared" si="4"/>
        <v>0</v>
      </c>
      <c r="D19" s="53">
        <f>LSUBOS!D19+LSUBR!D19+LSUA!D19+LSUS!D19+LSUE!D19+LSULAW!D19+LSUHSCS!D19+LSUHSCNO!D19+LSUAG!D19+PENN!D19+EACONWAY!D19+HPLONG!D19</f>
        <v>0</v>
      </c>
      <c r="E19" s="54">
        <f t="shared" si="5"/>
        <v>0</v>
      </c>
      <c r="F19" s="61">
        <f t="shared" si="6"/>
        <v>0</v>
      </c>
      <c r="G19" s="56">
        <f t="shared" si="7"/>
        <v>0</v>
      </c>
      <c r="H19" s="9">
        <f>LSUBOS!H19+LSUBR!H19+LSUA!H19+LSUS!H19+LSUE!H19+LSULAW!H19+LSUHSCS!H19+LSUHSCNO!H19+LSUAG!H19+PENN!H19+EACONWAY!H19+HPLONG!H19</f>
        <v>0</v>
      </c>
      <c r="I19" s="52">
        <f t="shared" si="8"/>
        <v>0</v>
      </c>
      <c r="J19" s="53">
        <f>LSUBOS!J19+LSUBR!J19+LSUA!J19+LSUS!J19+LSUE!J19+LSULAW!J19+LSUHSCS!J19+LSUHSCNO!J19+LSUAG!J19+PENN!J19+EACONWAY!J19+HPLONG!J19</f>
        <v>0</v>
      </c>
      <c r="K19" s="54">
        <f t="shared" si="9"/>
        <v>0</v>
      </c>
      <c r="L19" s="55">
        <f t="shared" si="10"/>
        <v>0</v>
      </c>
      <c r="M19" s="56">
        <f t="shared" si="11"/>
        <v>0</v>
      </c>
      <c r="N19" s="35"/>
    </row>
    <row r="20" spans="1:14" s="11" customFormat="1" ht="44.25">
      <c r="A20" s="69" t="s">
        <v>20</v>
      </c>
      <c r="B20" s="9">
        <f>LSUBOS!B20+LSUBR!B20+LSUA!B20+LSUS!B20+LSUE!B20+LSULAW!B20+LSUHSCS!B20+LSUHSCNO!B20+LSUAG!B20+PENN!B20+EACONWAY!B20+HPLONG!B20</f>
        <v>0</v>
      </c>
      <c r="C20" s="52">
        <f t="shared" si="4"/>
        <v>0</v>
      </c>
      <c r="D20" s="53">
        <f>LSUBOS!D20+LSUBR!D20+LSUA!D20+LSUS!D20+LSUE!D20+LSULAW!D20+LSUHSCS!D20+LSUHSCNO!D20+LSUAG!D20+PENN!D20+EACONWAY!D20+HPLONG!D20</f>
        <v>0</v>
      </c>
      <c r="E20" s="54">
        <f t="shared" si="5"/>
        <v>0</v>
      </c>
      <c r="F20" s="61">
        <f t="shared" si="6"/>
        <v>0</v>
      </c>
      <c r="G20" s="56">
        <f t="shared" si="7"/>
        <v>0</v>
      </c>
      <c r="H20" s="9">
        <f>LSUBOS!H20+LSUBR!H20+LSUA!H20+LSUS!H20+LSUE!H20+LSULAW!H20+LSUHSCS!H20+LSUHSCNO!H20+LSUAG!H20+PENN!H20+EACONWAY!H20+HPLONG!H20</f>
        <v>0</v>
      </c>
      <c r="I20" s="52">
        <f t="shared" si="8"/>
        <v>0</v>
      </c>
      <c r="J20" s="53">
        <f>LSUBOS!J20+LSUBR!J20+LSUA!J20+LSUS!J20+LSUE!J20+LSULAW!J20+LSUHSCS!J20+LSUHSCNO!J20+LSUAG!J20+PENN!J20+EACONWAY!J20+HPLONG!J20</f>
        <v>0</v>
      </c>
      <c r="K20" s="54">
        <f t="shared" si="9"/>
        <v>0</v>
      </c>
      <c r="L20" s="55">
        <f t="shared" si="10"/>
        <v>0</v>
      </c>
      <c r="M20" s="56">
        <f t="shared" si="11"/>
        <v>0</v>
      </c>
      <c r="N20" s="35"/>
    </row>
    <row r="21" spans="1:14" s="11" customFormat="1" ht="44.25">
      <c r="A21" s="69" t="s">
        <v>21</v>
      </c>
      <c r="B21" s="9">
        <f>LSUBOS!B21+LSUBR!B21+LSUA!B21+LSUS!B21+LSUE!B21+LSULAW!B21+LSUHSCS!B21+LSUHSCNO!B21+LSUAG!B21+PENN!B21+EACONWAY!B21+HPLONG!B21</f>
        <v>0</v>
      </c>
      <c r="C21" s="52">
        <f t="shared" si="4"/>
        <v>0</v>
      </c>
      <c r="D21" s="53">
        <f>LSUBOS!D21+LSUBR!D21+LSUA!D21+LSUS!D21+LSUE!D21+LSULAW!D21+LSUHSCS!D21+LSUHSCNO!D21+LSUAG!D21+PENN!D21+EACONWAY!D21+HPLONG!D21</f>
        <v>0</v>
      </c>
      <c r="E21" s="54">
        <f t="shared" si="5"/>
        <v>0</v>
      </c>
      <c r="F21" s="61">
        <f t="shared" si="6"/>
        <v>0</v>
      </c>
      <c r="G21" s="56">
        <f t="shared" si="7"/>
        <v>0</v>
      </c>
      <c r="H21" s="9">
        <f>LSUBOS!H21+LSUBR!H21+LSUA!H21+LSUS!H21+LSUE!H21+LSULAW!H21+LSUHSCS!H21+LSUHSCNO!H21+LSUAG!H21+PENN!H21+EACONWAY!H21+HPLONG!H21</f>
        <v>0</v>
      </c>
      <c r="I21" s="52">
        <f t="shared" si="8"/>
        <v>0</v>
      </c>
      <c r="J21" s="53">
        <f>LSUBOS!J21+LSUBR!J21+LSUA!J21+LSUS!J21+LSUE!J21+LSULAW!J21+LSUHSCS!J21+LSUHSCNO!J21+LSUAG!J21+PENN!J21+EACONWAY!J21+HPLONG!J21</f>
        <v>0</v>
      </c>
      <c r="K21" s="54">
        <f t="shared" si="9"/>
        <v>0</v>
      </c>
      <c r="L21" s="55">
        <f t="shared" si="10"/>
        <v>0</v>
      </c>
      <c r="M21" s="56">
        <f t="shared" si="11"/>
        <v>0</v>
      </c>
      <c r="N21" s="35"/>
    </row>
    <row r="22" spans="1:14" s="11" customFormat="1" ht="44.25">
      <c r="A22" s="69" t="s">
        <v>22</v>
      </c>
      <c r="B22" s="9">
        <f>LSUBOS!B22+LSUBR!B22+LSUA!B22+LSUS!B22+LSUE!B22+LSULAW!B22+LSUHSCS!B22+LSUHSCNO!B22+LSUAG!B22+PENN!B22+EACONWAY!B22+HPLONG!B22</f>
        <v>0</v>
      </c>
      <c r="C22" s="52">
        <f t="shared" si="4"/>
        <v>0</v>
      </c>
      <c r="D22" s="53">
        <f>LSUBOS!D22+LSUBR!D22+LSUA!D22+LSUS!D22+LSUE!D22+LSULAW!D22+LSUHSCS!D22+LSUHSCNO!D22+LSUAG!D22+PENN!D22+EACONWAY!D22+HPLONG!D22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LSUBOS!H22+LSUBR!H22+LSUA!H22+LSUS!H22+LSUE!H22+LSULAW!H22+LSUHSCS!H22+LSUHSCNO!H22+LSUAG!H22+PENN!H22+EACONWAY!H22+HPLONG!H22</f>
        <v>0</v>
      </c>
      <c r="I22" s="52">
        <f t="shared" si="8"/>
        <v>0</v>
      </c>
      <c r="J22" s="53">
        <f>LSUBOS!J22+LSUBR!J22+LSUA!J22+LSUS!J22+LSUE!J22+LSULAW!J22+LSUHSCS!J22+LSUHSCNO!J22+LSUAG!J22+PENN!J22+EACONWAY!J22+HPLONG!J22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LSUBOS!B23+LSUBR!B23+LSUA!B23+LSUS!B23+LSUE!B23+LSULAW!B23+LSUHSCS!B23+LSUHSCNO!B23+LSUAG!B23+PENN!B23+EACONWAY!B23+HPLONG!B23</f>
        <v>750000</v>
      </c>
      <c r="C23" s="52">
        <f t="shared" si="4"/>
        <v>1</v>
      </c>
      <c r="D23" s="53">
        <f>LSUBOS!D23+LSUBR!D23+LSUA!D23+LSUS!D23+LSUE!D23+LSULAW!D23+LSUHSCS!D23+LSUHSCNO!D23+LSUAG!D23+PENN!D23+EACONWAY!D23+HPLONG!D23</f>
        <v>0</v>
      </c>
      <c r="E23" s="54">
        <f t="shared" si="5"/>
        <v>0</v>
      </c>
      <c r="F23" s="61">
        <f t="shared" si="6"/>
        <v>750000</v>
      </c>
      <c r="G23" s="56">
        <f t="shared" si="7"/>
        <v>1</v>
      </c>
      <c r="H23" s="9">
        <f>LSUBOS!H23+LSUBR!H23+LSUA!H23+LSUS!H23+LSUE!H23+LSULAW!H23+LSUHSCS!H23+LSUHSCNO!H23+LSUAG!H23+PENN!H23+EACONWAY!H23+HPLONG!H23</f>
        <v>750000</v>
      </c>
      <c r="I23" s="52">
        <f t="shared" si="8"/>
        <v>1</v>
      </c>
      <c r="J23" s="53">
        <f>LSUBOS!J23+LSUBR!J23+LSUA!J23+LSUS!J23+LSUE!J23+LSULAW!J23+LSUHSCS!J23+LSUHSCNO!J23+LSUAG!J23+PENN!J23+EACONWAY!J23+HPLONG!J23</f>
        <v>0</v>
      </c>
      <c r="K23" s="54">
        <f t="shared" si="9"/>
        <v>0</v>
      </c>
      <c r="L23" s="55">
        <f t="shared" si="10"/>
        <v>750000</v>
      </c>
      <c r="M23" s="56">
        <f t="shared" si="11"/>
        <v>1</v>
      </c>
      <c r="N23" s="35"/>
    </row>
    <row r="24" spans="1:14" s="11" customFormat="1" ht="44.25">
      <c r="A24" s="69" t="s">
        <v>24</v>
      </c>
      <c r="B24" s="9">
        <f>LSUBOS!B24+LSUBR!B24+LSUA!B24+LSUS!B24+LSUE!B24+LSULAW!B24+LSUHSCS!B24+LSUHSCNO!B24+LSUAG!B24+PENN!B24+EACONWAY!B24+HPLONG!B24</f>
        <v>2933635</v>
      </c>
      <c r="C24" s="52">
        <f t="shared" si="4"/>
        <v>1</v>
      </c>
      <c r="D24" s="53">
        <f>LSUBOS!D24+LSUBR!D24+LSUA!D24+LSUS!D24+LSUE!D24+LSULAW!D24+LSUHSCS!D24+LSUHSCNO!D24+LSUAG!D24+PENN!D24+EACONWAY!D24+HPLONG!D24</f>
        <v>0</v>
      </c>
      <c r="E24" s="54">
        <f t="shared" si="5"/>
        <v>0</v>
      </c>
      <c r="F24" s="61">
        <f t="shared" si="6"/>
        <v>2933635</v>
      </c>
      <c r="G24" s="56">
        <f t="shared" si="7"/>
        <v>1</v>
      </c>
      <c r="H24" s="9">
        <f>LSUBOS!H24+LSUBR!H24+LSUA!H24+LSUS!H24+LSUE!H24+LSULAW!H24+LSUHSCS!H24+LSUHSCNO!H24+LSUAG!H24+PENN!H24+EACONWAY!H24+HPLONG!H24</f>
        <v>3100000</v>
      </c>
      <c r="I24" s="52">
        <f t="shared" si="8"/>
        <v>1</v>
      </c>
      <c r="J24" s="53">
        <f>LSUBOS!J24+LSUBR!J24+LSUA!J24+LSUS!J24+LSUE!J24+LSULAW!J24+LSUHSCS!J24+LSUHSCNO!J24+LSUAG!J24+PENN!J24+EACONWAY!J24+HPLONG!J24</f>
        <v>0</v>
      </c>
      <c r="K24" s="54">
        <f t="shared" si="9"/>
        <v>0</v>
      </c>
      <c r="L24" s="55">
        <f t="shared" si="10"/>
        <v>3100000</v>
      </c>
      <c r="M24" s="56">
        <f t="shared" si="11"/>
        <v>1</v>
      </c>
      <c r="N24" s="35"/>
    </row>
    <row r="25" spans="1:14" s="11" customFormat="1" ht="44.25">
      <c r="A25" s="69" t="s">
        <v>25</v>
      </c>
      <c r="B25" s="9">
        <f>LSUBOS!B25+LSUBR!B25+LSUA!B25+LSUS!B25+LSUE!B25+LSULAW!B25+LSUHSCS!B25+LSUHSCNO!B25+LSUAG!B25+PENN!B25+EACONWAY!B25+HPLONG!B25</f>
        <v>210000</v>
      </c>
      <c r="C25" s="52">
        <f t="shared" si="4"/>
        <v>1</v>
      </c>
      <c r="D25" s="53">
        <f>LSUBOS!D25+LSUBR!D25+LSUA!D25+LSUS!D25+LSUE!D25+LSULAW!D25+LSUHSCS!D25+LSUHSCNO!D25+LSUAG!D25+PENN!D25+EACONWAY!D25+HPLONG!D25</f>
        <v>0</v>
      </c>
      <c r="E25" s="54">
        <f t="shared" si="5"/>
        <v>0</v>
      </c>
      <c r="F25" s="61">
        <f t="shared" si="6"/>
        <v>210000</v>
      </c>
      <c r="G25" s="56">
        <f t="shared" si="7"/>
        <v>1</v>
      </c>
      <c r="H25" s="9">
        <f>LSUBOS!H25+LSUBR!H25+LSUA!H25+LSUS!H25+LSUE!H25+LSULAW!H25+LSUHSCS!H25+LSUHSCNO!H25+LSUAG!H25+PENN!H25+EACONWAY!H25+HPLONG!H25</f>
        <v>210000</v>
      </c>
      <c r="I25" s="52">
        <f t="shared" si="8"/>
        <v>1</v>
      </c>
      <c r="J25" s="53">
        <f>LSUBOS!J25+LSUBR!J25+LSUA!J25+LSUS!J25+LSUE!J25+LSULAW!J25+LSUHSCS!J25+LSUHSCNO!J25+LSUAG!J25+PENN!J25+EACONWAY!J25+HPLONG!J25</f>
        <v>0</v>
      </c>
      <c r="K25" s="54">
        <f t="shared" si="9"/>
        <v>0</v>
      </c>
      <c r="L25" s="55">
        <f t="shared" si="10"/>
        <v>210000</v>
      </c>
      <c r="M25" s="56">
        <f t="shared" si="11"/>
        <v>1</v>
      </c>
      <c r="N25" s="35"/>
    </row>
    <row r="26" spans="1:14" s="11" customFormat="1" ht="44.25">
      <c r="A26" s="69" t="s">
        <v>26</v>
      </c>
      <c r="B26" s="9">
        <f>LSUBOS!B26+LSUBR!B26+LSUA!B26+LSUS!B26+LSUE!B26+LSULAW!B26+LSUHSCS!B26+LSUHSCNO!B26+LSUAG!B26+PENN!B26+EACONWAY!B26+HPLONG!B26</f>
        <v>0</v>
      </c>
      <c r="C26" s="52">
        <f t="shared" si="4"/>
        <v>0</v>
      </c>
      <c r="D26" s="53">
        <f>LSUBOS!D26+LSUBR!D26+LSUA!D26+LSUS!D26+LSUE!D26+LSULAW!D26+LSUHSCS!D26+LSUHSCNO!D26+LSUAG!D26+PENN!D26+EACONWAY!D26+HPLONG!D26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LSUBOS!H26+LSUBR!H26+LSUA!H26+LSUS!H26+LSUE!H26+LSULAW!H26+LSUHSCS!H26+LSUHSCNO!H26+LSUAG!H26+PENN!H26+EACONWAY!H26+HPLONG!H26</f>
        <v>0</v>
      </c>
      <c r="I26" s="52">
        <f t="shared" si="8"/>
        <v>0</v>
      </c>
      <c r="J26" s="53">
        <f>LSUBOS!J26+LSUBR!J26+LSUA!J26+LSUS!J26+LSUE!J26+LSULAW!J26+LSUHSCS!J26+LSUHSCNO!J26+LSUAG!J26+PENN!J26+EACONWAY!J26+HPLONG!J26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LSUBOS!B27+LSUBR!B27+LSUA!B27+LSUS!B27+LSUE!B27+LSULAW!B27+LSUHSCS!B27+LSUHSCNO!B27+LSUAG!B27+PENN!B27+EACONWAY!B27+HPLONG!B27</f>
        <v>0</v>
      </c>
      <c r="C27" s="52">
        <f t="shared" si="4"/>
        <v>0</v>
      </c>
      <c r="D27" s="53">
        <f>LSUBOS!D27+LSUBR!D27+LSUA!D27+LSUS!D27+LSUE!D27+LSULAW!D27+LSUHSCS!D27+LSUHSCNO!D27+LSUAG!D27+PENN!D27+EACONWAY!D27+HPLONG!D27</f>
        <v>0</v>
      </c>
      <c r="E27" s="54">
        <f t="shared" si="5"/>
        <v>0</v>
      </c>
      <c r="F27" s="61">
        <f t="shared" si="6"/>
        <v>0</v>
      </c>
      <c r="G27" s="56">
        <f t="shared" si="7"/>
        <v>0</v>
      </c>
      <c r="H27" s="9">
        <f>LSUBOS!H27+LSUBR!H27+LSUA!H27+LSUS!H27+LSUE!H27+LSULAW!H27+LSUHSCS!H27+LSUHSCNO!H27+LSUAG!H27+PENN!H27+EACONWAY!H27+HPLONG!H27</f>
        <v>0</v>
      </c>
      <c r="I27" s="52">
        <f t="shared" si="8"/>
        <v>0</v>
      </c>
      <c r="J27" s="53">
        <f>LSUBOS!J27+LSUBR!J27+LSUA!J27+LSUS!J27+LSUE!J27+LSULAW!J27+LSUHSCS!J27+LSUHSCNO!J27+LSUAG!J27+PENN!J27+EACONWAY!J27+HPLONG!J27</f>
        <v>0</v>
      </c>
      <c r="K27" s="54">
        <f t="shared" si="9"/>
        <v>0</v>
      </c>
      <c r="L27" s="55">
        <f t="shared" si="10"/>
        <v>0</v>
      </c>
      <c r="M27" s="56">
        <f t="shared" si="11"/>
        <v>0</v>
      </c>
      <c r="N27" s="35"/>
    </row>
    <row r="28" spans="1:14" s="11" customFormat="1" ht="44.25">
      <c r="A28" s="71" t="s">
        <v>28</v>
      </c>
      <c r="B28" s="9">
        <f>LSUBOS!B28+LSUBR!B28+LSUA!B28+LSUS!B28+LSUE!B28+LSULAW!B28+LSUHSCS!B28+LSUHSCNO!B28+LSUAG!B28+PENN!B28+EACONWAY!B28+HPLONG!B28</f>
        <v>0</v>
      </c>
      <c r="C28" s="52">
        <f t="shared" si="4"/>
        <v>0</v>
      </c>
      <c r="D28" s="53">
        <f>LSUBOS!D28+LSUBR!D28+LSUA!D28+LSUS!D28+LSUE!D28+LSULAW!D28+LSUHSCS!D28+LSUHSCNO!D28+LSUAG!D28+PENN!D28+EACONWAY!D28+HPLONG!D28</f>
        <v>0</v>
      </c>
      <c r="E28" s="54">
        <f t="shared" si="5"/>
        <v>0</v>
      </c>
      <c r="F28" s="61">
        <f t="shared" si="6"/>
        <v>0</v>
      </c>
      <c r="G28" s="56">
        <f t="shared" si="7"/>
        <v>0</v>
      </c>
      <c r="H28" s="9">
        <f>LSUBOS!H28+LSUBR!H28+LSUA!H28+LSUS!H28+LSUE!H28+LSULAW!H28+LSUHSCS!H28+LSUHSCNO!H28+LSUAG!H28+PENN!H28+EACONWAY!H28+HPLONG!H28</f>
        <v>0</v>
      </c>
      <c r="I28" s="52">
        <f t="shared" si="8"/>
        <v>0</v>
      </c>
      <c r="J28" s="53">
        <f>LSUBOS!J28+LSUBR!J28+LSUA!J28+LSUS!J28+LSUE!J28+LSULAW!J28+LSUHSCS!J28+LSUHSCNO!J28+LSUAG!J28+PENN!J28+EACONWAY!J28+HPLONG!J28</f>
        <v>0</v>
      </c>
      <c r="K28" s="54">
        <f t="shared" si="9"/>
        <v>0</v>
      </c>
      <c r="L28" s="55">
        <f t="shared" si="10"/>
        <v>0</v>
      </c>
      <c r="M28" s="56">
        <f t="shared" si="11"/>
        <v>0</v>
      </c>
      <c r="N28" s="35"/>
    </row>
    <row r="29" spans="1:14" s="11" customFormat="1" ht="44.25">
      <c r="A29" s="71" t="s">
        <v>29</v>
      </c>
      <c r="B29" s="9">
        <f>LSUBOS!B29+LSUBR!B29+LSUA!B29+LSUS!B29+LSUE!B29+LSULAW!B29+LSUHSCS!B29+LSUHSCNO!B29+LSUAG!B29+PENN!B29+EACONWAY!B29+HPLONG!B29</f>
        <v>0</v>
      </c>
      <c r="C29" s="52">
        <f t="shared" si="4"/>
        <v>0</v>
      </c>
      <c r="D29" s="53">
        <f>LSUBOS!D29+LSUBR!D29+LSUA!D29+LSUS!D29+LSUE!D29+LSULAW!D29+LSUHSCS!D29+LSUHSCNO!D29+LSUAG!D29+PENN!D29+EACONWAY!D29+HPLONG!D29</f>
        <v>0</v>
      </c>
      <c r="E29" s="54">
        <f t="shared" si="5"/>
        <v>0</v>
      </c>
      <c r="F29" s="61">
        <f t="shared" si="6"/>
        <v>0</v>
      </c>
      <c r="G29" s="56">
        <f t="shared" si="7"/>
        <v>0</v>
      </c>
      <c r="H29" s="9">
        <f>LSUBOS!H29+LSUBR!H29+LSUA!H29+LSUS!H29+LSUE!H29+LSULAW!H29+LSUHSCS!H29+LSUHSCNO!H29+LSUAG!H29+PENN!H29+EACONWAY!H29+HPLONG!H29</f>
        <v>0</v>
      </c>
      <c r="I29" s="52">
        <f t="shared" si="8"/>
        <v>0</v>
      </c>
      <c r="J29" s="53">
        <f>LSUBOS!J29+LSUBR!J29+LSUA!J29+LSUS!J29+LSUE!J29+LSULAW!J29+LSUHSCS!J29+LSUHSCNO!J29+LSUAG!J29+PENN!J29+EACONWAY!J29+HPLONG!J29</f>
        <v>0</v>
      </c>
      <c r="K29" s="54">
        <f t="shared" si="9"/>
        <v>0</v>
      </c>
      <c r="L29" s="55">
        <f t="shared" si="10"/>
        <v>0</v>
      </c>
      <c r="M29" s="56">
        <f t="shared" si="11"/>
        <v>0</v>
      </c>
      <c r="N29" s="35"/>
    </row>
    <row r="30" spans="1:14" s="11" customFormat="1" ht="44.25">
      <c r="A30" s="71" t="s">
        <v>30</v>
      </c>
      <c r="B30" s="9">
        <f>LSUBOS!B30+LSUBR!B30+LSUA!B30+LSUS!B30+LSUE!B30+LSULAW!B30+LSUHSCS!B30+LSUHSCNO!B30+LSUAG!B30+PENN!B30+EACONWAY!B30+HPLONG!B30</f>
        <v>0</v>
      </c>
      <c r="C30" s="52">
        <f t="shared" si="4"/>
        <v>0</v>
      </c>
      <c r="D30" s="53">
        <f>LSUBOS!D30+LSUBR!D30+LSUA!D30+LSUS!D30+LSUE!D30+LSULAW!D30+LSUHSCS!D30+LSUHSCNO!D30+LSUAG!D30+PENN!D30+EACONWAY!D30+HPLONG!D30</f>
        <v>0</v>
      </c>
      <c r="E30" s="54">
        <f t="shared" si="5"/>
        <v>0</v>
      </c>
      <c r="F30" s="61">
        <f t="shared" si="6"/>
        <v>0</v>
      </c>
      <c r="G30" s="56">
        <f t="shared" si="7"/>
        <v>0</v>
      </c>
      <c r="H30" s="9">
        <f>LSUBOS!H30+LSUBR!H30+LSUA!H30+LSUS!H30+LSUE!H30+LSULAW!H30+LSUHSCS!H30+LSUHSCNO!H30+LSUAG!H30+PENN!H30+EACONWAY!H30+HPLONG!H30</f>
        <v>0</v>
      </c>
      <c r="I30" s="52">
        <f t="shared" si="8"/>
        <v>0</v>
      </c>
      <c r="J30" s="53">
        <f>LSUBOS!J30+LSUBR!J30+LSUA!J30+LSUS!J30+LSUE!J30+LSULAW!J30+LSUHSCS!J30+LSUHSCNO!J30+LSUAG!J30+PENN!J30+EACONWAY!J30+HPLONG!J30</f>
        <v>0</v>
      </c>
      <c r="K30" s="54">
        <f t="shared" si="9"/>
        <v>0</v>
      </c>
      <c r="L30" s="55">
        <f t="shared" si="10"/>
        <v>0</v>
      </c>
      <c r="M30" s="56">
        <f t="shared" si="11"/>
        <v>0</v>
      </c>
      <c r="N30" s="35"/>
    </row>
    <row r="31" spans="1:14" s="11" customFormat="1" ht="44.25">
      <c r="A31" s="71" t="s">
        <v>31</v>
      </c>
      <c r="B31" s="9">
        <f>LSUBOS!B31+LSUBR!B31+LSUA!B31+LSUS!B31+LSUE!B31+LSULAW!B31+LSUHSCS!B31+LSUHSCNO!B31+LSUAG!B31+PENN!B31+EACONWAY!B31+HPLONG!B31</f>
        <v>0</v>
      </c>
      <c r="C31" s="52">
        <f t="shared" si="4"/>
        <v>0</v>
      </c>
      <c r="D31" s="53">
        <f>LSUBOS!D31+LSUBR!D31+LSUA!D31+LSUS!D31+LSUE!D31+LSULAW!D31+LSUHSCS!D31+LSUHSCNO!D31+LSUAG!D31+PENN!D31+EACONWAY!D31+HPLONG!D31</f>
        <v>0</v>
      </c>
      <c r="E31" s="54">
        <f t="shared" si="5"/>
        <v>0</v>
      </c>
      <c r="F31" s="61">
        <f t="shared" si="6"/>
        <v>0</v>
      </c>
      <c r="G31" s="56">
        <f t="shared" si="7"/>
        <v>0</v>
      </c>
      <c r="H31" s="9">
        <f>LSUBOS!H31+LSUBR!H31+LSUA!H31+LSUS!H31+LSUE!H31+LSULAW!H31+LSUHSCS!H31+LSUHSCNO!H31+LSUAG!H31+PENN!H31+EACONWAY!H31+HPLONG!H31</f>
        <v>0</v>
      </c>
      <c r="I31" s="52">
        <f t="shared" si="8"/>
        <v>0</v>
      </c>
      <c r="J31" s="53">
        <f>LSUBOS!J31+LSUBR!J31+LSUA!J31+LSUS!J31+LSUE!J31+LSULAW!J31+LSUHSCS!J31+LSUHSCNO!J31+LSUAG!J31+PENN!J31+EACONWAY!J31+HPLONG!J31</f>
        <v>0</v>
      </c>
      <c r="K31" s="54">
        <f t="shared" si="9"/>
        <v>0</v>
      </c>
      <c r="L31" s="55">
        <f t="shared" si="10"/>
        <v>0</v>
      </c>
      <c r="M31" s="56">
        <f t="shared" si="11"/>
        <v>0</v>
      </c>
      <c r="N31" s="35"/>
    </row>
    <row r="32" spans="1:14" s="11" customFormat="1" ht="44.25">
      <c r="A32" s="71" t="s">
        <v>32</v>
      </c>
      <c r="B32" s="9">
        <f>LSUBOS!B32+LSUBR!B32+LSUA!B32+LSUS!B32+LSUE!B32+LSULAW!B32+LSUHSCS!B32+LSUHSCNO!B32+LSUAG!B32+PENN!B32+EACONWAY!B32+HPLONG!B32</f>
        <v>0</v>
      </c>
      <c r="C32" s="52">
        <f t="shared" si="4"/>
        <v>0</v>
      </c>
      <c r="D32" s="53">
        <f>LSUBOS!D32+LSUBR!D32+LSUA!D32+LSUS!D32+LSUE!D32+LSULAW!D32+LSUHSCS!D32+LSUHSCNO!D32+LSUAG!D32+PENN!D32+EACONWAY!D32+HPLONG!D32</f>
        <v>0</v>
      </c>
      <c r="E32" s="54">
        <f t="shared" si="5"/>
        <v>0</v>
      </c>
      <c r="F32" s="61">
        <f t="shared" si="6"/>
        <v>0</v>
      </c>
      <c r="G32" s="56">
        <f t="shared" si="7"/>
        <v>0</v>
      </c>
      <c r="H32" s="9">
        <f>LSUBOS!H32+LSUBR!H32+LSUA!H32+LSUS!H32+LSUE!H32+LSULAW!H32+LSUHSCS!H32+LSUHSCNO!H32+LSUAG!H32+PENN!H32+EACONWAY!H32+HPLONG!H32</f>
        <v>0</v>
      </c>
      <c r="I32" s="52">
        <f t="shared" si="8"/>
        <v>0</v>
      </c>
      <c r="J32" s="53">
        <f>LSUBOS!J32+LSUBR!J32+LSUA!J32+LSUS!J32+LSUE!J32+LSULAW!J32+LSUHSCS!J32+LSUHSCNO!J32+LSUAG!J32+PENN!J32+EACONWAY!J32+HPLONG!J32</f>
        <v>0</v>
      </c>
      <c r="K32" s="54">
        <f t="shared" si="9"/>
        <v>0</v>
      </c>
      <c r="L32" s="55">
        <f t="shared" si="10"/>
        <v>0</v>
      </c>
      <c r="M32" s="56">
        <f t="shared" si="11"/>
        <v>0</v>
      </c>
      <c r="N32" s="35"/>
    </row>
    <row r="33" spans="1:14" s="11" customFormat="1" ht="44.25">
      <c r="A33" s="204" t="s">
        <v>121</v>
      </c>
      <c r="B33" s="9">
        <f>LSUBOS!B33+LSUBR!B33+LSUA!B33+LSUS!B33+LSUE!B33+LSULAW!B33+LSUHSCS!B33+LSUHSCNO!B33+LSUAG!B33+PENN!B33+EACONWAY!B33+HPLONG!B33</f>
        <v>0</v>
      </c>
      <c r="C33" s="52">
        <f t="shared" si="4"/>
        <v>0</v>
      </c>
      <c r="D33" s="53">
        <f>LSUBOS!D33+LSUBR!D33+LSUA!D33+LSUS!D33+LSUE!D33+LSULAW!D33+LSUHSCS!D33+LSUHSCNO!D33+LSUAG!D33+PENN!D33+EACONWAY!D33+HPLONG!D33</f>
        <v>0</v>
      </c>
      <c r="E33" s="54">
        <f t="shared" si="5"/>
        <v>0</v>
      </c>
      <c r="F33" s="61">
        <f t="shared" si="6"/>
        <v>0</v>
      </c>
      <c r="G33" s="56">
        <f t="shared" si="7"/>
        <v>0</v>
      </c>
      <c r="H33" s="9">
        <f>LSUBOS!H33+LSUBR!H33+LSUA!H33+LSUS!H33+LSUE!H33+LSULAW!H33+LSUHSCS!H33+LSUHSCNO!H33+LSUAG!H33+PENN!H33+EACONWAY!H33+HPLONG!H33</f>
        <v>0</v>
      </c>
      <c r="I33" s="52">
        <f t="shared" si="8"/>
        <v>0</v>
      </c>
      <c r="J33" s="53">
        <f>LSUBOS!J33+LSUBR!J33+LSUA!J33+LSUS!J33+LSUE!J33+LSULAW!J33+LSUHSCS!J33+LSUHSCNO!J33+LSUAG!J33+PENN!J33+EACONWAY!J33+HPLONG!J33</f>
        <v>0</v>
      </c>
      <c r="K33" s="54">
        <f t="shared" si="9"/>
        <v>0</v>
      </c>
      <c r="L33" s="55">
        <f t="shared" si="10"/>
        <v>0</v>
      </c>
      <c r="M33" s="56">
        <f t="shared" si="11"/>
        <v>0</v>
      </c>
      <c r="N33" s="35"/>
    </row>
    <row r="34" spans="1:14" s="11" customFormat="1" ht="44.25">
      <c r="A34" s="71" t="s">
        <v>33</v>
      </c>
      <c r="B34" s="9">
        <f>LSUBOS!B34+LSUBR!B34+LSUA!B34+LSUS!B34+LSUE!B34+LSULAW!B34+LSUHSCS!B34+LSUHSCNO!B34+LSUAG!B34+PENN!B34+EACONWAY!B34+HPLONG!B34</f>
        <v>5202584</v>
      </c>
      <c r="C34" s="52">
        <f t="shared" si="4"/>
        <v>1</v>
      </c>
      <c r="D34" s="53">
        <f>LSUBOS!D34+LSUBR!D34+LSUA!D34+LSUS!D34+LSUE!D34+LSULAW!D34+LSUHSCS!D34+LSUHSCNO!D34+LSUAG!D34+PENN!D34+EACONWAY!D34+HPLONG!D34</f>
        <v>0</v>
      </c>
      <c r="E34" s="54">
        <f t="shared" si="5"/>
        <v>0</v>
      </c>
      <c r="F34" s="61">
        <f t="shared" si="6"/>
        <v>5202584</v>
      </c>
      <c r="G34" s="56">
        <f t="shared" si="7"/>
        <v>1</v>
      </c>
      <c r="H34" s="9">
        <f>LSUBOS!H34+LSUBR!H34+LSUA!H34+LSUS!H34+LSUE!H34+LSULAW!H34+LSUHSCS!H34+LSUHSCNO!H34+LSUAG!H34+PENN!H34+EACONWAY!H34+HPLONG!H34</f>
        <v>5000000</v>
      </c>
      <c r="I34" s="52">
        <f t="shared" si="8"/>
        <v>1</v>
      </c>
      <c r="J34" s="53">
        <f>LSUBOS!J34+LSUBR!J34+LSUA!J34+LSUS!J34+LSUE!J34+LSULAW!J34+LSUHSCS!J34+LSUHSCNO!J34+LSUAG!J34+PENN!J34+EACONWAY!J34+HPLONG!J34</f>
        <v>0</v>
      </c>
      <c r="K34" s="54">
        <f t="shared" si="9"/>
        <v>0</v>
      </c>
      <c r="L34" s="55">
        <f t="shared" si="10"/>
        <v>5000000</v>
      </c>
      <c r="M34" s="56">
        <f t="shared" si="11"/>
        <v>1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LSUBOS!B36+LSUBR!B36+LSUA!B36+LSUS!B36+LSUE!B36+LSULAW!B36+LSUHSCS!B36+LSUHSCNO!B36+LSUAG!B36+PENN!B36+EACONWAY!B36+HPLONG!B36</f>
        <v>0</v>
      </c>
      <c r="C36" s="52">
        <f t="shared" ref="C36" si="12">IF(ISBLANK(B36),"  ",IF(F36&gt;0,B36/F36,IF(B36&gt;0,1,0)))</f>
        <v>0</v>
      </c>
      <c r="D36" s="53">
        <f>LSUBOS!D36+LSUBR!D36+LSUA!D36+LSUS!D36+LSUE!D36+LSULAW!D36+LSUHSCS!D36+LSUHSCNO!D36+LSUAG!D36+PENN!D36+EACONWAY!D36+HPLONG!D36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LSUBOS!H36+LSUBR!H36+LSUA!H36+LSUS!H36+LSUE!H36+LSULAW!H36+LSUHSCS!H36+LSUHSCNO!H36+LSUAG!H36+PENN!H36+EACONWAY!H36+HPLONG!H36</f>
        <v>0</v>
      </c>
      <c r="I36" s="52">
        <f>IF(ISBLANK(H36),"  ",IF(L36&gt;0,H36/L36,IF(H36&gt;0,1,0)))</f>
        <v>0</v>
      </c>
      <c r="J36" s="53">
        <f>LSUBOS!J36+LSUBR!J36+LSUA!J36+LSUS!J36+LSUE!J36+LSULAW!J36+LSUHSCS!J36+LSUHSCNO!J36+LSUAG!J36+PENN!J36+EACONWAY!J36+HPLONG!J36</f>
        <v>0</v>
      </c>
      <c r="K36" s="54">
        <f>IF(ISBLANK(J36),"  ",IF(L36&gt;0,J36/L36,IF(J36&gt;0,1,0)))</f>
        <v>0</v>
      </c>
      <c r="L36" s="55">
        <f t="shared" ref="L36" si="13">J36+H36</f>
        <v>0</v>
      </c>
      <c r="M36" s="56">
        <f>IF(ISBLANK(L36),"  ",IF(L99&gt;0,L36/L99,IF(L36&gt;0,1,0)))</f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LSUBOS!B38+LSUBR!B38+LSUA!B38+LSUS!B38+LSUE!B38+LSULAW!B38+LSUHSCS!B38+LSUHSCNO!B38+LSUAG!B38+PENN!B38+EACONWAY!B38+HPLONG!B38</f>
        <v>0</v>
      </c>
      <c r="C38" s="52">
        <f t="shared" ref="C38:C39" si="14">IF(ISBLANK(B38),"  ",IF(F38&gt;0,B38/F38,IF(B38&gt;0,1,0)))</f>
        <v>0</v>
      </c>
      <c r="D38" s="53">
        <f>LSUBOS!D38+LSUBR!D38+LSUA!D38+LSUS!D38+LSUE!D38+LSULAW!D38+LSUHSCS!D38+LSUHSCNO!D38+LSUAG!D38+PENN!D38+EACONWAY!D38+HPLONG!D38</f>
        <v>0</v>
      </c>
      <c r="E38" s="54">
        <f t="shared" ref="E38:E39" si="15">IF(ISBLANK(D38),"  ",IF(F38&gt;0,D38/F38,IF(D38&gt;0,1,0)))</f>
        <v>0</v>
      </c>
      <c r="F38" s="206">
        <f t="shared" ref="F38:F39" si="16">D38+B38</f>
        <v>0</v>
      </c>
      <c r="G38" s="56">
        <f t="shared" ref="G38:G39" si="17">IF(ISBLANK(F38),"  ",IF(F101&gt;0,F38/F101,IF(F38&gt;0,1,0)))</f>
        <v>0</v>
      </c>
      <c r="H38" s="9">
        <f>LSUBOS!H38+LSUBR!H38+LSUA!H38+LSUS!H38+LSUE!H38+LSULAW!H38+LSUHSCS!H38+LSUHSCNO!H38+LSUAG!H38+PENN!H38+EACONWAY!H38+HPLONG!H38</f>
        <v>0</v>
      </c>
      <c r="I38" s="52">
        <f t="shared" ref="I38:I39" si="18">IF(ISBLANK(H38),"  ",IF(L38&gt;0,H38/L38,IF(H38&gt;0,1,0)))</f>
        <v>0</v>
      </c>
      <c r="J38" s="53">
        <f>LSUBOS!J38+LSUBR!J38+LSUA!J38+LSUS!J38+LSUE!J38+LSULAW!J38+LSUHSCS!J38+LSUHSCNO!J38+LSUAG!J38+PENN!J38+EACONWAY!J38+HPLONG!J38</f>
        <v>0</v>
      </c>
      <c r="K38" s="54">
        <f t="shared" ref="K38:K39" si="19">IF(ISBLANK(J38),"  ",IF(L38&gt;0,J38/L38,IF(J38&gt;0,1,0)))</f>
        <v>0</v>
      </c>
      <c r="L38" s="55">
        <f t="shared" ref="L38:L39" si="20">J38+H38</f>
        <v>0</v>
      </c>
      <c r="M38" s="56">
        <f t="shared" ref="M38:M39" si="21"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LSUBOS!B39+LSUBR!B39+LSUA!B39+LSUS!B39+LSUE!B39+LSULAW!B39+LSUHSCS!B39+LSUHSCNO!B39+LSUAG!B39+PENN!B39+EACONWAY!B39+HPLONG!B39</f>
        <v>0</v>
      </c>
      <c r="C39" s="52">
        <f t="shared" si="14"/>
        <v>0</v>
      </c>
      <c r="D39" s="53">
        <f>LSUBOS!D39+LSUBR!D39+LSUA!D39+LSUS!D39+LSUE!D39+LSULAW!D39+LSUHSCS!D39+LSUHSCNO!D39+LSUAG!D39+PENN!D39+EACONWAY!D39+HPLONG!D39</f>
        <v>0</v>
      </c>
      <c r="E39" s="54">
        <f t="shared" si="15"/>
        <v>0</v>
      </c>
      <c r="F39" s="61">
        <f t="shared" si="16"/>
        <v>0</v>
      </c>
      <c r="G39" s="56">
        <f t="shared" si="17"/>
        <v>0</v>
      </c>
      <c r="H39" s="9">
        <f>LSUBOS!H39+LSUBR!H39+LSUA!H39+LSUS!H39+LSUE!H39+LSULAW!H39+LSUHSCS!H39+LSUHSCNO!H39+LSUAG!H39+PENN!H39+EACONWAY!H39+HPLONG!H39</f>
        <v>0</v>
      </c>
      <c r="I39" s="52">
        <f t="shared" si="18"/>
        <v>0</v>
      </c>
      <c r="J39" s="53">
        <f>LSUBOS!J39+LSUBR!J39+LSUA!J39+LSUS!J39+LSUE!J39+LSULAW!J39+LSUHSCS!J39+LSUHSCNO!J39+LSUAG!J39+PENN!J39+EACONWAY!J39+HPLONG!J39</f>
        <v>0</v>
      </c>
      <c r="K39" s="54">
        <f t="shared" si="19"/>
        <v>0</v>
      </c>
      <c r="L39" s="55">
        <f t="shared" si="20"/>
        <v>0</v>
      </c>
      <c r="M39" s="56">
        <f t="shared" si="21"/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441676392.29000002</v>
      </c>
      <c r="C40" s="81">
        <f t="shared" si="0"/>
        <v>1</v>
      </c>
      <c r="D40" s="175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441676392.29000002</v>
      </c>
      <c r="G40" s="83">
        <f>IF(ISBLANK(F40),"  ",IF(F76&gt;0,F40/F76,IF(F40&gt;0,1,0)))</f>
        <v>0.1859022855016525</v>
      </c>
      <c r="H40" s="80">
        <f>H39+H38+H36+H34+H29+H28+H26+H27+H25+H24+H23+H22+H21+H20+H19+H18+H17+H16+H14+H13+H30+H31+H32</f>
        <v>438657210</v>
      </c>
      <c r="I40" s="81">
        <f>IF(ISBLANK(H40),"  ",IF(L40&gt;0,H40/L40,IF(H40&gt;0,1,0)))</f>
        <v>1</v>
      </c>
      <c r="J40" s="175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438657210</v>
      </c>
      <c r="M40" s="83">
        <f>IF(ISBLANK(L40),"  ",IF(L76&gt;0,L40/L76,IF(L40&gt;0,1,0)))</f>
        <v>0.18389118785218733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LSUBOS!B42+LSUBR!B42+LSUA!B42+LSUS!B42+LSUE!B42+LSULAW!B42+LSUHSCS!B42+LSUHSCNO!B42+LSUAG!B42+PENN!B42+EACONWAY!B42+HPLONG!B42</f>
        <v>99194386.560000002</v>
      </c>
      <c r="C42" s="52">
        <f t="shared" ref="C42:C46" si="22">IF(ISBLANK(B42),"  ",IF(F42&gt;0,B42/F42,IF(B42&gt;0,1,0)))</f>
        <v>1</v>
      </c>
      <c r="D42" s="53">
        <f>LSUBOS!D42+LSUBR!D42+LSUA!D42+LSUS!D42+LSUE!D42+LSULAW!D42+LSUHSCS!D42+LSUHSCNO!D42+LSUAG!D42+PENN!D42+EACONWAY!D42+HPLONG!D42</f>
        <v>0</v>
      </c>
      <c r="E42" s="54">
        <f t="shared" ref="E42:E46" si="23">IF(ISBLANK(D42),"  ",IF(F42&gt;0,D42/F42,IF(D42&gt;0,1,0)))</f>
        <v>0</v>
      </c>
      <c r="F42" s="206">
        <f t="shared" ref="F42:F46" si="24">D42+B42</f>
        <v>99194386.560000002</v>
      </c>
      <c r="G42" s="56">
        <f t="shared" ref="G42:G46" si="25">IF(ISBLANK(F42),"  ",IF(F105&gt;0,F42/F105,IF(F42&gt;0,1,0)))</f>
        <v>1</v>
      </c>
      <c r="H42" s="9">
        <f>LSUBOS!H42+LSUBR!H42+LSUA!H42+LSUS!H42+LSUE!H42+LSULAW!H42+LSUHSCS!H42+LSUHSCNO!H42+LSUAG!H42+PENN!H42+EACONWAY!H42+HPLONG!H42</f>
        <v>77342356</v>
      </c>
      <c r="I42" s="52">
        <f t="shared" ref="I42:I46" si="26">IF(ISBLANK(H42),"  ",IF(L42&gt;0,H42/L42,IF(H42&gt;0,1,0)))</f>
        <v>1</v>
      </c>
      <c r="J42" s="53">
        <f>LSUBOS!J42+LSUBR!J42+LSUA!J42+LSUS!J42+LSUE!J42+LSULAW!J42+LSUHSCS!J42+LSUHSCNO!J42+LSUAG!J42+PENN!J42+EACONWAY!J42+HPLONG!J42</f>
        <v>0</v>
      </c>
      <c r="K42" s="54">
        <f t="shared" ref="K42:K46" si="27">IF(ISBLANK(J42),"  ",IF(L42&gt;0,J42/L42,IF(J42&gt;0,1,0)))</f>
        <v>0</v>
      </c>
      <c r="L42" s="55">
        <f t="shared" ref="L42:L46" si="28">J42+H42</f>
        <v>77342356</v>
      </c>
      <c r="M42" s="56">
        <f t="shared" ref="M42:M46" si="29">IF(ISBLANK(L42),"  ",IF(L105&gt;0,L42/L105,IF(L42&gt;0,1,0)))</f>
        <v>1</v>
      </c>
      <c r="N42" s="35"/>
    </row>
    <row r="43" spans="1:14" s="11" customFormat="1" ht="44.25">
      <c r="A43" s="89" t="s">
        <v>41</v>
      </c>
      <c r="B43" s="9">
        <f>LSUBOS!B43+LSUBR!B43+LSUA!B43+LSUS!B43+LSUE!B43+LSULAW!B43+LSUHSCS!B43+LSUHSCNO!B43+LSUAG!B43+PENN!B43+EACONWAY!B43+HPLONG!B43</f>
        <v>152001947.75</v>
      </c>
      <c r="C43" s="52">
        <f t="shared" si="22"/>
        <v>1</v>
      </c>
      <c r="D43" s="53">
        <f>LSUBOS!D43+LSUBR!D43+LSUA!D43+LSUS!D43+LSUE!D43+LSULAW!D43+LSUHSCS!D43+LSUHSCNO!D43+LSUAG!D43+PENN!D43+EACONWAY!D43+HPLONG!D43</f>
        <v>0</v>
      </c>
      <c r="E43" s="54">
        <f t="shared" si="23"/>
        <v>0</v>
      </c>
      <c r="F43" s="61">
        <f t="shared" si="24"/>
        <v>152001947.75</v>
      </c>
      <c r="G43" s="56">
        <f t="shared" si="25"/>
        <v>1</v>
      </c>
      <c r="H43" s="9">
        <f>LSUBOS!H43+LSUBR!H43+LSUA!H43+LSUS!H43+LSUE!H43+LSULAW!H43+LSUHSCS!H43+LSUHSCNO!H43+LSUAG!H43+PENN!H43+EACONWAY!H43+HPLONG!H43</f>
        <v>192503099</v>
      </c>
      <c r="I43" s="52">
        <f t="shared" si="26"/>
        <v>1</v>
      </c>
      <c r="J43" s="53">
        <f>LSUBOS!J43+LSUBR!J43+LSUA!J43+LSUS!J43+LSUE!J43+LSULAW!J43+LSUHSCS!J43+LSUHSCNO!J43+LSUAG!J43+PENN!J43+EACONWAY!J43+HPLONG!J43</f>
        <v>0</v>
      </c>
      <c r="K43" s="54">
        <f t="shared" si="27"/>
        <v>0</v>
      </c>
      <c r="L43" s="55">
        <f t="shared" si="28"/>
        <v>192503099</v>
      </c>
      <c r="M43" s="56">
        <f t="shared" si="29"/>
        <v>1</v>
      </c>
      <c r="N43" s="35"/>
    </row>
    <row r="44" spans="1:14" s="11" customFormat="1" ht="44.25">
      <c r="A44" s="90" t="s">
        <v>42</v>
      </c>
      <c r="B44" s="9">
        <f>LSUBOS!B44+LSUBR!B44+LSUA!B44+LSUS!B44+LSUE!B44+LSULAW!B44+LSUHSCS!B44+LSUHSCNO!B44+LSUAG!B44+PENN!B44+EACONWAY!B44+HPLONG!B44</f>
        <v>33698795</v>
      </c>
      <c r="C44" s="52">
        <f t="shared" si="22"/>
        <v>1</v>
      </c>
      <c r="D44" s="53">
        <f>LSUBOS!D44+LSUBR!D44+LSUA!D44+LSUS!D44+LSUE!D44+LSULAW!D44+LSUHSCS!D44+LSUHSCNO!D44+LSUAG!D44+PENN!D44+EACONWAY!D44+HPLONG!D44</f>
        <v>0</v>
      </c>
      <c r="E44" s="54">
        <f t="shared" si="23"/>
        <v>0</v>
      </c>
      <c r="F44" s="61">
        <f t="shared" si="24"/>
        <v>33698795</v>
      </c>
      <c r="G44" s="56">
        <f t="shared" si="25"/>
        <v>1</v>
      </c>
      <c r="H44" s="9">
        <f>LSUBOS!H44+LSUBR!H44+LSUA!H44+LSUS!H44+LSUE!H44+LSULAW!H44+LSUHSCS!H44+LSUHSCNO!H44+LSUAG!H44+PENN!H44+EACONWAY!H44+HPLONG!H44</f>
        <v>38169464</v>
      </c>
      <c r="I44" s="52">
        <f t="shared" si="26"/>
        <v>1</v>
      </c>
      <c r="J44" s="53">
        <f>LSUBOS!J44+LSUBR!J44+LSUA!J44+LSUS!J44+LSUE!J44+LSULAW!J44+LSUHSCS!J44+LSUHSCNO!J44+LSUAG!J44+PENN!J44+EACONWAY!J44+HPLONG!J44</f>
        <v>0</v>
      </c>
      <c r="K44" s="54">
        <f t="shared" si="27"/>
        <v>0</v>
      </c>
      <c r="L44" s="55">
        <f t="shared" si="28"/>
        <v>38169464</v>
      </c>
      <c r="M44" s="56">
        <f t="shared" si="29"/>
        <v>1</v>
      </c>
      <c r="N44" s="35"/>
    </row>
    <row r="45" spans="1:14" s="11" customFormat="1" ht="44.25">
      <c r="A45" s="41" t="s">
        <v>43</v>
      </c>
      <c r="B45" s="9">
        <f>LSUBOS!B45+LSUBR!B45+LSUA!B45+LSUS!B45+LSUE!B45+LSULAW!B45+LSUHSCS!B45+LSUHSCNO!B45+LSUAG!B45+PENN!B45+EACONWAY!B45+HPLONG!B45</f>
        <v>6719912</v>
      </c>
      <c r="C45" s="52">
        <f t="shared" si="22"/>
        <v>1</v>
      </c>
      <c r="D45" s="53">
        <f>LSUBOS!D45+LSUBR!D45+LSUA!D45+LSUS!D45+LSUE!D45+LSULAW!D45+LSUHSCS!D45+LSUHSCNO!D45+LSUAG!D45+PENN!D45+EACONWAY!D45+HPLONG!D45</f>
        <v>0</v>
      </c>
      <c r="E45" s="54">
        <f t="shared" si="23"/>
        <v>0</v>
      </c>
      <c r="F45" s="61">
        <f t="shared" si="24"/>
        <v>6719912</v>
      </c>
      <c r="G45" s="56">
        <f t="shared" si="25"/>
        <v>1</v>
      </c>
      <c r="H45" s="9">
        <f>LSUBOS!H45+LSUBR!H45+LSUA!H45+LSUS!H45+LSUE!H45+LSULAW!H45+LSUHSCS!H45+LSUHSCNO!H45+LSUAG!H45+PENN!H45+EACONWAY!H45+HPLONG!H45</f>
        <v>6688242</v>
      </c>
      <c r="I45" s="52">
        <f t="shared" si="26"/>
        <v>1</v>
      </c>
      <c r="J45" s="53">
        <f>LSUBOS!J45+LSUBR!J45+LSUA!J45+LSUS!J45+LSUE!J45+LSULAW!J45+LSUHSCS!J45+LSUHSCNO!J45+LSUAG!J45+PENN!J45+EACONWAY!J45+HPLONG!J45</f>
        <v>0</v>
      </c>
      <c r="K45" s="54">
        <f t="shared" si="27"/>
        <v>0</v>
      </c>
      <c r="L45" s="55">
        <f t="shared" si="28"/>
        <v>6688242</v>
      </c>
      <c r="M45" s="56">
        <f t="shared" si="29"/>
        <v>1</v>
      </c>
      <c r="N45" s="35"/>
    </row>
    <row r="46" spans="1:14" s="11" customFormat="1" ht="44.25">
      <c r="A46" s="89" t="s">
        <v>44</v>
      </c>
      <c r="B46" s="9">
        <f>LSUBOS!B46+LSUBR!B46+LSUA!B46+LSUS!B46+LSUE!B46+LSULAW!B46+LSUHSCS!B46+LSUHSCNO!B46+LSUAG!B46+PENN!B46+EACONWAY!B46+HPLONG!B46</f>
        <v>113369665.72</v>
      </c>
      <c r="C46" s="52">
        <f t="shared" si="22"/>
        <v>1</v>
      </c>
      <c r="D46" s="53">
        <f>LSUBOS!D46+LSUBR!D46+LSUA!D46+LSUS!D46+LSUE!D46+LSULAW!D46+LSUHSCS!D46+LSUHSCNO!D46+LSUAG!D46+PENN!D46+EACONWAY!D46+HPLONG!D46</f>
        <v>0</v>
      </c>
      <c r="E46" s="54">
        <f t="shared" si="23"/>
        <v>0</v>
      </c>
      <c r="F46" s="61">
        <f t="shared" si="24"/>
        <v>113369665.72</v>
      </c>
      <c r="G46" s="56">
        <f t="shared" si="25"/>
        <v>1</v>
      </c>
      <c r="H46" s="9">
        <f>LSUBOS!H46+LSUBR!H46+LSUA!H46+LSUS!H46+LSUE!H46+LSULAW!H46+LSUHSCS!H46+LSUHSCNO!H46+LSUAG!H46+PENN!H46+EACONWAY!H46+HPLONG!H46</f>
        <v>71127791</v>
      </c>
      <c r="I46" s="52">
        <f t="shared" si="26"/>
        <v>1</v>
      </c>
      <c r="J46" s="53">
        <f>LSUBOS!J46+LSUBR!J46+LSUA!J46+LSUS!J46+LSUE!J46+LSULAW!J46+LSUHSCS!J46+LSUHSCNO!J46+LSUAG!J46+PENN!J46+EACONWAY!J46+HPLONG!J46</f>
        <v>0</v>
      </c>
      <c r="K46" s="54">
        <f t="shared" si="27"/>
        <v>0</v>
      </c>
      <c r="L46" s="55">
        <f t="shared" si="28"/>
        <v>71127791</v>
      </c>
      <c r="M46" s="56">
        <f t="shared" si="29"/>
        <v>1</v>
      </c>
      <c r="N46" s="35"/>
    </row>
    <row r="47" spans="1:14" s="86" customFormat="1" ht="45">
      <c r="A47" s="87" t="s">
        <v>45</v>
      </c>
      <c r="B47" s="209">
        <f>B46+B45+B44+B43+B42</f>
        <v>404984707.03000003</v>
      </c>
      <c r="C47" s="81">
        <f t="shared" si="0"/>
        <v>1</v>
      </c>
      <c r="D47" s="208">
        <f>D46+D45+D44+D43+D42</f>
        <v>0</v>
      </c>
      <c r="E47" s="84">
        <f t="shared" ref="E47" si="30">IF(ISBLANK(D47),"  ",IF(F47&gt;0,D47/F47,IF(D47&gt;0,1,0)))</f>
        <v>0</v>
      </c>
      <c r="F47" s="93">
        <f>F46+F45+F44+F43+F42</f>
        <v>404984707.03000003</v>
      </c>
      <c r="G47" s="83">
        <f>IF(ISBLANK(F47),"  ",IF(F76&gt;0,F47/F76,IF(F47&gt;0,1,0)))</f>
        <v>0.17045869768982613</v>
      </c>
      <c r="H47" s="209">
        <f>H46+H45+H44+H43+H42</f>
        <v>385830952</v>
      </c>
      <c r="I47" s="81">
        <f t="shared" ref="I47" si="31">IF(ISBLANK(H47),"  ",IF(L47&gt;0,H47/L47,IF(H47&gt;0,1,0)))</f>
        <v>1</v>
      </c>
      <c r="J47" s="208">
        <f>J46+J45+J44+J43+J42</f>
        <v>0</v>
      </c>
      <c r="K47" s="84">
        <f t="shared" ref="K47" si="32">IF(ISBLANK(J47),"  ",IF(L47&gt;0,J47/L47,IF(J47&gt;0,1,0)))</f>
        <v>0</v>
      </c>
      <c r="L47" s="93">
        <f>L46+L45+L44+L43+L42</f>
        <v>385830952</v>
      </c>
      <c r="M47" s="83">
        <f>IF(ISBLANK(L47),"  ",IF(L76&gt;0,L47/L76,IF(L47&gt;0,1,0)))</f>
        <v>0.16174568764849501</v>
      </c>
      <c r="N47" s="85"/>
    </row>
    <row r="48" spans="1:14" s="86" customFormat="1" ht="45">
      <c r="A48" s="94" t="s">
        <v>120</v>
      </c>
      <c r="B48" s="138">
        <f>LSUBOS!B48+LSUBR!B48+LSUA!B48+LSUS!B48+LSUE!B48+LSULAW!B48+LSUHSCS!B48+LSUHSCNO!B48+LSUAG!B48+PENN!B48+EACONWAY!B48+HPLONG!B48</f>
        <v>36985695</v>
      </c>
      <c r="C48" s="159">
        <f t="shared" ref="C48" si="33">IF(ISBLANK(B48),"  ",IF(F48&gt;0,B48/F48,IF(B48&gt;0,1,0)))</f>
        <v>1</v>
      </c>
      <c r="D48" s="160">
        <f>LSUBOS!D48+LSUBR!D48+LSUA!D48+LSUS!D48+LSUE!D48+LSULAW!D48+LSUHSCS!D48+LSUHSCNO!D48+LSUAG!D48+PENN!D48+EACONWAY!D48+HPLONG!D48</f>
        <v>0</v>
      </c>
      <c r="E48" s="82">
        <f>IF(ISBLANK(D48),"  ",IF(F48&gt;0,D48/F48,IF(D48&gt;0,1,0)))</f>
        <v>0</v>
      </c>
      <c r="F48" s="165">
        <f>D48+B48</f>
        <v>36985695</v>
      </c>
      <c r="G48" s="162">
        <f>IF(ISBLANK(F48),"  ",IF(F111&gt;0,F48/F111,IF(F48&gt;0,1,0)))</f>
        <v>1</v>
      </c>
      <c r="H48" s="138">
        <f>LSUBOS!H48+LSUBR!H48+LSUA!H48+LSUS!H48+LSUE!H48+LSULAW!H48+LSUHSCS!H48+LSUHSCNO!H48+LSUAG!H48+PENN!H48+EACONWAY!H48+HPLONG!H48</f>
        <v>0</v>
      </c>
      <c r="I48" s="159">
        <f>IF(ISBLANK(H48),"  ",IF(L48&gt;0,H48/L48,IF(H48&gt;0,1,0)))</f>
        <v>0</v>
      </c>
      <c r="J48" s="160">
        <f>LSUBOS!J48+LSUBR!J48+LSUA!J48+LSUS!J48+LSUE!J48+LSULAW!J48+LSUHSCS!J48+LSUHSCNO!J48+LSUAG!J48+PENN!J48+EACONWAY!J48+HPLONG!J48</f>
        <v>0</v>
      </c>
      <c r="K48" s="82">
        <f>IF(ISBLANK(J48),"  ",IF(L48&gt;0,J48/L48,IF(J48&gt;0,1,0)))</f>
        <v>0</v>
      </c>
      <c r="L48" s="161">
        <f t="shared" ref="L48" si="34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LSUBOS!B50+LSUBR!B50+LSUA!B50+LSUS!B50+LSUE!B50+LSULAW!B50+LSUHSCS!B50+LSUHSCNO!B50+LSUAG!B50+PENN!B50+EACONWAY!B50+HPLONG!B50</f>
        <v>212910055.88</v>
      </c>
      <c r="C50" s="52">
        <f t="shared" ref="C50:C55" si="35">IF(ISBLANK(B50),"  ",IF(F50&gt;0,B50/F50,IF(B50&gt;0,1,0)))</f>
        <v>0.99900472579120159</v>
      </c>
      <c r="D50" s="53">
        <f>LSUBOS!D50+LSUBR!D50+LSUA!D50+LSUS!D50+LSUE!D50+LSULAW!D50+LSUHSCS!D50+LSUHSCNO!D50+LSUAG!D50+PENN!D50+EACONWAY!D50+HPLONG!D50</f>
        <v>212115</v>
      </c>
      <c r="E50" s="54">
        <f t="shared" ref="E50:E55" si="36">IF(ISBLANK(D50),"  ",IF(F50&gt;0,D50/F50,IF(D50&gt;0,1,0)))</f>
        <v>9.9527420879844965E-4</v>
      </c>
      <c r="F50" s="206">
        <f t="shared" ref="F50:F55" si="37">D50+B50</f>
        <v>213122170.88</v>
      </c>
      <c r="G50" s="56">
        <f t="shared" ref="G50:G55" si="38">IF(ISBLANK(F50),"  ",IF(F113&gt;0,F50/F113,IF(F50&gt;0,1,0)))</f>
        <v>1</v>
      </c>
      <c r="H50" s="9">
        <f>LSUBOS!H50+LSUBR!H50+LSUA!H50+LSUS!H50+LSUE!H50+LSULAW!H50+LSUHSCS!H50+LSUHSCNO!H50+LSUAG!H50+PENN!H50+EACONWAY!H50+HPLONG!H50</f>
        <v>243264590</v>
      </c>
      <c r="I50" s="52">
        <f t="shared" ref="I50:I55" si="39">IF(ISBLANK(H50),"  ",IF(L50&gt;0,H50/L50,IF(H50&gt;0,1,0)))</f>
        <v>0.99915404965152377</v>
      </c>
      <c r="J50" s="53">
        <f>LSUBOS!J50+LSUBR!J50+LSUA!J50+LSUS!J50+LSUE!J50+LSULAW!J50+LSUHSCS!J50+LSUHSCNO!J50+LSUAG!J50+PENN!J50+EACONWAY!J50+HPLONG!J50</f>
        <v>205964</v>
      </c>
      <c r="K50" s="54">
        <f t="shared" ref="K50:K55" si="40">IF(ISBLANK(J50),"  ",IF(L50&gt;0,J50/L50,IF(J50&gt;0,1,0)))</f>
        <v>8.4595034847622687E-4</v>
      </c>
      <c r="L50" s="55">
        <f t="shared" ref="L50:L55" si="41">J50+H50</f>
        <v>243470554</v>
      </c>
      <c r="M50" s="56">
        <f t="shared" ref="M50:M55" si="42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LSUBOS!B51+LSUBR!B51+LSUA!B51+LSUS!B51+LSUE!B51+LSULAW!B51+LSUHSCS!B51+LSUHSCNO!B51+LSUAG!B51+PENN!B51+EACONWAY!B51+HPLONG!B51</f>
        <v>77885830.599999994</v>
      </c>
      <c r="C51" s="52">
        <f t="shared" si="35"/>
        <v>1</v>
      </c>
      <c r="D51" s="53">
        <f>LSUBOS!D51+LSUBR!D51+LSUA!D51+LSUS!D51+LSUE!D51+LSULAW!D51+LSUHSCS!D51+LSUHSCNO!D51+LSUAG!D51+PENN!D51+EACONWAY!D51+HPLONG!D51</f>
        <v>0</v>
      </c>
      <c r="E51" s="54">
        <f t="shared" si="36"/>
        <v>0</v>
      </c>
      <c r="F51" s="61">
        <f t="shared" si="37"/>
        <v>77885830.599999994</v>
      </c>
      <c r="G51" s="56">
        <f t="shared" si="38"/>
        <v>1</v>
      </c>
      <c r="H51" s="9">
        <f>LSUBOS!H51+LSUBR!H51+LSUA!H51+LSUS!H51+LSUE!H51+LSULAW!H51+LSUHSCS!H51+LSUHSCNO!H51+LSUAG!H51+PENN!H51+EACONWAY!H51+HPLONG!H51</f>
        <v>87772075</v>
      </c>
      <c r="I51" s="52">
        <f t="shared" si="39"/>
        <v>1</v>
      </c>
      <c r="J51" s="53">
        <f>LSUBOS!J51+LSUBR!J51+LSUA!J51+LSUS!J51+LSUE!J51+LSULAW!J51+LSUHSCS!J51+LSUHSCNO!J51+LSUAG!J51+PENN!J51+EACONWAY!J51+HPLONG!J51</f>
        <v>0</v>
      </c>
      <c r="K51" s="54">
        <f t="shared" si="40"/>
        <v>0</v>
      </c>
      <c r="L51" s="55">
        <f t="shared" si="41"/>
        <v>87772075</v>
      </c>
      <c r="M51" s="56">
        <f t="shared" si="42"/>
        <v>1</v>
      </c>
      <c r="N51" s="35"/>
    </row>
    <row r="52" spans="1:14" s="11" customFormat="1" ht="44.25">
      <c r="A52" s="104" t="s">
        <v>50</v>
      </c>
      <c r="B52" s="9">
        <f>LSUBOS!B52+LSUBR!B52+LSUA!B52+LSUS!B52+LSUE!B52+LSULAW!B52+LSUHSCS!B52+LSUHSCNO!B52+LSUAG!B52+PENN!B52+EACONWAY!B52+HPLONG!B52</f>
        <v>17650958.989999998</v>
      </c>
      <c r="C52" s="52">
        <f t="shared" si="35"/>
        <v>1</v>
      </c>
      <c r="D52" s="53">
        <f>LSUBOS!D52+LSUBR!D52+LSUA!D52+LSUS!D52+LSUE!D52+LSULAW!D52+LSUHSCS!D52+LSUHSCNO!D52+LSUAG!D52+PENN!D52+EACONWAY!D52+HPLONG!D52</f>
        <v>0</v>
      </c>
      <c r="E52" s="54">
        <f t="shared" si="36"/>
        <v>0</v>
      </c>
      <c r="F52" s="61">
        <f t="shared" si="37"/>
        <v>17650958.989999998</v>
      </c>
      <c r="G52" s="56">
        <f t="shared" si="38"/>
        <v>1</v>
      </c>
      <c r="H52" s="9">
        <f>LSUBOS!H52+LSUBR!H52+LSUA!H52+LSUS!H52+LSUE!H52+LSULAW!H52+LSUHSCS!H52+LSUHSCNO!H52+LSUAG!H52+PENN!H52+EACONWAY!H52+HPLONG!H52</f>
        <v>17424550</v>
      </c>
      <c r="I52" s="52">
        <f t="shared" si="39"/>
        <v>1</v>
      </c>
      <c r="J52" s="53">
        <f>LSUBOS!J52+LSUBR!J52+LSUA!J52+LSUS!J52+LSUE!J52+LSULAW!J52+LSUHSCS!J52+LSUHSCNO!J52+LSUAG!J52+PENN!J52+EACONWAY!J52+HPLONG!J52</f>
        <v>0</v>
      </c>
      <c r="K52" s="54">
        <f t="shared" si="40"/>
        <v>0</v>
      </c>
      <c r="L52" s="55">
        <f t="shared" si="41"/>
        <v>17424550</v>
      </c>
      <c r="M52" s="56">
        <f t="shared" si="42"/>
        <v>1</v>
      </c>
      <c r="N52" s="35"/>
    </row>
    <row r="53" spans="1:14" s="11" customFormat="1" ht="44.25">
      <c r="A53" s="104" t="s">
        <v>51</v>
      </c>
      <c r="B53" s="9">
        <f>LSUBOS!B53+LSUBR!B53+LSUA!B53+LSUS!B53+LSUE!B53+LSULAW!B53+LSUHSCS!B53+LSUHSCNO!B53+LSUAG!B53+PENN!B53+EACONWAY!B53+HPLONG!B53</f>
        <v>6820011.96</v>
      </c>
      <c r="C53" s="52">
        <f t="shared" si="35"/>
        <v>1</v>
      </c>
      <c r="D53" s="53">
        <f>LSUBOS!D53+LSUBR!D53+LSUA!D53+LSUS!D53+LSUE!D53+LSULAW!D53+LSUHSCS!D53+LSUHSCNO!D53+LSUAG!D53+PENN!D53+EACONWAY!D53+HPLONG!D53</f>
        <v>0</v>
      </c>
      <c r="E53" s="54">
        <f t="shared" si="36"/>
        <v>0</v>
      </c>
      <c r="F53" s="61">
        <f t="shared" si="37"/>
        <v>6820011.96</v>
      </c>
      <c r="G53" s="56">
        <f t="shared" si="38"/>
        <v>1</v>
      </c>
      <c r="H53" s="9">
        <f>LSUBOS!H53+LSUBR!H53+LSUA!H53+LSUS!H53+LSUE!H53+LSULAW!H53+LSUHSCS!H53+LSUHSCNO!H53+LSUAG!H53+PENN!H53+EACONWAY!H53+HPLONG!H53</f>
        <v>6720489</v>
      </c>
      <c r="I53" s="52">
        <f t="shared" si="39"/>
        <v>1</v>
      </c>
      <c r="J53" s="53">
        <f>LSUBOS!J53+LSUBR!J53+LSUA!J53+LSUS!J53+LSUE!J53+LSULAW!J53+LSUHSCS!J53+LSUHSCNO!J53+LSUAG!J53+PENN!J53+EACONWAY!J53+HPLONG!J53</f>
        <v>0</v>
      </c>
      <c r="K53" s="54">
        <f t="shared" si="40"/>
        <v>0</v>
      </c>
      <c r="L53" s="55">
        <f t="shared" si="41"/>
        <v>6720489</v>
      </c>
      <c r="M53" s="56">
        <f t="shared" si="42"/>
        <v>1</v>
      </c>
      <c r="N53" s="35"/>
    </row>
    <row r="54" spans="1:14" s="11" customFormat="1" ht="44.25">
      <c r="A54" s="104" t="s">
        <v>52</v>
      </c>
      <c r="B54" s="9">
        <f>LSUBOS!B54+LSUBR!B54+LSUA!B54+LSUS!B54+LSUE!B54+LSULAW!B54+LSUHSCS!B54+LSUHSCNO!B54+LSUAG!B54+PENN!B54+EACONWAY!B54+HPLONG!B54</f>
        <v>0</v>
      </c>
      <c r="C54" s="52">
        <f t="shared" si="35"/>
        <v>0</v>
      </c>
      <c r="D54" s="53">
        <f>LSUBOS!D54+LSUBR!D54+LSUA!D54+LSUS!D54+LSUE!D54+LSULAW!D54+LSUHSCS!D54+LSUHSCNO!D54+LSUAG!D54+PENN!D54+EACONWAY!D54+HPLONG!D54</f>
        <v>1640739.5</v>
      </c>
      <c r="E54" s="54">
        <f t="shared" si="36"/>
        <v>1</v>
      </c>
      <c r="F54" s="61">
        <f t="shared" si="37"/>
        <v>1640739.5</v>
      </c>
      <c r="G54" s="56">
        <f t="shared" si="38"/>
        <v>1</v>
      </c>
      <c r="H54" s="9">
        <f>LSUBOS!H54+LSUBR!H54+LSUA!H54+LSUS!H54+LSUE!H54+LSULAW!H54+LSUHSCS!H54+LSUHSCNO!H54+LSUAG!H54+PENN!H54+EACONWAY!H54+HPLONG!H54</f>
        <v>0</v>
      </c>
      <c r="I54" s="52">
        <f t="shared" si="39"/>
        <v>0</v>
      </c>
      <c r="J54" s="53">
        <f>LSUBOS!J54+LSUBR!J54+LSUA!J54+LSUS!J54+LSUE!J54+LSULAW!J54+LSUHSCS!J54+LSUHSCNO!J54+LSUAG!J54+PENN!J54+EACONWAY!J54+HPLONG!J54</f>
        <v>1830570</v>
      </c>
      <c r="K54" s="54">
        <f t="shared" si="40"/>
        <v>1</v>
      </c>
      <c r="L54" s="55">
        <f t="shared" si="41"/>
        <v>1830570</v>
      </c>
      <c r="M54" s="56">
        <f t="shared" si="42"/>
        <v>1</v>
      </c>
      <c r="N54" s="35"/>
    </row>
    <row r="55" spans="1:14" s="11" customFormat="1" ht="44.25">
      <c r="A55" s="41" t="s">
        <v>53</v>
      </c>
      <c r="B55" s="9">
        <f>LSUBOS!B55+LSUBR!B55+LSUA!B55+LSUS!B55+LSUE!B55+LSULAW!B55+LSUHSCS!B55+LSUHSCNO!B55+LSUAG!B55+PENN!B55+EACONWAY!B55+HPLONG!B55</f>
        <v>14862492</v>
      </c>
      <c r="C55" s="52">
        <f t="shared" si="35"/>
        <v>0.39772161388065103</v>
      </c>
      <c r="D55" s="53">
        <f>LSUBOS!D55+LSUBR!D55+LSUA!D55+LSUS!D55+LSUE!D55+LSULAW!D55+LSUHSCS!D55+LSUHSCNO!D55+LSUAG!D55+PENN!D55+EACONWAY!D55+HPLONG!D55</f>
        <v>22506591</v>
      </c>
      <c r="E55" s="54">
        <f t="shared" si="36"/>
        <v>0.60227838611934903</v>
      </c>
      <c r="F55" s="61">
        <f t="shared" si="37"/>
        <v>37369083</v>
      </c>
      <c r="G55" s="56">
        <f t="shared" si="38"/>
        <v>1</v>
      </c>
      <c r="H55" s="9">
        <f>LSUBOS!H55+LSUBR!H55+LSUA!H55+LSUS!H55+LSUE!H55+LSULAW!H55+LSUHSCS!H55+LSUHSCNO!H55+LSUAG!H55+PENN!H55+EACONWAY!H55+HPLONG!H55</f>
        <v>13796969</v>
      </c>
      <c r="I55" s="52">
        <f t="shared" si="39"/>
        <v>0.38185261900504985</v>
      </c>
      <c r="J55" s="53">
        <f>LSUBOS!J55+LSUBR!J55+LSUA!J55+LSUS!J55+LSUE!J55+LSULAW!J55+LSUHSCS!J55+LSUHSCNO!J55+LSUAG!J55+PENN!J55+EACONWAY!J55+HPLONG!J55</f>
        <v>22334691</v>
      </c>
      <c r="K55" s="54">
        <f t="shared" si="40"/>
        <v>0.61814738099495015</v>
      </c>
      <c r="L55" s="55">
        <f t="shared" si="41"/>
        <v>36131660</v>
      </c>
      <c r="M55" s="56">
        <f t="shared" si="42"/>
        <v>1</v>
      </c>
      <c r="N55" s="35"/>
    </row>
    <row r="56" spans="1:14" s="86" customFormat="1" ht="45">
      <c r="A56" s="94" t="s">
        <v>54</v>
      </c>
      <c r="B56" s="211">
        <f>B55+B53+B52+B51+B50</f>
        <v>330129349.43000001</v>
      </c>
      <c r="C56" s="81">
        <f t="shared" si="0"/>
        <v>0.93128289004223619</v>
      </c>
      <c r="D56" s="208">
        <f>D55+D53+D52+D51+D50+D54</f>
        <v>24359445.5</v>
      </c>
      <c r="E56" s="84">
        <f t="shared" ref="E56:E67" si="43">IF(ISBLANK(D56),"  ",IF(F56&gt;0,D56/F56,IF(D56&gt;0,1,0)))</f>
        <v>6.8717109957763825E-2</v>
      </c>
      <c r="F56" s="109">
        <f>F55+F53+F52+F51+F50+F54</f>
        <v>354488794.93000001</v>
      </c>
      <c r="G56" s="83">
        <f>IF(ISBLANK(F56),"  ",IF(F76&gt;0,F56/F76,IF(F56&gt;0,1,0)))</f>
        <v>0.14920488917357436</v>
      </c>
      <c r="H56" s="211">
        <f>H55+H53+H52+H51+H50</f>
        <v>368978673</v>
      </c>
      <c r="I56" s="81">
        <f t="shared" ref="I56:I67" si="44">IF(ISBLANK(H56),"  ",IF(L56&gt;0,H56/L56,IF(H56&gt;0,1,0)))</f>
        <v>0.93804186775205423</v>
      </c>
      <c r="J56" s="208">
        <f>J55+J53+J52+J51+J50+J54</f>
        <v>24371225</v>
      </c>
      <c r="K56" s="84">
        <f t="shared" ref="K56:K67" si="45">IF(ISBLANK(J56),"  ",IF(L56&gt;0,J56/L56,IF(J56&gt;0,1,0)))</f>
        <v>6.1958132247945823E-2</v>
      </c>
      <c r="L56" s="103">
        <f t="shared" ref="L56:L66" si="46">J56+H56</f>
        <v>393349898</v>
      </c>
      <c r="M56" s="83">
        <f>IF(ISBLANK(L56),"  ",IF(L76&gt;0,L56/L76,IF(L56&gt;0,1,0)))</f>
        <v>0.16489773412081093</v>
      </c>
      <c r="N56" s="85"/>
    </row>
    <row r="57" spans="1:14" s="11" customFormat="1" ht="44.25">
      <c r="A57" s="51" t="s">
        <v>55</v>
      </c>
      <c r="B57" s="9">
        <f>LSUBOS!B57+LSUBR!B57+LSUA!B57+LSUS!B57+LSUE!B57+LSULAW!B57+LSUHSCS!B57+LSUHSCNO!B57+LSUAG!B57+PENN!B57+EACONWAY!B57+HPLONG!B57</f>
        <v>54597921.280000001</v>
      </c>
      <c r="C57" s="52">
        <f t="shared" ref="C57:C66" si="47">IF(ISBLANK(B57),"  ",IF(F57&gt;0,B57/F57,IF(B57&gt;0,1,0)))</f>
        <v>1</v>
      </c>
      <c r="D57" s="53">
        <f>LSUBOS!D57+LSUBR!D57+LSUA!D57+LSUS!D57+LSUE!D57+LSULAW!D57+LSUHSCS!D57+LSUHSCNO!D57+LSUAG!D57+PENN!D57+EACONWAY!D57+HPLONG!D57</f>
        <v>0</v>
      </c>
      <c r="E57" s="54">
        <f t="shared" si="43"/>
        <v>0</v>
      </c>
      <c r="F57" s="61">
        <f t="shared" ref="F57:F66" si="48">D57+B57</f>
        <v>54597921.280000001</v>
      </c>
      <c r="G57" s="56">
        <f t="shared" ref="G57:G66" si="49">IF(ISBLANK(F57),"  ",IF(F120&gt;0,F57/F120,IF(F57&gt;0,1,0)))</f>
        <v>1</v>
      </c>
      <c r="H57" s="9">
        <f>LSUBOS!H57+LSUBR!H57+LSUA!H57+LSUS!H57+LSUE!H57+LSULAW!H57+LSUHSCS!H57+LSUHSCNO!H57+LSUAG!H57+PENN!H57+EACONWAY!H57+HPLONG!H57</f>
        <v>50204940</v>
      </c>
      <c r="I57" s="52">
        <f t="shared" si="44"/>
        <v>1</v>
      </c>
      <c r="J57" s="53">
        <f>LSUBOS!J57+LSUBR!J57+LSUA!J57+LSUS!J57+LSUE!J57+LSULAW!J57+LSUHSCS!J57+LSUHSCNO!J57+LSUAG!J57+PENN!J57+EACONWAY!J57+HPLONG!J57</f>
        <v>0</v>
      </c>
      <c r="K57" s="54">
        <f t="shared" si="45"/>
        <v>0</v>
      </c>
      <c r="L57" s="55">
        <f t="shared" si="46"/>
        <v>50204940</v>
      </c>
      <c r="M57" s="56">
        <f t="shared" ref="M57:M66" si="50">IF(ISBLANK(L57),"  ",IF(L120&gt;0,L57/L120,IF(L57&gt;0,1,0)))</f>
        <v>1</v>
      </c>
      <c r="N57" s="35"/>
    </row>
    <row r="58" spans="1:14" s="11" customFormat="1" ht="44.25">
      <c r="A58" s="113" t="s">
        <v>56</v>
      </c>
      <c r="B58" s="9">
        <f>LSUBOS!B58+LSUBR!B58+LSUA!B58+LSUS!B58+LSUE!B58+LSULAW!B58+LSUHSCS!B58+LSUHSCNO!B58+LSUAG!B58+PENN!B58+EACONWAY!B58+HPLONG!B58</f>
        <v>0</v>
      </c>
      <c r="C58" s="52">
        <f t="shared" si="47"/>
        <v>0</v>
      </c>
      <c r="D58" s="53">
        <f>LSUBOS!D58+LSUBR!D58+LSUA!D58+LSUS!D58+LSUE!D58+LSULAW!D58+LSUHSCS!D58+LSUHSCNO!D58+LSUAG!D58+PENN!D58+EACONWAY!D58+HPLONG!D58</f>
        <v>7093160</v>
      </c>
      <c r="E58" s="54">
        <f t="shared" si="43"/>
        <v>1</v>
      </c>
      <c r="F58" s="61">
        <f t="shared" si="48"/>
        <v>7093160</v>
      </c>
      <c r="G58" s="56">
        <f t="shared" si="49"/>
        <v>1</v>
      </c>
      <c r="H58" s="9">
        <f>LSUBOS!H58+LSUBR!H58+LSUA!H58+LSUS!H58+LSUE!H58+LSULAW!H58+LSUHSCS!H58+LSUHSCNO!H58+LSUAG!H58+PENN!H58+EACONWAY!H58+HPLONG!H58</f>
        <v>0</v>
      </c>
      <c r="I58" s="52">
        <f t="shared" si="44"/>
        <v>0</v>
      </c>
      <c r="J58" s="53">
        <f>LSUBOS!J58+LSUBR!J58+LSUA!J58+LSUS!J58+LSUE!J58+LSULAW!J58+LSUHSCS!J58+LSUHSCNO!J58+LSUAG!J58+PENN!J58+EACONWAY!J58+HPLONG!J58</f>
        <v>7447818</v>
      </c>
      <c r="K58" s="54">
        <f t="shared" si="45"/>
        <v>1</v>
      </c>
      <c r="L58" s="55">
        <f t="shared" si="46"/>
        <v>7447818</v>
      </c>
      <c r="M58" s="56">
        <f t="shared" si="50"/>
        <v>1</v>
      </c>
      <c r="N58" s="35"/>
    </row>
    <row r="59" spans="1:14" s="11" customFormat="1" ht="44.25">
      <c r="A59" s="90" t="s">
        <v>57</v>
      </c>
      <c r="B59" s="9">
        <f>LSUBOS!B59+LSUBR!B59+LSUA!B59+LSUS!B59+LSUE!B59+LSULAW!B59+LSUHSCS!B59+LSUHSCNO!B59+LSUAG!B59+PENN!B59+EACONWAY!B59+HPLONG!B59</f>
        <v>17206257</v>
      </c>
      <c r="C59" s="52">
        <f t="shared" si="47"/>
        <v>0.17778806208502812</v>
      </c>
      <c r="D59" s="53">
        <f>LSUBOS!D59+LSUBR!D59+LSUA!D59+LSUS!D59+LSUE!D59+LSULAW!D59+LSUHSCS!D59+LSUHSCNO!D59+LSUAG!D59+PENN!D59+EACONWAY!D59+HPLONG!D59</f>
        <v>79573340</v>
      </c>
      <c r="E59" s="54">
        <f t="shared" si="43"/>
        <v>0.82221193791497194</v>
      </c>
      <c r="F59" s="61">
        <f t="shared" si="48"/>
        <v>96779597</v>
      </c>
      <c r="G59" s="56">
        <f t="shared" si="49"/>
        <v>1</v>
      </c>
      <c r="H59" s="9">
        <f>LSUBOS!H59+LSUBR!H59+LSUA!H59+LSUS!H59+LSUE!H59+LSULAW!H59+LSUHSCS!H59+LSUHSCNO!H59+LSUAG!H59+PENN!H59+EACONWAY!H59+HPLONG!H59</f>
        <v>16540224</v>
      </c>
      <c r="I59" s="52">
        <f t="shared" si="44"/>
        <v>0.14969420033966005</v>
      </c>
      <c r="J59" s="53">
        <f>LSUBOS!J59+LSUBR!J59+LSUA!J59+LSUS!J59+LSUE!J59+LSULAW!J59+LSUHSCS!J59+LSUHSCNO!J59+LSUAG!J59+PENN!J59+EACONWAY!J59+HPLONG!J59</f>
        <v>93953195</v>
      </c>
      <c r="K59" s="54">
        <f t="shared" si="45"/>
        <v>0.85030579966033992</v>
      </c>
      <c r="L59" s="55">
        <f t="shared" si="46"/>
        <v>110493419</v>
      </c>
      <c r="M59" s="56">
        <f t="shared" si="50"/>
        <v>1</v>
      </c>
      <c r="N59" s="35"/>
    </row>
    <row r="60" spans="1:14" s="11" customFormat="1" ht="44.25">
      <c r="A60" s="89" t="s">
        <v>58</v>
      </c>
      <c r="B60" s="9">
        <f>LSUBOS!B60+LSUBR!B60+LSUA!B60+LSUS!B60+LSUE!B60+LSULAW!B60+LSUHSCS!B60+LSUHSCNO!B60+LSUAG!B60+PENN!B60+EACONWAY!B60+HPLONG!B60</f>
        <v>0</v>
      </c>
      <c r="C60" s="52">
        <f t="shared" si="47"/>
        <v>0</v>
      </c>
      <c r="D60" s="53">
        <f>LSUBOS!D60+LSUBR!D60+LSUA!D60+LSUS!D60+LSUE!D60+LSULAW!D60+LSUHSCS!D60+LSUHSCNO!D60+LSUAG!D60+PENN!D60+EACONWAY!D60+HPLONG!D60</f>
        <v>157395310.97</v>
      </c>
      <c r="E60" s="54">
        <f t="shared" si="43"/>
        <v>1</v>
      </c>
      <c r="F60" s="61">
        <f t="shared" si="48"/>
        <v>157395310.97</v>
      </c>
      <c r="G60" s="56">
        <f t="shared" si="49"/>
        <v>1</v>
      </c>
      <c r="H60" s="9">
        <f>LSUBOS!H60+LSUBR!H60+LSUA!H60+LSUS!H60+LSUE!H60+LSULAW!H60+LSUHSCS!H60+LSUHSCNO!H60+LSUAG!H60+PENN!H60+EACONWAY!H60+HPLONG!H60</f>
        <v>0</v>
      </c>
      <c r="I60" s="52">
        <f t="shared" si="44"/>
        <v>0</v>
      </c>
      <c r="J60" s="53">
        <f>LSUBOS!J60+LSUBR!J60+LSUA!J60+LSUS!J60+LSUE!J60+LSULAW!J60+LSUHSCS!J60+LSUHSCNO!J60+LSUAG!J60+PENN!J60+EACONWAY!J60+HPLONG!J60</f>
        <v>151874545</v>
      </c>
      <c r="K60" s="54">
        <f t="shared" si="45"/>
        <v>1</v>
      </c>
      <c r="L60" s="55">
        <f t="shared" si="46"/>
        <v>151874545</v>
      </c>
      <c r="M60" s="56">
        <f t="shared" si="50"/>
        <v>1</v>
      </c>
      <c r="N60" s="35"/>
    </row>
    <row r="61" spans="1:14" s="11" customFormat="1" ht="44.25">
      <c r="A61" s="114" t="s">
        <v>59</v>
      </c>
      <c r="B61" s="9">
        <f>LSUBOS!B61+LSUBR!B61+LSUA!B61+LSUS!B61+LSUE!B61+LSULAW!B61+LSUHSCS!B61+LSUHSCNO!B61+LSUAG!B61+PENN!B61+EACONWAY!B61+HPLONG!B61</f>
        <v>0</v>
      </c>
      <c r="C61" s="52">
        <f t="shared" si="47"/>
        <v>0</v>
      </c>
      <c r="D61" s="53">
        <f>LSUBOS!D61+LSUBR!D61+LSUA!D61+LSUS!D61+LSUE!D61+LSULAW!D61+LSUHSCS!D61+LSUHSCNO!D61+LSUAG!D61+PENN!D61+EACONWAY!D61+HPLONG!D61</f>
        <v>0</v>
      </c>
      <c r="E61" s="54">
        <f t="shared" si="43"/>
        <v>0</v>
      </c>
      <c r="F61" s="61">
        <f t="shared" si="48"/>
        <v>0</v>
      </c>
      <c r="G61" s="56">
        <f t="shared" si="49"/>
        <v>0</v>
      </c>
      <c r="H61" s="9">
        <f>LSUBOS!H61+LSUBR!H61+LSUA!H61+LSUS!H61+LSUE!H61+LSULAW!H61+LSUHSCS!H61+LSUHSCNO!H61+LSUAG!H61+PENN!H61+EACONWAY!H61+HPLONG!H61</f>
        <v>0</v>
      </c>
      <c r="I61" s="52">
        <f t="shared" si="44"/>
        <v>0</v>
      </c>
      <c r="J61" s="53">
        <f>LSUBOS!J61+LSUBR!J61+LSUA!J61+LSUS!J61+LSUE!J61+LSULAW!J61+LSUHSCS!J61+LSUHSCNO!J61+LSUAG!J61+PENN!J61+EACONWAY!J61+HPLONG!J61</f>
        <v>0</v>
      </c>
      <c r="K61" s="54">
        <f t="shared" si="45"/>
        <v>0</v>
      </c>
      <c r="L61" s="55">
        <f t="shared" si="46"/>
        <v>0</v>
      </c>
      <c r="M61" s="56">
        <f t="shared" si="50"/>
        <v>0</v>
      </c>
      <c r="N61" s="35"/>
    </row>
    <row r="62" spans="1:14" s="11" customFormat="1" ht="44.25">
      <c r="A62" s="114" t="s">
        <v>60</v>
      </c>
      <c r="B62" s="9">
        <f>LSUBOS!B62+LSUBR!B62+LSUA!B62+LSUS!B62+LSUE!B62+LSULAW!B62+LSUHSCS!B62+LSUHSCNO!B62+LSUAG!B62+PENN!B62+EACONWAY!B62+HPLONG!B62</f>
        <v>0</v>
      </c>
      <c r="C62" s="52">
        <f t="shared" si="47"/>
        <v>0</v>
      </c>
      <c r="D62" s="53">
        <f>LSUBOS!D62+LSUBR!D62+LSUA!D62+LSUS!D62+LSUE!D62+LSULAW!D62+LSUHSCS!D62+LSUHSCNO!D62+LSUAG!D62+PENN!D62+EACONWAY!D62+HPLONG!D62</f>
        <v>99007825</v>
      </c>
      <c r="E62" s="54">
        <f t="shared" si="43"/>
        <v>1</v>
      </c>
      <c r="F62" s="61">
        <f t="shared" si="48"/>
        <v>99007825</v>
      </c>
      <c r="G62" s="56">
        <f t="shared" si="49"/>
        <v>1</v>
      </c>
      <c r="H62" s="9">
        <f>LSUBOS!H62+LSUBR!H62+LSUA!H62+LSUS!H62+LSUE!H62+LSULAW!H62+LSUHSCS!H62+LSUHSCNO!H62+LSUAG!H62+PENN!H62+EACONWAY!H62+HPLONG!H62</f>
        <v>0</v>
      </c>
      <c r="I62" s="52">
        <f t="shared" si="44"/>
        <v>0</v>
      </c>
      <c r="J62" s="53">
        <f>LSUBOS!J62+LSUBR!J62+LSUA!J62+LSUS!J62+LSUE!J62+LSULAW!J62+LSUHSCS!J62+LSUHSCNO!J62+LSUAG!J62+PENN!J62+EACONWAY!J62+HPLONG!J62</f>
        <v>96350562</v>
      </c>
      <c r="K62" s="54">
        <f t="shared" si="45"/>
        <v>1</v>
      </c>
      <c r="L62" s="55">
        <f t="shared" si="46"/>
        <v>96350562</v>
      </c>
      <c r="M62" s="56">
        <f t="shared" si="50"/>
        <v>1</v>
      </c>
      <c r="N62" s="35"/>
    </row>
    <row r="63" spans="1:14" s="11" customFormat="1" ht="44.25">
      <c r="A63" s="115" t="s">
        <v>61</v>
      </c>
      <c r="B63" s="9">
        <f>LSUBOS!B63+LSUBR!B63+LSUA!B63+LSUS!B63+LSUE!B63+LSULAW!B63+LSUHSCS!B63+LSUHSCNO!B63+LSUAG!B63+PENN!B63+EACONWAY!B63+HPLONG!B63</f>
        <v>0</v>
      </c>
      <c r="C63" s="52">
        <f t="shared" si="47"/>
        <v>0</v>
      </c>
      <c r="D63" s="53">
        <f>LSUBOS!D63+LSUBR!D63+LSUA!D63+LSUS!D63+LSUE!D63+LSULAW!D63+LSUHSCS!D63+LSUHSCNO!D63+LSUAG!D63+PENN!D63+EACONWAY!D63+HPLONG!D63</f>
        <v>120790600</v>
      </c>
      <c r="E63" s="54">
        <f t="shared" si="43"/>
        <v>1</v>
      </c>
      <c r="F63" s="61">
        <f t="shared" si="48"/>
        <v>120790600</v>
      </c>
      <c r="G63" s="56">
        <f t="shared" si="49"/>
        <v>1</v>
      </c>
      <c r="H63" s="9">
        <f>LSUBOS!H63+LSUBR!H63+LSUA!H63+LSUS!H63+LSUE!H63+LSULAW!H63+LSUHSCS!H63+LSUHSCNO!H63+LSUAG!H63+PENN!H63+EACONWAY!H63+HPLONG!H63</f>
        <v>0</v>
      </c>
      <c r="I63" s="52">
        <f t="shared" si="44"/>
        <v>0</v>
      </c>
      <c r="J63" s="53">
        <f>LSUBOS!J63+LSUBR!J63+LSUA!J63+LSUS!J63+LSUE!J63+LSULAW!J63+LSUHSCS!J63+LSUHSCNO!J63+LSUAG!J63+PENN!J63+EACONWAY!J63+HPLONG!J63</f>
        <v>128691494</v>
      </c>
      <c r="K63" s="54">
        <f t="shared" si="45"/>
        <v>1</v>
      </c>
      <c r="L63" s="55">
        <f t="shared" si="46"/>
        <v>128691494</v>
      </c>
      <c r="M63" s="56">
        <f t="shared" si="50"/>
        <v>1</v>
      </c>
      <c r="N63" s="35"/>
    </row>
    <row r="64" spans="1:14" s="11" customFormat="1" ht="44.25">
      <c r="A64" s="115" t="s">
        <v>62</v>
      </c>
      <c r="B64" s="9">
        <f>LSUBOS!B64+LSUBR!B64+LSUA!B64+LSUS!B64+LSUE!B64+LSULAW!B64+LSUHSCS!B64+LSUHSCNO!B64+LSUAG!B64+PENN!B64+EACONWAY!B64+HPLONG!B64</f>
        <v>0</v>
      </c>
      <c r="C64" s="52">
        <f t="shared" si="47"/>
        <v>0</v>
      </c>
      <c r="D64" s="53">
        <f>LSUBOS!D64+LSUBR!D64+LSUA!D64+LSUS!D64+LSUE!D64+LSULAW!D64+LSUHSCS!D64+LSUHSCNO!D64+LSUAG!D64+PENN!D64+EACONWAY!D64+HPLONG!D64</f>
        <v>6588619</v>
      </c>
      <c r="E64" s="54">
        <f t="shared" si="43"/>
        <v>1</v>
      </c>
      <c r="F64" s="61">
        <f t="shared" si="48"/>
        <v>6588619</v>
      </c>
      <c r="G64" s="56">
        <f t="shared" si="49"/>
        <v>1</v>
      </c>
      <c r="H64" s="9">
        <f>LSUBOS!H64+LSUBR!H64+LSUA!H64+LSUS!H64+LSUE!H64+LSULAW!H64+LSUHSCS!H64+LSUHSCNO!H64+LSUAG!H64+PENN!H64+EACONWAY!H64+HPLONG!H64</f>
        <v>0</v>
      </c>
      <c r="I64" s="52">
        <f t="shared" si="44"/>
        <v>0</v>
      </c>
      <c r="J64" s="53">
        <f>LSUBOS!J64+LSUBR!J64+LSUA!J64+LSUS!J64+LSUE!J64+LSULAW!J64+LSUHSCS!J64+LSUHSCNO!J64+LSUAG!J64+PENN!J64+EACONWAY!J64+HPLONG!J64</f>
        <v>5730012</v>
      </c>
      <c r="K64" s="54">
        <f t="shared" si="45"/>
        <v>1</v>
      </c>
      <c r="L64" s="55">
        <f t="shared" si="46"/>
        <v>5730012</v>
      </c>
      <c r="M64" s="56">
        <f t="shared" si="50"/>
        <v>1</v>
      </c>
      <c r="N64" s="35"/>
    </row>
    <row r="65" spans="1:14" s="11" customFormat="1" ht="44.25">
      <c r="A65" s="90" t="s">
        <v>63</v>
      </c>
      <c r="B65" s="9">
        <f>LSUBOS!B65+LSUBR!B65+LSUA!B65+LSUS!B65+LSUE!B65+LSULAW!B65+LSUHSCS!B65+LSUHSCNO!B65+LSUAG!B65+PENN!B65+EACONWAY!B65+HPLONG!B65</f>
        <v>0</v>
      </c>
      <c r="C65" s="52">
        <f t="shared" si="47"/>
        <v>0</v>
      </c>
      <c r="D65" s="53">
        <f>LSUBOS!D65+LSUBR!D65+LSUA!D65+LSUS!D65+LSUE!D65+LSULAW!D65+LSUHSCS!D65+LSUHSCNO!D65+LSUAG!D65+PENN!D65+EACONWAY!D65+HPLONG!D65</f>
        <v>189580874.97</v>
      </c>
      <c r="E65" s="54">
        <f t="shared" si="43"/>
        <v>1</v>
      </c>
      <c r="F65" s="61">
        <f t="shared" si="48"/>
        <v>189580874.97</v>
      </c>
      <c r="G65" s="56">
        <f t="shared" si="49"/>
        <v>1</v>
      </c>
      <c r="H65" s="9">
        <f>LSUBOS!H65+LSUBR!H65+LSUA!H65+LSUS!H65+LSUE!H65+LSULAW!H65+LSUHSCS!H65+LSUHSCNO!H65+LSUAG!H65+PENN!H65+EACONWAY!H65+HPLONG!H65</f>
        <v>0</v>
      </c>
      <c r="I65" s="52">
        <f t="shared" si="44"/>
        <v>0</v>
      </c>
      <c r="J65" s="53">
        <f>LSUBOS!J65+LSUBR!J65+LSUA!J65+LSUS!J65+LSUE!J65+LSULAW!J65+LSUHSCS!J65+LSUHSCNO!J65+LSUAG!J65+PENN!J65+EACONWAY!J65+HPLONG!J65</f>
        <v>195046408.50999999</v>
      </c>
      <c r="K65" s="54">
        <f t="shared" si="45"/>
        <v>1</v>
      </c>
      <c r="L65" s="55">
        <f t="shared" si="46"/>
        <v>195046408.50999999</v>
      </c>
      <c r="M65" s="56">
        <f t="shared" si="50"/>
        <v>1</v>
      </c>
      <c r="N65" s="35"/>
    </row>
    <row r="66" spans="1:14" s="11" customFormat="1" ht="44.25">
      <c r="A66" s="89" t="s">
        <v>64</v>
      </c>
      <c r="B66" s="9">
        <f>LSUBOS!B66+LSUBR!B66+LSUA!B66+LSUS!B66+LSUE!B66+LSULAW!B66+LSUHSCS!B66+LSUHSCNO!B66+LSUAG!B66+PENN!B66+EACONWAY!B66+HPLONG!B66</f>
        <v>10239925.99</v>
      </c>
      <c r="C66" s="52">
        <f t="shared" si="47"/>
        <v>9.5009868921772947E-2</v>
      </c>
      <c r="D66" s="53">
        <f>LSUBOS!D66+LSUBR!D66+LSUA!D66+LSUS!D66+LSUE!D66+LSULAW!D66+LSUHSCS!D66+LSUHSCNO!D66+LSUAG!D66+PENN!D66+EACONWAY!D66+HPLONG!D66</f>
        <v>97537572.349999994</v>
      </c>
      <c r="E66" s="54">
        <f t="shared" si="43"/>
        <v>0.90499013107822712</v>
      </c>
      <c r="F66" s="61">
        <f t="shared" si="48"/>
        <v>107777498.33999999</v>
      </c>
      <c r="G66" s="56">
        <f t="shared" si="49"/>
        <v>1</v>
      </c>
      <c r="H66" s="9">
        <f>LSUBOS!H66+LSUBR!H66+LSUA!H66+LSUS!H66+LSUE!H66+LSULAW!H66+LSUHSCS!H66+LSUHSCNO!H66+LSUAG!H66+PENN!H66+EACONWAY!H66+HPLONG!H66</f>
        <v>43875813</v>
      </c>
      <c r="I66" s="52">
        <f t="shared" si="44"/>
        <v>0.36510393313861683</v>
      </c>
      <c r="J66" s="53">
        <f>LSUBOS!J66+LSUBR!J66+LSUA!J66+LSUS!J66+LSUE!J66+LSULAW!J66+LSUHSCS!J66+LSUHSCNO!J66+LSUAG!J66+PENN!J66+EACONWAY!J66+HPLONG!J66</f>
        <v>76297674.650000006</v>
      </c>
      <c r="K66" s="54">
        <f t="shared" si="45"/>
        <v>0.63489606686138311</v>
      </c>
      <c r="L66" s="55">
        <f t="shared" si="46"/>
        <v>120173487.65000001</v>
      </c>
      <c r="M66" s="56">
        <f t="shared" si="50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412173453.70000005</v>
      </c>
      <c r="C67" s="81">
        <f t="shared" si="0"/>
        <v>0.34517493019906487</v>
      </c>
      <c r="D67" s="92">
        <f>D66+D65+D64+D63+D62+D61+D60+D59+D58+D57+D56</f>
        <v>781926747.78999996</v>
      </c>
      <c r="E67" s="84">
        <f t="shared" si="43"/>
        <v>0.65482506980093513</v>
      </c>
      <c r="F67" s="91">
        <f>F66+F65+F64+F63+F62+F61+F60+F59+F58+F57+F56</f>
        <v>1194100201.49</v>
      </c>
      <c r="G67" s="83">
        <f>IF(ISBLANK(F67),"  ",IF(F76&gt;0,F67/F76,IF(F67&gt;0,1,0)))</f>
        <v>0.50259864563741763</v>
      </c>
      <c r="H67" s="91">
        <f>H66+H65+H64+H63+H62+H61+H60+H59+H58+H57+H56</f>
        <v>479599650</v>
      </c>
      <c r="I67" s="81">
        <f t="shared" si="44"/>
        <v>0.3808272978984007</v>
      </c>
      <c r="J67" s="92">
        <f>J66+J65+J64+J63+J62+J61+J60+J59+J58+J57+J56</f>
        <v>779762934.15999997</v>
      </c>
      <c r="K67" s="84">
        <f t="shared" si="45"/>
        <v>0.61917270210159936</v>
      </c>
      <c r="L67" s="91">
        <f>L66+L65+L64+L63+L62+L61+L60+L59+L58+L57+L56</f>
        <v>1259362584.1599998</v>
      </c>
      <c r="M67" s="83">
        <f>IF(ISBLANK(L67),"  ",IF(L76&gt;0,L67/L76,IF(L67&gt;0,1,0)))</f>
        <v>0.52794226621234064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LSUBOS!B69+LSUBR!B69+LSUA!B69+LSUS!B69+LSUE!B69+LSULAW!B69+LSUHSCS!B69+LSUHSCNO!B69+LSUAG!B69+PENN!B69+EACONWAY!B69+HPLONG!B69</f>
        <v>0</v>
      </c>
      <c r="C69" s="52">
        <f t="shared" ref="C69:C70" si="51">IF(ISBLANK(B69),"  ",IF(F69&gt;0,B69/F69,IF(B69&gt;0,1,0)))</f>
        <v>0</v>
      </c>
      <c r="D69" s="53">
        <f>LSUBOS!D69+LSUBR!D69+LSUA!D69+LSUS!D69+LSUE!D69+LSULAW!D69+LSUHSCS!D69+LSUHSCNO!D69+LSUAG!D69+PENN!D69+EACONWAY!D69+HPLONG!D69</f>
        <v>0</v>
      </c>
      <c r="E69" s="54">
        <f t="shared" ref="E69:E70" si="52">IF(ISBLANK(D69),"  ",IF(F69&gt;0,D69/F69,IF(D69&gt;0,1,0)))</f>
        <v>0</v>
      </c>
      <c r="F69" s="206">
        <f t="shared" ref="F69:F70" si="53">D69+B69</f>
        <v>0</v>
      </c>
      <c r="G69" s="56">
        <f t="shared" ref="G69:G70" si="54">IF(ISBLANK(F69),"  ",IF(F132&gt;0,F69/F132,IF(F69&gt;0,1,0)))</f>
        <v>0</v>
      </c>
      <c r="H69" s="9">
        <f>LSUBOS!H69+LSUBR!H69+LSUA!H69+LSUS!H69+LSUE!H69+LSULAW!H69+LSUHSCS!H69+LSUHSCNO!H69+LSUAG!H69+PENN!H69+EACONWAY!H69+HPLONG!H69</f>
        <v>0</v>
      </c>
      <c r="I69" s="52">
        <f t="shared" ref="I69:I70" si="55">IF(ISBLANK(H69),"  ",IF(L69&gt;0,H69/L69,IF(H69&gt;0,1,0)))</f>
        <v>0</v>
      </c>
      <c r="J69" s="53">
        <f>LSUBOS!J69+LSUBR!J69+LSUA!J69+LSUS!J69+LSUE!J69+LSULAW!J69+LSUHSCS!J69+LSUHSCNO!J69+LSUAG!J69+PENN!J69+EACONWAY!J69+HPLONG!J69</f>
        <v>0</v>
      </c>
      <c r="K69" s="54">
        <f t="shared" ref="K69:K70" si="56">IF(ISBLANK(J69),"  ",IF(L69&gt;0,J69/L69,IF(J69&gt;0,1,0)))</f>
        <v>0</v>
      </c>
      <c r="L69" s="55">
        <f t="shared" ref="L69:L70" si="57">J69+H69</f>
        <v>0</v>
      </c>
      <c r="M69" s="56">
        <f t="shared" ref="M69:M70" si="58">IF(ISBLANK(L69),"  ",IF(L132&gt;0,L69/L132,IF(L69&gt;0,1,0)))</f>
        <v>0</v>
      </c>
    </row>
    <row r="70" spans="1:14" s="11" customFormat="1" ht="44.25">
      <c r="A70" s="41" t="s">
        <v>68</v>
      </c>
      <c r="B70" s="9">
        <f>LSUBOS!B70+LSUBR!B70+LSUA!B70+LSUS!B70+LSUE!B70+LSULAW!B70+LSUHSCS!B70+LSUHSCNO!B70+LSUAG!B70+PENN!B70+EACONWAY!B70+HPLONG!B70</f>
        <v>68164479.189999998</v>
      </c>
      <c r="C70" s="52">
        <f t="shared" si="51"/>
        <v>1</v>
      </c>
      <c r="D70" s="53">
        <f>LSUBOS!D70+LSUBR!D70+LSUA!D70+LSUS!D70+LSUE!D70+LSULAW!D70+LSUHSCS!D70+LSUHSCNO!D70+LSUAG!D70+PENN!D70+EACONWAY!D70+HPLONG!D70</f>
        <v>0</v>
      </c>
      <c r="E70" s="54">
        <f t="shared" si="52"/>
        <v>0</v>
      </c>
      <c r="F70" s="61">
        <f t="shared" si="53"/>
        <v>68164479.189999998</v>
      </c>
      <c r="G70" s="56">
        <f t="shared" si="54"/>
        <v>1</v>
      </c>
      <c r="H70" s="9">
        <f>LSUBOS!H70+LSUBR!H70+LSUA!H70+LSUS!H70+LSUE!H70+LSULAW!H70+LSUHSCS!H70+LSUHSCNO!H70+LSUAG!H70+PENN!H70+EACONWAY!H70+HPLONG!H70</f>
        <v>70564866</v>
      </c>
      <c r="I70" s="52">
        <f t="shared" si="55"/>
        <v>1</v>
      </c>
      <c r="J70" s="53">
        <f>LSUBOS!J70+LSUBR!J70+LSUA!J70+LSUS!J70+LSUE!J70+LSULAW!J70+LSUHSCS!J70+LSUHSCNO!J70+LSUAG!J70+PENN!J70+EACONWAY!J70+HPLONG!J70</f>
        <v>0</v>
      </c>
      <c r="K70" s="54">
        <f t="shared" si="56"/>
        <v>0</v>
      </c>
      <c r="L70" s="55">
        <f t="shared" si="57"/>
        <v>70564866</v>
      </c>
      <c r="M70" s="56">
        <f t="shared" si="58"/>
        <v>1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LSUBOS!B72+LSUBR!B72+LSUA!B72+LSUS!B72+LSUE!B72+LSULAW!B72+LSUHSCS!B72+LSUHSCNO!B72+LSUAG!B72+PENN!B72+EACONWAY!B72+HPLONG!B72</f>
        <v>0</v>
      </c>
      <c r="C72" s="52">
        <f t="shared" ref="C72:C73" si="59">IF(ISBLANK(B72),"  ",IF(F72&gt;0,B72/F72,IF(B72&gt;0,1,0)))</f>
        <v>0</v>
      </c>
      <c r="D72" s="53">
        <f>LSUBOS!D72+LSUBR!D72+LSUA!D72+LSUS!D72+LSUE!D72+LSULAW!D72+LSUHSCS!D72+LSUHSCNO!D72+LSUAG!D72+PENN!D72+EACONWAY!D72+HPLONG!D72</f>
        <v>35266078</v>
      </c>
      <c r="E72" s="54">
        <f t="shared" ref="E72:E73" si="60">IF(ISBLANK(D72),"  ",IF(F72&gt;0,D72/F72,IF(D72&gt;0,1,0)))</f>
        <v>1</v>
      </c>
      <c r="F72" s="206">
        <f t="shared" ref="F72:F73" si="61">D72+B72</f>
        <v>35266078</v>
      </c>
      <c r="G72" s="56">
        <f t="shared" ref="G72:G73" si="62">IF(ISBLANK(F72),"  ",IF(F135&gt;0,F72/F135,IF(F72&gt;0,1,0)))</f>
        <v>1</v>
      </c>
      <c r="H72" s="9">
        <f>LSUBOS!H72+LSUBR!H72+LSUA!H72+LSUS!H72+LSUE!H72+LSULAW!H72+LSUHSCS!H72+LSUHSCNO!H72+LSUAG!H72+PENN!H72+EACONWAY!H72+HPLONG!H72</f>
        <v>0</v>
      </c>
      <c r="I72" s="52">
        <f t="shared" ref="I72:I73" si="63">IF(ISBLANK(H72),"  ",IF(L72&gt;0,H72/L72,IF(H72&gt;0,1,0)))</f>
        <v>0</v>
      </c>
      <c r="J72" s="53">
        <f>LSUBOS!J72+LSUBR!J72+LSUA!J72+LSUS!J72+LSUE!J72+LSULAW!J72+LSUHSCS!J72+LSUHSCNO!J72+LSUAG!J72+PENN!J72+EACONWAY!J72+HPLONG!J72</f>
        <v>35587393</v>
      </c>
      <c r="K72" s="54">
        <f t="shared" ref="K72:K73" si="64">IF(ISBLANK(J72),"  ",IF(L72&gt;0,J72/L72,IF(J72&gt;0,1,0)))</f>
        <v>1</v>
      </c>
      <c r="L72" s="55">
        <f t="shared" ref="L72:L73" si="65">J72+H72</f>
        <v>35587393</v>
      </c>
      <c r="M72" s="56">
        <f t="shared" ref="M72:M73" si="66">IF(ISBLANK(L72),"  ",IF(L135&gt;0,L72/L135,IF(L72&gt;0,1,0)))</f>
        <v>1</v>
      </c>
    </row>
    <row r="73" spans="1:14" s="11" customFormat="1" ht="44.25">
      <c r="A73" s="41" t="s">
        <v>71</v>
      </c>
      <c r="B73" s="9">
        <f>LSUBOS!B73+LSUBR!B73+LSUA!B73+LSUS!B73+LSUE!B73+LSULAW!B73+LSUHSCS!B73+LSUHSCNO!B73+LSUAG!B73+PENN!B73+EACONWAY!B73+HPLONG!B73</f>
        <v>11174889</v>
      </c>
      <c r="C73" s="52">
        <f t="shared" si="59"/>
        <v>5.7402837746074992E-2</v>
      </c>
      <c r="D73" s="53">
        <f>LSUBOS!D73+LSUBR!D73+LSUA!D73+LSUS!D73+LSUE!D73+LSULAW!D73+LSUHSCS!D73+LSUHSCNO!D73+LSUAG!D73+PENN!D73+EACONWAY!D73+HPLONG!D73</f>
        <v>183499964</v>
      </c>
      <c r="E73" s="54">
        <f t="shared" si="60"/>
        <v>0.94259716225392498</v>
      </c>
      <c r="F73" s="61">
        <f t="shared" si="61"/>
        <v>194674853</v>
      </c>
      <c r="G73" s="56">
        <f t="shared" si="62"/>
        <v>1</v>
      </c>
      <c r="H73" s="9">
        <f>LSUBOS!H73+LSUBR!H73+LSUA!H73+LSUS!H73+LSUE!H73+LSULAW!H73+LSUHSCS!H73+LSUHSCNO!H73+LSUAG!H73+PENN!H73+EACONWAY!H73+HPLONG!H73</f>
        <v>13018275</v>
      </c>
      <c r="I73" s="52">
        <f t="shared" si="63"/>
        <v>6.6618867010282704E-2</v>
      </c>
      <c r="J73" s="53">
        <f>LSUBOS!J73+LSUBR!J73+LSUA!J73+LSUS!J73+LSUE!J73+LSULAW!J73+LSUHSCS!J73+LSUHSCNO!J73+LSUAG!J73+PENN!J73+EACONWAY!J73+HPLONG!J73</f>
        <v>182395961</v>
      </c>
      <c r="K73" s="54">
        <f t="shared" si="64"/>
        <v>0.93338113298971725</v>
      </c>
      <c r="L73" s="55">
        <f t="shared" si="65"/>
        <v>195414236</v>
      </c>
      <c r="M73" s="56">
        <f t="shared" si="66"/>
        <v>1</v>
      </c>
    </row>
    <row r="74" spans="1:14" s="86" customFormat="1" ht="45">
      <c r="A74" s="87" t="s">
        <v>72</v>
      </c>
      <c r="B74" s="119">
        <f>B73+B72+B70+B69</f>
        <v>79339368.189999998</v>
      </c>
      <c r="C74" s="81">
        <f t="shared" si="0"/>
        <v>0.26614534818214935</v>
      </c>
      <c r="D74" s="96">
        <f>D73+D72+D70+D69</f>
        <v>218766042</v>
      </c>
      <c r="E74" s="84">
        <f>IF(ISBLANK(D74),"  ",IF(F74&gt;0,D74/F74,IF(D74&gt;0,1,0)))</f>
        <v>0.7338546518178507</v>
      </c>
      <c r="F74" s="120">
        <f>F73+F72+F71+F70+F69</f>
        <v>298105410.19</v>
      </c>
      <c r="G74" s="83">
        <f>IF(ISBLANK(F74),"  ",IF(F76&gt;0,F74/F76,IF(F74&gt;0,1,0)))</f>
        <v>0.1254730341990781</v>
      </c>
      <c r="H74" s="119">
        <f>H73+H72+H70+H69</f>
        <v>83583141</v>
      </c>
      <c r="I74" s="81">
        <f>IF(ISBLANK(H74),"  ",IF(L74&gt;0,H74/L74,IF(H74&gt;0,1,0)))</f>
        <v>0.27716322066879479</v>
      </c>
      <c r="J74" s="96">
        <f>J73+J72+J70+J69</f>
        <v>217983354</v>
      </c>
      <c r="K74" s="84">
        <f>IF(ISBLANK(J74),"  ",IF(L74&gt;0,J74/L74,IF(J74&gt;0,1,0)))</f>
        <v>0.72283677933120516</v>
      </c>
      <c r="L74" s="120">
        <f>L73+L72+L71+L70+L69</f>
        <v>301566495</v>
      </c>
      <c r="M74" s="83">
        <f>IF(ISBLANK(L74),"  ",IF(L76&gt;0,L74/L76,IF(L74&gt;0,1,0)))</f>
        <v>0.12642085828697699</v>
      </c>
    </row>
    <row r="75" spans="1:14" s="86" customFormat="1" ht="45">
      <c r="A75" s="87" t="s">
        <v>73</v>
      </c>
      <c r="B75" s="138">
        <f>LSUBOS!B75+LSUBR!B75+LSUA!B75+LSUS!B75+LSUE!B75+LSULAW!B75+LSUHSCS!B75+LSUHSCNO!B75+LSUAG!B75+PENN!B75+EACONWAY!B75+HPLONG!B75</f>
        <v>0</v>
      </c>
      <c r="C75" s="159">
        <f t="shared" ref="C75" si="67">IF(ISBLANK(B75),"  ",IF(F75&gt;0,B75/F75,IF(B75&gt;0,1,0)))</f>
        <v>0</v>
      </c>
      <c r="D75" s="160">
        <f>LSUBOS!D75+LSUBR!D75+LSUA!D75+LSUS!D75+LSUE!D75+LSULAW!D75+LSUHSCS!D75+LSUHSCNO!D75+LSUAG!D75+PENN!D75+EACONWAY!D75+HPLONG!D75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LSUBOS!H75+LSUBR!H75+LSUA!H75+LSUS!H75+LSUE!H75+LSULAW!H75+LSUHSCS!H75+LSUHSCNO!H75+LSUAG!H75+PENN!H75+EACONWAY!H75+HPLONG!H75</f>
        <v>0</v>
      </c>
      <c r="I75" s="159">
        <f>IF(ISBLANK(H75),"  ",IF(L75&gt;0,H75/L75,IF(H75&gt;0,1,0)))</f>
        <v>0</v>
      </c>
      <c r="J75" s="160">
        <f>LSUBOS!J75+LSUBR!J75+LSUA!J75+LSUS!J75+LSUE!J75+LSULAW!J75+LSUHSCS!J75+LSUHSCNO!J75+LSUAG!J75+PENN!J75+EACONWAY!J75+HPLONG!J75</f>
        <v>0</v>
      </c>
      <c r="K75" s="82">
        <f>IF(ISBLANK(J75),"  ",IF(L75&gt;0,J75/L75,IF(J75&gt;0,1,0)))</f>
        <v>0</v>
      </c>
      <c r="L75" s="161">
        <f t="shared" ref="L75" si="68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1375159616.21</v>
      </c>
      <c r="C76" s="124">
        <f t="shared" si="0"/>
        <v>0.57880683696392887</v>
      </c>
      <c r="D76" s="123">
        <f>D74+D67+D47+D40+D48+D75</f>
        <v>1000692789.79</v>
      </c>
      <c r="E76" s="125">
        <f>IF(ISBLANK(D76),"  ",IF(F76&gt;0,D76/F76,IF(D76&gt;0,1,0)))</f>
        <v>0.42119316303607118</v>
      </c>
      <c r="F76" s="123">
        <f>F74+F67+F47+F40+F48+F75</f>
        <v>2375852406</v>
      </c>
      <c r="G76" s="126">
        <f>IF(ISBLANK(F76),"  ",IF(F76&gt;0,F76/F76,IF(F76&gt;0,1,0)))</f>
        <v>1</v>
      </c>
      <c r="H76" s="123">
        <f>H74+H67+H47+H40+H48+H75-1</f>
        <v>1387670952</v>
      </c>
      <c r="I76" s="124">
        <f>IF(ISBLANK(H76),"  ",IF(L76&gt;0,H76/L76,IF(H76&gt;0,1,0)))</f>
        <v>0.58173091401200416</v>
      </c>
      <c r="J76" s="123">
        <f>J74+J67+J47+J40+J48+J75</f>
        <v>997746288.15999997</v>
      </c>
      <c r="K76" s="125">
        <f>IF(ISBLANK(J76),"  ",IF(L76&gt;0,J76/L76,IF(J76&gt;0,1,0)))</f>
        <v>0.41826908556878206</v>
      </c>
      <c r="L76" s="123">
        <f>L74+L67+L47+L40+L48+L75</f>
        <v>2385417241.1599998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1" zoomScale="30" zoomScaleNormal="30" workbookViewId="0">
      <selection activeCell="B67" sqref="B6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51.7109375" style="131" customWidth="1"/>
    <col min="5" max="5" width="45.5703125" style="130" customWidth="1"/>
    <col min="6" max="6" width="51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50.28515625" style="131" customWidth="1"/>
    <col min="11" max="11" width="45.5703125" style="130" customWidth="1"/>
    <col min="12" max="12" width="56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LSUE!B13+SUSBO!B13+LCTCSystem!B13-LCTCBOS!B13-Online!B13</f>
        <v>137157305.09</v>
      </c>
      <c r="C13" s="52">
        <f t="shared" ref="C13:C76" si="0">IF(ISBLANK(B13),"  ",IF(F13&gt;0,B13/F13,IF(B13&gt;0,1,0)))</f>
        <v>1</v>
      </c>
      <c r="D13" s="53">
        <f>LSUE!D13+SUSBO!D13+LCTCSystem!D13-LCTCBOS!D13-Online!D13</f>
        <v>0</v>
      </c>
      <c r="E13" s="54">
        <f>IF(ISBLANK(D13),"  ",IF(F13&gt;0,D13/F13,IF(D13&gt;0,1,0)))</f>
        <v>0</v>
      </c>
      <c r="F13" s="206">
        <f>D13+B13</f>
        <v>137157305.09</v>
      </c>
      <c r="G13" s="56">
        <f>IF(ISBLANK(F13),"  ",IF(F76&gt;0,F13/F76,IF(F13&gt;0,1,0)))</f>
        <v>0.24548731049933784</v>
      </c>
      <c r="H13" s="9">
        <f>LSUE!H13+SUSBO!H13+LCTCSystem!H13-LCTCBOS!H13-Online!H13</f>
        <v>124538111</v>
      </c>
      <c r="I13" s="52">
        <f>IF(ISBLANK(H13),"  ",IF(L13&gt;0,H13/L13,IF(H13&gt;0,1,0)))</f>
        <v>1</v>
      </c>
      <c r="J13" s="53">
        <f>LSUE!J13+SUSBO!J13+LCTCSystem!J13-LCTCBOS!J13-Online!J13</f>
        <v>0</v>
      </c>
      <c r="K13" s="54">
        <f>IF(ISBLANK(J13),"  ",IF(L13&gt;0,J13/L13,IF(J13&gt;0,1,0)))</f>
        <v>0</v>
      </c>
      <c r="L13" s="55">
        <f t="shared" ref="L13:L15" si="1">J13+H13</f>
        <v>124538111</v>
      </c>
      <c r="M13" s="56">
        <f>IF(ISBLANK(L13),"  ",IF(L76&gt;0,L13/L76,IF(L13&gt;0,1,0)))</f>
        <v>0.22441816854051674</v>
      </c>
      <c r="N13" s="57"/>
    </row>
    <row r="14" spans="1:17" s="11" customFormat="1" ht="44.25">
      <c r="A14" s="21" t="s">
        <v>14</v>
      </c>
      <c r="B14" s="9">
        <f>LSUE!B14+SUSBO!B14+LCTCSystem!B14-LCTCBOS!B14-Online!B14</f>
        <v>0</v>
      </c>
      <c r="C14" s="52">
        <f t="shared" ref="C14" si="2">IF(ISBLANK(B14),"  ",IF(F14&gt;0,B14/F14,IF(B14&gt;0,1,0)))</f>
        <v>0</v>
      </c>
      <c r="D14" s="53">
        <f>LSUE!D14+SUSBO!D14+LCTCSystem!D14-LCTCBOS!D14-Online!D14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LSUE!H14+SUSBO!H14+LCTCSystem!H14-LCTCBOS!H14-Online!H14</f>
        <v>0</v>
      </c>
      <c r="I14" s="52">
        <f>IF(ISBLANK(H14),"  ",IF(L14&gt;0,H14/L14,IF(H14&gt;0,1,0)))</f>
        <v>0</v>
      </c>
      <c r="J14" s="53">
        <f>LSUE!J14+SUSBO!J14+LCTCSystem!J14-LCTCBOS!J14-Online!J14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7169637.1399999997</v>
      </c>
      <c r="C15" s="207">
        <f t="shared" si="0"/>
        <v>0.89782396453611713</v>
      </c>
      <c r="D15" s="70">
        <f>SUM(D16:D34)</f>
        <v>815934</v>
      </c>
      <c r="E15" s="65">
        <f>IF(ISBLANK(D15),"  ",IF(F15&gt;0,D15/F15,IF(D15&gt;0,1,0)))</f>
        <v>0.10217603546388293</v>
      </c>
      <c r="F15" s="48">
        <f>D15+B15</f>
        <v>7985571.1399999997</v>
      </c>
      <c r="G15" s="66">
        <f>IF(ISBLANK(F15),"  ",IF(F76&gt;0,F15/F76,IF(F15&gt;0,1,0)))</f>
        <v>1.4292759548413282E-2</v>
      </c>
      <c r="H15" s="63">
        <f>SUM(H16:H34)</f>
        <v>6474569</v>
      </c>
      <c r="I15" s="207">
        <f>IF(ISBLANK(H15),"  ",IF(L15&gt;0,H15/L15,IF(H15&gt;0,1,0)))</f>
        <v>1</v>
      </c>
      <c r="J15" s="70">
        <f>SUM(J16:J34)</f>
        <v>0</v>
      </c>
      <c r="K15" s="65">
        <f>IF(ISBLANK(J15),"  ",IF(L15&gt;0,J15/L15,IF(J15&gt;0,1,0)))</f>
        <v>0</v>
      </c>
      <c r="L15" s="48">
        <f t="shared" si="1"/>
        <v>6474569</v>
      </c>
      <c r="M15" s="66">
        <f>IF(ISBLANK(L15),"  ",IF(L76&gt;0,L15/L76,IF(L15&gt;0,1,0)))</f>
        <v>1.1667198943375694E-2</v>
      </c>
      <c r="N15" s="35"/>
    </row>
    <row r="16" spans="1:17" s="11" customFormat="1" ht="44.25">
      <c r="A16" s="67" t="s">
        <v>16</v>
      </c>
      <c r="B16" s="9">
        <f>LSUE!B16+SUSBO!B16+LCTCSystem!B16-LCTCBOS!B16-Online!B16</f>
        <v>0</v>
      </c>
      <c r="C16" s="52">
        <f t="shared" ref="C16:C34" si="4">IF(ISBLANK(B16),"  ",IF(F16&gt;0,B16/F16,IF(B16&gt;0,1,0)))</f>
        <v>0</v>
      </c>
      <c r="D16" s="53">
        <f>LSUE!D16+SUSBO!D16+LCTCSystem!D16-LCTCBOS!D16-Online!D16</f>
        <v>0</v>
      </c>
      <c r="E16" s="54">
        <f t="shared" ref="E16:E34" si="5">IF(ISBLANK(D16),"  ",IF(F16&gt;0,D16/F16,IF(D16&gt;0,1,0)))</f>
        <v>0</v>
      </c>
      <c r="F16" s="206">
        <f t="shared" ref="F16:F34" si="6">D16+B16</f>
        <v>0</v>
      </c>
      <c r="G16" s="56">
        <f t="shared" ref="G16:G34" si="7">IF(ISBLANK(F16),"  ",IF(F79&gt;0,F16/F79,IF(F16&gt;0,1,0)))</f>
        <v>0</v>
      </c>
      <c r="H16" s="9">
        <f>LSUE!H16+SUSBO!H16+LCTCSystem!H16-LCTCBOS!H16-Online!H16</f>
        <v>0</v>
      </c>
      <c r="I16" s="52">
        <f t="shared" ref="I16:I34" si="8">IF(ISBLANK(H16),"  ",IF(L16&gt;0,H16/L16,IF(H16&gt;0,1,0)))</f>
        <v>0</v>
      </c>
      <c r="J16" s="53">
        <f>LSUE!J16+SUSBO!J16+LCTCSystem!J16-LCTCBOS!J16-Online!J16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LSUE!B17+SUSBO!B17+LCTCSystem!B17-LCTCBOS!B17-Online!B17</f>
        <v>5378456.1399999997</v>
      </c>
      <c r="C17" s="52">
        <f t="shared" si="4"/>
        <v>1</v>
      </c>
      <c r="D17" s="53">
        <f>LSUE!D17+SUSBO!D17+LCTCSystem!D17-LCTCBOS!D17-Online!D17</f>
        <v>0</v>
      </c>
      <c r="E17" s="54">
        <f t="shared" si="5"/>
        <v>0</v>
      </c>
      <c r="F17" s="61">
        <f t="shared" si="6"/>
        <v>5378456.1399999997</v>
      </c>
      <c r="G17" s="56">
        <f t="shared" si="7"/>
        <v>1</v>
      </c>
      <c r="H17" s="9">
        <f>LSUE!H17+SUSBO!H17+LCTCSystem!H17-LCTCBOS!H17-Online!H17</f>
        <v>5739993</v>
      </c>
      <c r="I17" s="52">
        <f t="shared" si="8"/>
        <v>1</v>
      </c>
      <c r="J17" s="53">
        <f>LSUE!J17+SUSBO!J17+LCTCSystem!J17-LCTCBOS!J17-Online!J17</f>
        <v>0</v>
      </c>
      <c r="K17" s="54">
        <f t="shared" si="9"/>
        <v>0</v>
      </c>
      <c r="L17" s="55">
        <f t="shared" si="10"/>
        <v>5739993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LSUE!B18+SUSBO!B18+LCTCSystem!B18-LCTCBOS!B18-Online!B18</f>
        <v>0</v>
      </c>
      <c r="C18" s="52">
        <f t="shared" si="4"/>
        <v>0</v>
      </c>
      <c r="D18" s="53">
        <f>LSUE!D18+SUSBO!D18+LCTCSystem!D18-LCTCBOS!D18-Online!D18</f>
        <v>0</v>
      </c>
      <c r="E18" s="54">
        <f t="shared" si="5"/>
        <v>0</v>
      </c>
      <c r="F18" s="61">
        <f t="shared" si="6"/>
        <v>0</v>
      </c>
      <c r="G18" s="56">
        <f t="shared" si="7"/>
        <v>0</v>
      </c>
      <c r="H18" s="9">
        <f>LSUE!H18+SUSBO!H18+LCTCSystem!H18-LCTCBOS!H18-Online!H18</f>
        <v>0</v>
      </c>
      <c r="I18" s="52">
        <f t="shared" si="8"/>
        <v>0</v>
      </c>
      <c r="J18" s="53">
        <f>LSUE!J18+SUSBO!J18+LCTCSystem!J18-LCTCBOS!J18-Online!J18</f>
        <v>0</v>
      </c>
      <c r="K18" s="54">
        <f t="shared" si="9"/>
        <v>0</v>
      </c>
      <c r="L18" s="55">
        <f t="shared" si="10"/>
        <v>0</v>
      </c>
      <c r="M18" s="56">
        <f t="shared" si="11"/>
        <v>0</v>
      </c>
      <c r="N18" s="35"/>
    </row>
    <row r="19" spans="1:14" s="11" customFormat="1" ht="44.25">
      <c r="A19" s="69" t="s">
        <v>19</v>
      </c>
      <c r="B19" s="9">
        <f>LSUE!B19+SUSBO!B19+LCTCSystem!B19-LCTCBOS!B19-Online!B19</f>
        <v>175201</v>
      </c>
      <c r="C19" s="52">
        <f t="shared" si="4"/>
        <v>1</v>
      </c>
      <c r="D19" s="53">
        <f>LSUE!D19+SUSBO!D19+LCTCSystem!D19-LCTCBOS!D19-Online!D19</f>
        <v>0</v>
      </c>
      <c r="E19" s="54">
        <f t="shared" si="5"/>
        <v>0</v>
      </c>
      <c r="F19" s="61">
        <f t="shared" si="6"/>
        <v>175201</v>
      </c>
      <c r="G19" s="56">
        <f t="shared" si="7"/>
        <v>1</v>
      </c>
      <c r="H19" s="9">
        <f>LSUE!H19+SUSBO!H19+LCTCSystem!H19-LCTCBOS!H19-Online!H19</f>
        <v>134401</v>
      </c>
      <c r="I19" s="52">
        <f t="shared" si="8"/>
        <v>1</v>
      </c>
      <c r="J19" s="53">
        <f>LSUE!J19+SUSBO!J19+LCTCSystem!J19-LCTCBOS!J19-Online!J19</f>
        <v>0</v>
      </c>
      <c r="K19" s="54">
        <f t="shared" si="9"/>
        <v>0</v>
      </c>
      <c r="L19" s="55">
        <f t="shared" si="10"/>
        <v>134401</v>
      </c>
      <c r="M19" s="56">
        <f t="shared" si="11"/>
        <v>1</v>
      </c>
      <c r="N19" s="35"/>
    </row>
    <row r="20" spans="1:14" s="11" customFormat="1" ht="44.25">
      <c r="A20" s="69" t="s">
        <v>20</v>
      </c>
      <c r="B20" s="9">
        <f>LSUE!B20+SUSBO!B20+LCTCSystem!B20-LCTCBOS!B20-Online!B20</f>
        <v>150000</v>
      </c>
      <c r="C20" s="52">
        <f t="shared" si="4"/>
        <v>1</v>
      </c>
      <c r="D20" s="53">
        <f>LSUE!D20+SUSBO!D20+LCTCSystem!D20-LCTCBOS!D20-Online!D20</f>
        <v>0</v>
      </c>
      <c r="E20" s="54">
        <f t="shared" si="5"/>
        <v>0</v>
      </c>
      <c r="F20" s="61">
        <f t="shared" si="6"/>
        <v>150000</v>
      </c>
      <c r="G20" s="56">
        <f t="shared" si="7"/>
        <v>1</v>
      </c>
      <c r="H20" s="9">
        <f>LSUE!H20+SUSBO!H20+LCTCSystem!H20-LCTCBOS!H20-Online!H20</f>
        <v>246718</v>
      </c>
      <c r="I20" s="52">
        <f t="shared" si="8"/>
        <v>1</v>
      </c>
      <c r="J20" s="53">
        <f>LSUE!J20+SUSBO!J20+LCTCSystem!J20-LCTCBOS!J20-Online!J20</f>
        <v>0</v>
      </c>
      <c r="K20" s="54">
        <f t="shared" si="9"/>
        <v>0</v>
      </c>
      <c r="L20" s="55">
        <f t="shared" si="10"/>
        <v>246718</v>
      </c>
      <c r="M20" s="56">
        <f t="shared" si="11"/>
        <v>1</v>
      </c>
      <c r="N20" s="35"/>
    </row>
    <row r="21" spans="1:14" s="11" customFormat="1" ht="44.25">
      <c r="A21" s="69" t="s">
        <v>21</v>
      </c>
      <c r="B21" s="9">
        <f>LSUE!B21+SUSBO!B21+LCTCSystem!B21-LCTCBOS!B21-Online!B21</f>
        <v>0</v>
      </c>
      <c r="C21" s="52">
        <f t="shared" si="4"/>
        <v>0</v>
      </c>
      <c r="D21" s="53">
        <f>LSUE!D21+SUSBO!D21+LCTCSystem!D21-LCTCBOS!D21-Online!D21</f>
        <v>0</v>
      </c>
      <c r="E21" s="54">
        <f t="shared" si="5"/>
        <v>0</v>
      </c>
      <c r="F21" s="61">
        <f t="shared" si="6"/>
        <v>0</v>
      </c>
      <c r="G21" s="56">
        <f t="shared" si="7"/>
        <v>0</v>
      </c>
      <c r="H21" s="9">
        <f>LSUE!H21+SUSBO!H21+LCTCSystem!H21-LCTCBOS!H21-Online!H21</f>
        <v>0</v>
      </c>
      <c r="I21" s="52">
        <f t="shared" si="8"/>
        <v>0</v>
      </c>
      <c r="J21" s="53">
        <f>LSUE!J21+SUSBO!J21+LCTCSystem!J21-LCTCBOS!J21-Online!J21</f>
        <v>0</v>
      </c>
      <c r="K21" s="54">
        <f t="shared" si="9"/>
        <v>0</v>
      </c>
      <c r="L21" s="55">
        <f t="shared" si="10"/>
        <v>0</v>
      </c>
      <c r="M21" s="56">
        <f t="shared" si="11"/>
        <v>0</v>
      </c>
      <c r="N21" s="35"/>
    </row>
    <row r="22" spans="1:14" s="11" customFormat="1" ht="44.25">
      <c r="A22" s="69" t="s">
        <v>22</v>
      </c>
      <c r="B22" s="9">
        <f>LSUE!B22+SUSBO!B22+LCTCSystem!B22-LCTCBOS!B22-Online!B22</f>
        <v>0</v>
      </c>
      <c r="C22" s="52">
        <f t="shared" si="4"/>
        <v>0</v>
      </c>
      <c r="D22" s="53">
        <f>LSUE!D22+SUSBO!D22+LCTCSystem!D22-LCTCBOS!D22-Online!D22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LSUE!H22+SUSBO!H22+LCTCSystem!H22-LCTCBOS!H22-Online!H22</f>
        <v>0</v>
      </c>
      <c r="I22" s="52">
        <f t="shared" si="8"/>
        <v>0</v>
      </c>
      <c r="J22" s="53">
        <f>LSUE!J22+SUSBO!J22+LCTCSystem!J22-LCTCBOS!J22-Online!J22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LSUE!B23+SUSBO!B23+LCTCSystem!B23-LCTCBOS!B23-Online!B23</f>
        <v>0</v>
      </c>
      <c r="C23" s="52">
        <f t="shared" si="4"/>
        <v>0</v>
      </c>
      <c r="D23" s="53">
        <f>LSUE!D23+SUSBO!D23+LCTCSystem!D23-LCTCBOS!D23-Online!D23</f>
        <v>0</v>
      </c>
      <c r="E23" s="54">
        <f t="shared" si="5"/>
        <v>0</v>
      </c>
      <c r="F23" s="61">
        <f t="shared" si="6"/>
        <v>0</v>
      </c>
      <c r="G23" s="56">
        <f t="shared" si="7"/>
        <v>0</v>
      </c>
      <c r="H23" s="9">
        <f>LSUE!H23+SUSBO!H23+LCTCSystem!H23-LCTCBOS!H23-Online!H23</f>
        <v>0</v>
      </c>
      <c r="I23" s="52">
        <f t="shared" si="8"/>
        <v>0</v>
      </c>
      <c r="J23" s="53">
        <f>LSUE!J23+SUSBO!J23+LCTCSystem!J23-LCTCBOS!J23-Online!J23</f>
        <v>0</v>
      </c>
      <c r="K23" s="54">
        <f t="shared" si="9"/>
        <v>0</v>
      </c>
      <c r="L23" s="55">
        <f t="shared" si="10"/>
        <v>0</v>
      </c>
      <c r="M23" s="56">
        <f t="shared" si="11"/>
        <v>0</v>
      </c>
      <c r="N23" s="35"/>
    </row>
    <row r="24" spans="1:14" s="11" customFormat="1" ht="44.25">
      <c r="A24" s="69" t="s">
        <v>24</v>
      </c>
      <c r="B24" s="9">
        <f>LSUE!B24+SUSBO!B24+LCTCSystem!B24-LCTCBOS!B24-Online!B24</f>
        <v>0</v>
      </c>
      <c r="C24" s="52">
        <f t="shared" si="4"/>
        <v>0</v>
      </c>
      <c r="D24" s="53">
        <f>LSUE!D24+SUSBO!D24+LCTCSystem!D24-LCTCBOS!D24-Online!D24</f>
        <v>0</v>
      </c>
      <c r="E24" s="54">
        <f t="shared" si="5"/>
        <v>0</v>
      </c>
      <c r="F24" s="61">
        <f t="shared" si="6"/>
        <v>0</v>
      </c>
      <c r="G24" s="56">
        <f t="shared" si="7"/>
        <v>0</v>
      </c>
      <c r="H24" s="9">
        <f>LSUE!H24+SUSBO!H24+LCTCSystem!H24-LCTCBOS!H24-Online!H24</f>
        <v>0</v>
      </c>
      <c r="I24" s="52">
        <f t="shared" si="8"/>
        <v>0</v>
      </c>
      <c r="J24" s="53">
        <f>LSUE!J24+SUSBO!J24+LCTCSystem!J24-LCTCBOS!J24-Online!J24</f>
        <v>0</v>
      </c>
      <c r="K24" s="54">
        <f t="shared" si="9"/>
        <v>0</v>
      </c>
      <c r="L24" s="55">
        <f t="shared" si="10"/>
        <v>0</v>
      </c>
      <c r="M24" s="56">
        <f t="shared" si="11"/>
        <v>0</v>
      </c>
      <c r="N24" s="35"/>
    </row>
    <row r="25" spans="1:14" s="11" customFormat="1" ht="44.25">
      <c r="A25" s="69" t="s">
        <v>25</v>
      </c>
      <c r="B25" s="9">
        <f>LSUE!B25+SUSBO!B25+LCTCSystem!B25-LCTCBOS!B25-Online!B25</f>
        <v>0</v>
      </c>
      <c r="C25" s="52">
        <f t="shared" si="4"/>
        <v>0</v>
      </c>
      <c r="D25" s="53">
        <f>LSUE!D25+SUSBO!D25+LCTCSystem!D25-LCTCBOS!D25-Online!D25</f>
        <v>0</v>
      </c>
      <c r="E25" s="54">
        <f t="shared" si="5"/>
        <v>0</v>
      </c>
      <c r="F25" s="61">
        <f t="shared" si="6"/>
        <v>0</v>
      </c>
      <c r="G25" s="56">
        <f t="shared" si="7"/>
        <v>0</v>
      </c>
      <c r="H25" s="9">
        <f>LSUE!H25+SUSBO!H25+LCTCSystem!H25-LCTCBOS!H25-Online!H25</f>
        <v>0</v>
      </c>
      <c r="I25" s="52">
        <f t="shared" si="8"/>
        <v>0</v>
      </c>
      <c r="J25" s="53">
        <f>LSUE!J25+SUSBO!J25+LCTCSystem!J25-LCTCBOS!J25-Online!J25</f>
        <v>0</v>
      </c>
      <c r="K25" s="54">
        <f t="shared" si="9"/>
        <v>0</v>
      </c>
      <c r="L25" s="55">
        <f t="shared" si="10"/>
        <v>0</v>
      </c>
      <c r="M25" s="56">
        <f t="shared" si="11"/>
        <v>0</v>
      </c>
      <c r="N25" s="35"/>
    </row>
    <row r="26" spans="1:14" s="11" customFormat="1" ht="44.25">
      <c r="A26" s="69" t="s">
        <v>26</v>
      </c>
      <c r="B26" s="9">
        <f>LSUE!B26+SUSBO!B26+LCTCSystem!B26-LCTCBOS!B26-Online!B26</f>
        <v>0</v>
      </c>
      <c r="C26" s="52">
        <f t="shared" si="4"/>
        <v>0</v>
      </c>
      <c r="D26" s="53">
        <f>LSUE!D26+SUSBO!D26+LCTCSystem!D26-LCTCBOS!D26-Online!D26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LSUE!H26+SUSBO!H26+LCTCSystem!H26-LCTCBOS!H26-Online!H26</f>
        <v>0</v>
      </c>
      <c r="I26" s="52">
        <f t="shared" si="8"/>
        <v>0</v>
      </c>
      <c r="J26" s="53">
        <f>LSUE!J26+SUSBO!J26+LCTCSystem!J26-LCTCBOS!J26-Online!J26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LSUE!B27+SUSBO!B27+LCTCSystem!B27-LCTCBOS!B27-Online!B27</f>
        <v>0</v>
      </c>
      <c r="C27" s="52">
        <f t="shared" si="4"/>
        <v>0</v>
      </c>
      <c r="D27" s="53">
        <f>LSUE!D27+SUSBO!D27+LCTCSystem!D27-LCTCBOS!D27-Online!D27</f>
        <v>0</v>
      </c>
      <c r="E27" s="54">
        <f t="shared" si="5"/>
        <v>0</v>
      </c>
      <c r="F27" s="61">
        <f t="shared" si="6"/>
        <v>0</v>
      </c>
      <c r="G27" s="56">
        <f t="shared" si="7"/>
        <v>0</v>
      </c>
      <c r="H27" s="9">
        <f>LSUE!H27+SUSBO!H27+LCTCSystem!H27-LCTCBOS!H27-Online!H27</f>
        <v>0</v>
      </c>
      <c r="I27" s="52">
        <f t="shared" si="8"/>
        <v>0</v>
      </c>
      <c r="J27" s="53">
        <f>LSUE!J27+SUSBO!J27+LCTCSystem!J27-LCTCBOS!J27-Online!J27</f>
        <v>0</v>
      </c>
      <c r="K27" s="54">
        <f t="shared" si="9"/>
        <v>0</v>
      </c>
      <c r="L27" s="55">
        <f t="shared" si="10"/>
        <v>0</v>
      </c>
      <c r="M27" s="56">
        <f t="shared" si="11"/>
        <v>0</v>
      </c>
      <c r="N27" s="35"/>
    </row>
    <row r="28" spans="1:14" s="11" customFormat="1" ht="44.25">
      <c r="A28" s="71" t="s">
        <v>28</v>
      </c>
      <c r="B28" s="9">
        <f>LSUE!B28+SUSBO!B28+LCTCSystem!B28-LCTCBOS!B28-Online!B28</f>
        <v>0</v>
      </c>
      <c r="C28" s="52">
        <f t="shared" si="4"/>
        <v>0</v>
      </c>
      <c r="D28" s="53">
        <f>LSUE!D28+SUSBO!D28+LCTCSystem!D28-LCTCBOS!D28-Online!D28</f>
        <v>0</v>
      </c>
      <c r="E28" s="54">
        <f t="shared" si="5"/>
        <v>0</v>
      </c>
      <c r="F28" s="61">
        <f t="shared" si="6"/>
        <v>0</v>
      </c>
      <c r="G28" s="56">
        <f t="shared" si="7"/>
        <v>0</v>
      </c>
      <c r="H28" s="9">
        <f>LSUE!H28+SUSBO!H28+LCTCSystem!H28-LCTCBOS!H28-Online!H28</f>
        <v>0</v>
      </c>
      <c r="I28" s="52">
        <f t="shared" si="8"/>
        <v>0</v>
      </c>
      <c r="J28" s="53">
        <f>LSUE!J28+SUSBO!J28+LCTCSystem!J28-LCTCBOS!J28-Online!J28</f>
        <v>0</v>
      </c>
      <c r="K28" s="54">
        <f t="shared" si="9"/>
        <v>0</v>
      </c>
      <c r="L28" s="55">
        <f t="shared" si="10"/>
        <v>0</v>
      </c>
      <c r="M28" s="56">
        <f t="shared" si="11"/>
        <v>0</v>
      </c>
      <c r="N28" s="35"/>
    </row>
    <row r="29" spans="1:14" s="11" customFormat="1" ht="44.25">
      <c r="A29" s="71" t="s">
        <v>29</v>
      </c>
      <c r="B29" s="9">
        <f>LSUE!B29+SUSBO!B29+LCTCSystem!B29-LCTCBOS!B29-Online!B29</f>
        <v>0</v>
      </c>
      <c r="C29" s="52">
        <f t="shared" si="4"/>
        <v>0</v>
      </c>
      <c r="D29" s="53">
        <f>LSUE!D29+SUSBO!D29+LCTCSystem!D29-LCTCBOS!D29-Online!D29</f>
        <v>815934</v>
      </c>
      <c r="E29" s="54">
        <f t="shared" si="5"/>
        <v>1</v>
      </c>
      <c r="F29" s="61">
        <f t="shared" si="6"/>
        <v>815934</v>
      </c>
      <c r="G29" s="56">
        <f t="shared" si="7"/>
        <v>1</v>
      </c>
      <c r="H29" s="9">
        <f>LSUE!H29+SUSBO!H29+LCTCSystem!H29-LCTCBOS!H29-Online!H29</f>
        <v>0</v>
      </c>
      <c r="I29" s="52">
        <f t="shared" si="8"/>
        <v>0</v>
      </c>
      <c r="J29" s="53">
        <f>LSUE!J29+SUSBO!J29+LCTCSystem!J29-LCTCBOS!J29-Online!J29</f>
        <v>0</v>
      </c>
      <c r="K29" s="54">
        <f t="shared" si="9"/>
        <v>0</v>
      </c>
      <c r="L29" s="55">
        <f t="shared" si="10"/>
        <v>0</v>
      </c>
      <c r="M29" s="56">
        <f t="shared" si="11"/>
        <v>0</v>
      </c>
      <c r="N29" s="35"/>
    </row>
    <row r="30" spans="1:14" s="11" customFormat="1" ht="44.25">
      <c r="A30" s="71" t="s">
        <v>30</v>
      </c>
      <c r="B30" s="9">
        <f>LSUE!B30+SUSBO!B30+LCTCSystem!B30-LCTCBOS!B30-Online!B30</f>
        <v>0</v>
      </c>
      <c r="C30" s="52">
        <f t="shared" si="4"/>
        <v>0</v>
      </c>
      <c r="D30" s="53">
        <f>LSUE!D30+SUSBO!D30+LCTCSystem!D30-LCTCBOS!D30-Online!D30</f>
        <v>0</v>
      </c>
      <c r="E30" s="54">
        <f t="shared" si="5"/>
        <v>0</v>
      </c>
      <c r="F30" s="61">
        <f t="shared" si="6"/>
        <v>0</v>
      </c>
      <c r="G30" s="56">
        <f t="shared" si="7"/>
        <v>0</v>
      </c>
      <c r="H30" s="9">
        <f>LSUE!H30+SUSBO!H30+LCTCSystem!H30-LCTCBOS!H30-Online!H30</f>
        <v>0</v>
      </c>
      <c r="I30" s="52">
        <f t="shared" si="8"/>
        <v>0</v>
      </c>
      <c r="J30" s="53">
        <f>LSUE!J30+SUSBO!J30+LCTCSystem!J30-LCTCBOS!J30-Online!J30</f>
        <v>0</v>
      </c>
      <c r="K30" s="54">
        <f t="shared" si="9"/>
        <v>0</v>
      </c>
      <c r="L30" s="55">
        <f t="shared" si="10"/>
        <v>0</v>
      </c>
      <c r="M30" s="56">
        <f t="shared" si="11"/>
        <v>0</v>
      </c>
      <c r="N30" s="35"/>
    </row>
    <row r="31" spans="1:14" s="11" customFormat="1" ht="44.25">
      <c r="A31" s="71" t="s">
        <v>31</v>
      </c>
      <c r="B31" s="9">
        <f>LSUE!B31+SUSBO!B31+LCTCSystem!B31-LCTCBOS!B31-Online!B31</f>
        <v>1465980</v>
      </c>
      <c r="C31" s="52">
        <f t="shared" si="4"/>
        <v>1</v>
      </c>
      <c r="D31" s="53">
        <f>LSUE!D31+SUSBO!D31+LCTCSystem!D31-LCTCBOS!D31-Online!D31</f>
        <v>0</v>
      </c>
      <c r="E31" s="54">
        <f t="shared" si="5"/>
        <v>0</v>
      </c>
      <c r="F31" s="61">
        <f t="shared" si="6"/>
        <v>1465980</v>
      </c>
      <c r="G31" s="56">
        <f t="shared" si="7"/>
        <v>1</v>
      </c>
      <c r="H31" s="9">
        <f>LSUE!H31+SUSBO!H31+LCTCSystem!H31-LCTCBOS!H31-Online!H31</f>
        <v>353457</v>
      </c>
      <c r="I31" s="52">
        <f t="shared" si="8"/>
        <v>1</v>
      </c>
      <c r="J31" s="53">
        <f>LSUE!J31+SUSBO!J31+LCTCSystem!J31-LCTCBOS!J31-Online!J31</f>
        <v>0</v>
      </c>
      <c r="K31" s="54">
        <f t="shared" si="9"/>
        <v>0</v>
      </c>
      <c r="L31" s="55">
        <f t="shared" si="10"/>
        <v>353457</v>
      </c>
      <c r="M31" s="56">
        <f t="shared" si="11"/>
        <v>1</v>
      </c>
      <c r="N31" s="35"/>
    </row>
    <row r="32" spans="1:14" s="11" customFormat="1" ht="44.25">
      <c r="A32" s="71" t="s">
        <v>32</v>
      </c>
      <c r="B32" s="9">
        <f>LSUE!B32+SUSBO!B32+LCTCSystem!B32-LCTCBOS!B32-Online!B32</f>
        <v>0</v>
      </c>
      <c r="C32" s="52">
        <f t="shared" si="4"/>
        <v>0</v>
      </c>
      <c r="D32" s="53">
        <f>LSUE!D32+SUSBO!D32+LCTCSystem!D32-LCTCBOS!D32-Online!D32</f>
        <v>0</v>
      </c>
      <c r="E32" s="54">
        <f t="shared" si="5"/>
        <v>0</v>
      </c>
      <c r="F32" s="61">
        <f t="shared" si="6"/>
        <v>0</v>
      </c>
      <c r="G32" s="56">
        <f t="shared" si="7"/>
        <v>0</v>
      </c>
      <c r="H32" s="9">
        <f>LSUE!H32+SUSBO!H32+LCTCSystem!H32-LCTCBOS!H32-Online!H32</f>
        <v>0</v>
      </c>
      <c r="I32" s="52">
        <f t="shared" si="8"/>
        <v>0</v>
      </c>
      <c r="J32" s="53">
        <f>LSUE!J32+SUSBO!J32+LCTCSystem!J32-LCTCBOS!J32-Online!J32</f>
        <v>0</v>
      </c>
      <c r="K32" s="54">
        <f t="shared" si="9"/>
        <v>0</v>
      </c>
      <c r="L32" s="55">
        <f t="shared" si="10"/>
        <v>0</v>
      </c>
      <c r="M32" s="56">
        <f t="shared" si="11"/>
        <v>0</v>
      </c>
      <c r="N32" s="35"/>
    </row>
    <row r="33" spans="1:14" s="11" customFormat="1" ht="44.25">
      <c r="A33" s="204" t="s">
        <v>121</v>
      </c>
      <c r="B33" s="9">
        <f>LSUE!B33+SUSBO!B33+LCTCSystem!B33-LCTCBOS!B33-Online!B33</f>
        <v>0</v>
      </c>
      <c r="C33" s="52">
        <f t="shared" si="4"/>
        <v>0</v>
      </c>
      <c r="D33" s="53">
        <f>LSUE!D33+SUSBO!D33+LCTCSystem!D33-LCTCBOS!D33-Online!D33</f>
        <v>0</v>
      </c>
      <c r="E33" s="54">
        <f t="shared" si="5"/>
        <v>0</v>
      </c>
      <c r="F33" s="61">
        <f t="shared" si="6"/>
        <v>0</v>
      </c>
      <c r="G33" s="56">
        <f t="shared" si="7"/>
        <v>0</v>
      </c>
      <c r="H33" s="9">
        <f>LSUE!H33+SUSBO!H33+LCTCSystem!H33-LCTCBOS!H33-Online!H33</f>
        <v>0</v>
      </c>
      <c r="I33" s="52">
        <f t="shared" si="8"/>
        <v>0</v>
      </c>
      <c r="J33" s="53">
        <f>LSUE!J33+SUSBO!J33+LCTCSystem!J33-LCTCBOS!J33-Online!J33</f>
        <v>0</v>
      </c>
      <c r="K33" s="54">
        <f t="shared" si="9"/>
        <v>0</v>
      </c>
      <c r="L33" s="55">
        <f t="shared" si="10"/>
        <v>0</v>
      </c>
      <c r="M33" s="56">
        <f t="shared" si="11"/>
        <v>0</v>
      </c>
      <c r="N33" s="35"/>
    </row>
    <row r="34" spans="1:14" s="11" customFormat="1" ht="44.25">
      <c r="A34" s="71" t="s">
        <v>33</v>
      </c>
      <c r="B34" s="9">
        <f>LSUE!B34+SUSBO!B34+LCTCSystem!B34-LCTCBOS!B34-Online!B34</f>
        <v>0</v>
      </c>
      <c r="C34" s="52">
        <f t="shared" si="4"/>
        <v>0</v>
      </c>
      <c r="D34" s="53">
        <f>LSUE!D34+SUSBO!D34+LCTCSystem!D34-LCTCBOS!D34-Online!D34</f>
        <v>0</v>
      </c>
      <c r="E34" s="54">
        <f t="shared" si="5"/>
        <v>0</v>
      </c>
      <c r="F34" s="61">
        <f t="shared" si="6"/>
        <v>0</v>
      </c>
      <c r="G34" s="56">
        <f t="shared" si="7"/>
        <v>0</v>
      </c>
      <c r="H34" s="9">
        <f>LSUE!H34+SUSBO!H34+LCTCSystem!H34-LCTCBOS!H34-Online!H34</f>
        <v>0</v>
      </c>
      <c r="I34" s="52">
        <f t="shared" si="8"/>
        <v>0</v>
      </c>
      <c r="J34" s="53">
        <f>LSUE!J34+SUSBO!J34+LCTCSystem!J34-LCTCBOS!J34-Online!J34</f>
        <v>0</v>
      </c>
      <c r="K34" s="54">
        <f t="shared" si="9"/>
        <v>0</v>
      </c>
      <c r="L34" s="55">
        <f t="shared" si="10"/>
        <v>0</v>
      </c>
      <c r="M34" s="56">
        <f t="shared" si="11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LSUE!B36+SUSBO!B36+LCTCSystem!B36-LCTCBOS!B36-Online!B36</f>
        <v>0</v>
      </c>
      <c r="C36" s="52">
        <f t="shared" ref="C36" si="12">IF(ISBLANK(B36),"  ",IF(F36&gt;0,B36/F36,IF(B36&gt;0,1,0)))</f>
        <v>0</v>
      </c>
      <c r="D36" s="53">
        <f>LSUE!D36+SUSBO!D36+LCTCSystem!D36-LCTCBOS!D36-Online!D36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LSUE!H36+SUSBO!H36+LCTCSystem!H36-LCTCBOS!H36-Online!H36</f>
        <v>250000</v>
      </c>
      <c r="I36" s="52">
        <f>IF(ISBLANK(H36),"  ",IF(L36&gt;0,H36/L36,IF(H36&gt;0,1,0)))</f>
        <v>1</v>
      </c>
      <c r="J36" s="53">
        <f>LSUE!J36+SUSBO!J36+LCTCSystem!J36-LCTCBOS!J36-Online!J36</f>
        <v>0</v>
      </c>
      <c r="K36" s="54">
        <f>IF(ISBLANK(J36),"  ",IF(L36&gt;0,J36/L36,IF(J36&gt;0,1,0)))</f>
        <v>0</v>
      </c>
      <c r="L36" s="55">
        <f t="shared" ref="L36" si="13">J36+H36</f>
        <v>250000</v>
      </c>
      <c r="M36" s="56">
        <f>IF(ISBLANK(L36),"  ",IF(L99&gt;0,L36/L99,IF(L36&gt;0,1,0)))</f>
        <v>1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212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LSUE!B38+SUSBO!B38+LCTCSystem!B38-LCTCBOS!B38-Online!B38</f>
        <v>0</v>
      </c>
      <c r="C38" s="52">
        <f t="shared" ref="C38:C39" si="14">IF(ISBLANK(B38),"  ",IF(F38&gt;0,B38/F38,IF(B38&gt;0,1,0)))</f>
        <v>0</v>
      </c>
      <c r="D38" s="53">
        <f>LSUE!D38+SUSBO!D38+LCTCSystem!D38-LCTCBOS!D38-Online!D38</f>
        <v>0</v>
      </c>
      <c r="E38" s="54">
        <f t="shared" ref="E38:E39" si="15">IF(ISBLANK(D38),"  ",IF(F38&gt;0,D38/F38,IF(D38&gt;0,1,0)))</f>
        <v>0</v>
      </c>
      <c r="F38" s="206">
        <f t="shared" ref="F38:F39" si="16">D38+B38</f>
        <v>0</v>
      </c>
      <c r="G38" s="56">
        <f t="shared" ref="G38:G39" si="17">IF(ISBLANK(F38),"  ",IF(F101&gt;0,F38/F101,IF(F38&gt;0,1,0)))</f>
        <v>0</v>
      </c>
      <c r="H38" s="9">
        <f>LSUE!H38+SUSBO!H38+LCTCSystem!H38-LCTCBOS!H38-Online!H38</f>
        <v>0</v>
      </c>
      <c r="I38" s="52">
        <f t="shared" ref="I38:I39" si="18">IF(ISBLANK(H38),"  ",IF(L38&gt;0,H38/L38,IF(H38&gt;0,1,0)))</f>
        <v>0</v>
      </c>
      <c r="J38" s="53">
        <f>LSUE!J38+SUSBO!J38+LCTCSystem!J38-LCTCBOS!J38-Online!J38</f>
        <v>0</v>
      </c>
      <c r="K38" s="54">
        <f t="shared" ref="K38:K39" si="19">IF(ISBLANK(J38),"  ",IF(L38&gt;0,J38/L38,IF(J38&gt;0,1,0)))</f>
        <v>0</v>
      </c>
      <c r="L38" s="55">
        <f t="shared" ref="L38:L39" si="20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LSUE!B39+SUSBO!B39+LCTCSystem!B39-LCTCBOS!B39-Online!B39</f>
        <v>0</v>
      </c>
      <c r="C39" s="52">
        <f t="shared" si="14"/>
        <v>0</v>
      </c>
      <c r="D39" s="53">
        <f>LSUE!D39+SUSBO!D39+LCTCSystem!D39-LCTCBOS!D39-Online!D39</f>
        <v>0</v>
      </c>
      <c r="E39" s="54">
        <f t="shared" si="15"/>
        <v>0</v>
      </c>
      <c r="F39" s="61">
        <f t="shared" si="16"/>
        <v>0</v>
      </c>
      <c r="G39" s="56">
        <f t="shared" si="17"/>
        <v>0</v>
      </c>
      <c r="H39" s="9">
        <f>LSUE!H39+SUSBO!H39+LCTCSystem!H39-LCTCBOS!H39-Online!H39</f>
        <v>0</v>
      </c>
      <c r="I39" s="52">
        <f t="shared" si="18"/>
        <v>0</v>
      </c>
      <c r="J39" s="53">
        <f>LSUE!J39+SUSBO!J39+LCTCSystem!J39-LCTCBOS!J39-Online!J39</f>
        <v>0</v>
      </c>
      <c r="K39" s="54">
        <f t="shared" si="19"/>
        <v>0</v>
      </c>
      <c r="L39" s="55">
        <f t="shared" si="20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144326942.22999999</v>
      </c>
      <c r="C40" s="81">
        <f t="shared" si="0"/>
        <v>0.99437840821958745</v>
      </c>
      <c r="D40" s="175">
        <f>D39+D38+D36+D34+D29+D28+D26+D27+D25+D24+D23+D22+D21+D20+D19+D18+D17+D16+D14+D13+D30+D31+D32</f>
        <v>815934</v>
      </c>
      <c r="E40" s="82">
        <f>IF(ISBLANK(D40),"  ",IF(F40&gt;0,D40/F40,IF(D40&gt;0,1,0)))</f>
        <v>5.6215917804125224E-3</v>
      </c>
      <c r="F40" s="80">
        <f>F39+F38+F36+F34+F29+F28+F26+F27+F25+F24+F23+F22+F21+F20+F19+F18+F17+F16+F14+F13+F30+F31+F32+F33</f>
        <v>145142876.22999999</v>
      </c>
      <c r="G40" s="83">
        <f>IF(ISBLANK(F40),"  ",IF(F76&gt;0,F40/F76,IF(F40&gt;0,1,0)))</f>
        <v>0.25978007004775111</v>
      </c>
      <c r="H40" s="80">
        <f>H39+H38+H36+H34+H29+H28+H26+H27+H25+H24+H23+H22+H21+H20+H19+H18+H17+H16+H14+H13+H30+H31+H32</f>
        <v>131262680</v>
      </c>
      <c r="I40" s="81">
        <f>IF(ISBLANK(H40),"  ",IF(L40&gt;0,H40/L40,IF(H40&gt;0,1,0)))</f>
        <v>1</v>
      </c>
      <c r="J40" s="175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L39+L38+L36+L34+L29+L28+L26+L27+L25+L24+L23+L22+L21+L20+L19+L18+L17+L16+L14+L13+L30+L31+L32+L33</f>
        <v>131262680</v>
      </c>
      <c r="M40" s="83">
        <f>IF(ISBLANK(L40),"  ",IF(L76&gt;0,L40/L76,IF(L40&gt;0,1,0)))</f>
        <v>0.23653586847258279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LSUE!B42+SUSBO!B42+LCTCSystem!B42-LCTCBOS!B42-Online!B42</f>
        <v>0</v>
      </c>
      <c r="C42" s="52">
        <f t="shared" ref="C42:C46" si="21">IF(ISBLANK(B42),"  ",IF(F42&gt;0,B42/F42,IF(B42&gt;0,1,0)))</f>
        <v>0</v>
      </c>
      <c r="D42" s="53">
        <f>LSUE!D42+SUSBO!D42+LCTCSystem!D42-LCTCBOS!D42-Online!D42</f>
        <v>0</v>
      </c>
      <c r="E42" s="54">
        <f t="shared" ref="E42:E46" si="22">IF(ISBLANK(D42),"  ",IF(F42&gt;0,D42/F42,IF(D42&gt;0,1,0)))</f>
        <v>0</v>
      </c>
      <c r="F42" s="206">
        <f t="shared" ref="F42:F46" si="23">D42+B42</f>
        <v>0</v>
      </c>
      <c r="G42" s="56">
        <f t="shared" ref="G42:G46" si="24">IF(ISBLANK(F42),"  ",IF(F105&gt;0,F42/F105,IF(F42&gt;0,1,0)))</f>
        <v>0</v>
      </c>
      <c r="H42" s="9">
        <f>LSUE!H42+SUSBO!H42+LCTCSystem!H42-LCTCBOS!H42-Online!H42</f>
        <v>0</v>
      </c>
      <c r="I42" s="52">
        <f t="shared" ref="I42:I46" si="25">IF(ISBLANK(H42),"  ",IF(L42&gt;0,H42/L42,IF(H42&gt;0,1,0)))</f>
        <v>0</v>
      </c>
      <c r="J42" s="53">
        <f>LSUE!J42+SUSBO!J42+LCTCSystem!J42-LCTCBOS!J42-Online!J42</f>
        <v>0</v>
      </c>
      <c r="K42" s="54">
        <f t="shared" ref="K42:K46" si="26">IF(ISBLANK(J42),"  ",IF(L42&gt;0,J42/L42,IF(J42&gt;0,1,0)))</f>
        <v>0</v>
      </c>
      <c r="L42" s="55">
        <f t="shared" ref="L42:L46" si="27">J42+H42</f>
        <v>0</v>
      </c>
      <c r="M42" s="56">
        <f t="shared" ref="M42:M46" si="28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LSUE!B43+SUSBO!B43+LCTCSystem!B43-LCTCBOS!B43-Online!B43</f>
        <v>0</v>
      </c>
      <c r="C43" s="52">
        <f t="shared" si="21"/>
        <v>0</v>
      </c>
      <c r="D43" s="53">
        <f>LSUE!D43+SUSBO!D43+LCTCSystem!D43-LCTCBOS!D43-Online!D43</f>
        <v>0</v>
      </c>
      <c r="E43" s="54">
        <f t="shared" si="22"/>
        <v>0</v>
      </c>
      <c r="F43" s="61">
        <f t="shared" si="23"/>
        <v>0</v>
      </c>
      <c r="G43" s="56">
        <f t="shared" si="24"/>
        <v>0</v>
      </c>
      <c r="H43" s="9">
        <f>LSUE!H43+SUSBO!H43+LCTCSystem!H43-LCTCBOS!H43-Online!H43</f>
        <v>0</v>
      </c>
      <c r="I43" s="52">
        <f t="shared" si="25"/>
        <v>0</v>
      </c>
      <c r="J43" s="53">
        <f>LSUE!J43+SUSBO!J43+LCTCSystem!J43-LCTCBOS!J43-Online!J43</f>
        <v>0</v>
      </c>
      <c r="K43" s="54">
        <f t="shared" si="26"/>
        <v>0</v>
      </c>
      <c r="L43" s="55">
        <f t="shared" si="27"/>
        <v>0</v>
      </c>
      <c r="M43" s="56">
        <f t="shared" si="28"/>
        <v>0</v>
      </c>
      <c r="N43" s="35"/>
    </row>
    <row r="44" spans="1:14" s="11" customFormat="1" ht="44.25">
      <c r="A44" s="90" t="s">
        <v>42</v>
      </c>
      <c r="B44" s="9">
        <f>LSUE!B44+SUSBO!B44+LCTCSystem!B44-LCTCBOS!B44-Online!B44</f>
        <v>0</v>
      </c>
      <c r="C44" s="52">
        <f t="shared" si="21"/>
        <v>0</v>
      </c>
      <c r="D44" s="53">
        <f>LSUE!D44+SUSBO!D44+LCTCSystem!D44-LCTCBOS!D44-Online!D44</f>
        <v>0</v>
      </c>
      <c r="E44" s="54">
        <f t="shared" si="22"/>
        <v>0</v>
      </c>
      <c r="F44" s="61">
        <f t="shared" si="23"/>
        <v>0</v>
      </c>
      <c r="G44" s="56">
        <f t="shared" si="24"/>
        <v>0</v>
      </c>
      <c r="H44" s="9">
        <f>LSUE!H44+SUSBO!H44+LCTCSystem!H44-LCTCBOS!H44-Online!H44</f>
        <v>0</v>
      </c>
      <c r="I44" s="52">
        <f t="shared" si="25"/>
        <v>0</v>
      </c>
      <c r="J44" s="53">
        <f>LSUE!J44+SUSBO!J44+LCTCSystem!J44-LCTCBOS!J44-Online!J44</f>
        <v>0</v>
      </c>
      <c r="K44" s="54">
        <f t="shared" si="26"/>
        <v>0</v>
      </c>
      <c r="L44" s="55">
        <f t="shared" si="27"/>
        <v>0</v>
      </c>
      <c r="M44" s="56">
        <f t="shared" si="28"/>
        <v>0</v>
      </c>
      <c r="N44" s="35"/>
    </row>
    <row r="45" spans="1:14" s="11" customFormat="1" ht="44.25">
      <c r="A45" s="41" t="s">
        <v>43</v>
      </c>
      <c r="B45" s="9">
        <f>LSUE!B45+SUSBO!B45+LCTCSystem!B45-LCTCBOS!B45-Online!B45</f>
        <v>0</v>
      </c>
      <c r="C45" s="52">
        <f t="shared" si="21"/>
        <v>0</v>
      </c>
      <c r="D45" s="53">
        <f>LSUE!D45+SUSBO!D45+LCTCSystem!D45-LCTCBOS!D45-Online!D45</f>
        <v>0</v>
      </c>
      <c r="E45" s="54">
        <f t="shared" si="22"/>
        <v>0</v>
      </c>
      <c r="F45" s="61">
        <f t="shared" si="23"/>
        <v>0</v>
      </c>
      <c r="G45" s="56">
        <f t="shared" si="24"/>
        <v>0</v>
      </c>
      <c r="H45" s="9">
        <f>LSUE!H45+SUSBO!H45+LCTCSystem!H45-LCTCBOS!H45-Online!H45</f>
        <v>0</v>
      </c>
      <c r="I45" s="52">
        <f t="shared" si="25"/>
        <v>0</v>
      </c>
      <c r="J45" s="53">
        <f>LSUE!J45+SUSBO!J45+LCTCSystem!J45-LCTCBOS!J45-Online!J45</f>
        <v>0</v>
      </c>
      <c r="K45" s="54">
        <f t="shared" si="26"/>
        <v>0</v>
      </c>
      <c r="L45" s="55">
        <f t="shared" si="27"/>
        <v>0</v>
      </c>
      <c r="M45" s="56">
        <f t="shared" si="28"/>
        <v>0</v>
      </c>
      <c r="N45" s="35"/>
    </row>
    <row r="46" spans="1:14" s="11" customFormat="1" ht="44.25">
      <c r="A46" s="89" t="s">
        <v>44</v>
      </c>
      <c r="B46" s="9">
        <f>LSUE!B46+SUSBO!B46+LCTCSystem!B46-LCTCBOS!B46-Online!B46</f>
        <v>0</v>
      </c>
      <c r="C46" s="52">
        <f t="shared" si="21"/>
        <v>0</v>
      </c>
      <c r="D46" s="53">
        <f>LSUE!D46+SUSBO!D46+LCTCSystem!D46-LCTCBOS!D46-Online!D46</f>
        <v>130000</v>
      </c>
      <c r="E46" s="54">
        <f t="shared" si="22"/>
        <v>1</v>
      </c>
      <c r="F46" s="61">
        <f t="shared" si="23"/>
        <v>130000</v>
      </c>
      <c r="G46" s="56">
        <f t="shared" si="24"/>
        <v>1</v>
      </c>
      <c r="H46" s="9">
        <f>LSUE!H46+SUSBO!H46+LCTCSystem!H46-LCTCBOS!H46-Online!H46</f>
        <v>0</v>
      </c>
      <c r="I46" s="52">
        <f t="shared" si="25"/>
        <v>0</v>
      </c>
      <c r="J46" s="53">
        <f>LSUE!J46+SUSBO!J46+LCTCSystem!J46-LCTCBOS!J46-Online!J46</f>
        <v>20000</v>
      </c>
      <c r="K46" s="54">
        <f t="shared" si="26"/>
        <v>1</v>
      </c>
      <c r="L46" s="55">
        <f t="shared" si="27"/>
        <v>20000</v>
      </c>
      <c r="M46" s="56">
        <f t="shared" si="28"/>
        <v>1</v>
      </c>
      <c r="N46" s="35"/>
    </row>
    <row r="47" spans="1:14" s="86" customFormat="1" ht="45">
      <c r="A47" s="87" t="s">
        <v>45</v>
      </c>
      <c r="B47" s="209">
        <f>B46+B45+B44+B43+B42</f>
        <v>0</v>
      </c>
      <c r="C47" s="81">
        <f t="shared" si="0"/>
        <v>0</v>
      </c>
      <c r="D47" s="208">
        <f>D46+D45+D44+D43+D42</f>
        <v>130000</v>
      </c>
      <c r="E47" s="84">
        <f t="shared" ref="E47" si="29">IF(ISBLANK(D47),"  ",IF(F47&gt;0,D47/F47,IF(D47&gt;0,1,0)))</f>
        <v>1</v>
      </c>
      <c r="F47" s="93">
        <f>F46+F45+F44+F43+F42</f>
        <v>130000</v>
      </c>
      <c r="G47" s="83">
        <f>IF(ISBLANK(F47),"  ",IF(F76&gt;0,F47/F76,IF(F47&gt;0,1,0)))</f>
        <v>2.3267700064515695E-4</v>
      </c>
      <c r="H47" s="209">
        <f>H46+H45+H44+H43+H42</f>
        <v>0</v>
      </c>
      <c r="I47" s="81">
        <f t="shared" ref="I47" si="30">IF(ISBLANK(H47),"  ",IF(L47&gt;0,H47/L47,IF(H47&gt;0,1,0)))</f>
        <v>0</v>
      </c>
      <c r="J47" s="208">
        <f>J46+J45+J44+J43+J42</f>
        <v>20000</v>
      </c>
      <c r="K47" s="84">
        <f t="shared" ref="K47" si="31">IF(ISBLANK(J47),"  ",IF(L47&gt;0,J47/L47,IF(J47&gt;0,1,0)))</f>
        <v>1</v>
      </c>
      <c r="L47" s="93">
        <f>L46+L45+L44+L43+L42</f>
        <v>20000</v>
      </c>
      <c r="M47" s="83">
        <f>IF(ISBLANK(L47),"  ",IF(L76&gt;0,L47/L76,IF(L47&gt;0,1,0)))</f>
        <v>3.6040079095228408E-5</v>
      </c>
      <c r="N47" s="85"/>
    </row>
    <row r="48" spans="1:14" s="86" customFormat="1" ht="45">
      <c r="A48" s="94" t="s">
        <v>120</v>
      </c>
      <c r="B48" s="138">
        <f>LSUE!B48+SUSBO!B48+LCTCSystem!B48-LCTCBOS!B48-Online!B48</f>
        <v>11922302.27</v>
      </c>
      <c r="C48" s="159">
        <f t="shared" ref="C48" si="32">IF(ISBLANK(B48),"  ",IF(F48&gt;0,B48/F48,IF(B48&gt;0,1,0)))</f>
        <v>0.99956344615777437</v>
      </c>
      <c r="D48" s="160">
        <f>LSUE!D48+SUSBO!D48+LCTCSystem!D48-LCTCBOS!D48-Online!D48</f>
        <v>5207</v>
      </c>
      <c r="E48" s="82">
        <f>IF(ISBLANK(D48),"  ",IF(F48&gt;0,D48/F48,IF(D48&gt;0,1,0)))</f>
        <v>4.3655384222560323E-4</v>
      </c>
      <c r="F48" s="165">
        <f>D48+B48</f>
        <v>11927509.27</v>
      </c>
      <c r="G48" s="162">
        <f>IF(ISBLANK(F48),"  ",IF(F111&gt;0,F48/F111,IF(F48&gt;0,1,0)))</f>
        <v>1</v>
      </c>
      <c r="H48" s="138">
        <f>LSUE!H48+SUSBO!H48+LCTCSystem!H48-LCTCBOS!H48-Online!H48</f>
        <v>0</v>
      </c>
      <c r="I48" s="159">
        <f>IF(ISBLANK(H48),"  ",IF(L48&gt;0,H48/L48,IF(H48&gt;0,1,0)))</f>
        <v>0</v>
      </c>
      <c r="J48" s="160">
        <f>LSUE!J48+SUSBO!J48+LCTCSystem!J48-LCTCBOS!J48-Online!J48</f>
        <v>0</v>
      </c>
      <c r="K48" s="82">
        <f>IF(ISBLANK(J48),"  ",IF(L48&gt;0,J48/L48,IF(J48&gt;0,1,0)))</f>
        <v>0</v>
      </c>
      <c r="L48" s="161">
        <f t="shared" ref="L48" si="33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LSUE!B50+SUSBO!B50+LCTCSystem!B50-LCTCBOS!B50-Online!B50</f>
        <v>124592569.78999999</v>
      </c>
      <c r="C50" s="52">
        <f t="shared" ref="C50:C55" si="34">IF(ISBLANK(B50),"  ",IF(F50&gt;0,B50/F50,IF(B50&gt;0,1,0)))</f>
        <v>0.9828729991308286</v>
      </c>
      <c r="D50" s="53">
        <f>LSUE!D50+SUSBO!D50+LCTCSystem!D50-LCTCBOS!D50-Online!D50</f>
        <v>2171081.16</v>
      </c>
      <c r="E50" s="54">
        <f t="shared" ref="E50:E55" si="35">IF(ISBLANK(D50),"  ",IF(F50&gt;0,D50/F50,IF(D50&gt;0,1,0)))</f>
        <v>1.7127000869171481E-2</v>
      </c>
      <c r="F50" s="206">
        <f t="shared" ref="F50:F55" si="36">D50+B50</f>
        <v>126763650.94999999</v>
      </c>
      <c r="G50" s="56">
        <f t="shared" ref="G50:G55" si="37">IF(ISBLANK(F50),"  ",IF(F113&gt;0,F50/F113,IF(F50&gt;0,1,0)))</f>
        <v>1</v>
      </c>
      <c r="H50" s="9">
        <f>LSUE!H50+SUSBO!H50+LCTCSystem!H50-LCTCBOS!H50-Online!H50</f>
        <v>148113984.31999999</v>
      </c>
      <c r="I50" s="52">
        <f t="shared" ref="I50:I55" si="38">IF(ISBLANK(H50),"  ",IF(L50&gt;0,H50/L50,IF(H50&gt;0,1,0)))</f>
        <v>0.98669221763438963</v>
      </c>
      <c r="J50" s="53">
        <f>LSUE!J50+SUSBO!J50+LCTCSystem!J50-LCTCBOS!J50-Online!J50</f>
        <v>1997653</v>
      </c>
      <c r="K50" s="54">
        <f t="shared" ref="K50:K55" si="39">IF(ISBLANK(J50),"  ",IF(L50&gt;0,J50/L50,IF(J50&gt;0,1,0)))</f>
        <v>1.33077823656104E-2</v>
      </c>
      <c r="L50" s="55">
        <f t="shared" ref="L50:L55" si="40">J50+H50</f>
        <v>150111637.31999999</v>
      </c>
      <c r="M50" s="56">
        <f t="shared" ref="M50:M55" si="41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LSUE!B51+SUSBO!B51+LCTCSystem!B51-LCTCBOS!B51-Online!B51</f>
        <v>5526600.7899999991</v>
      </c>
      <c r="C51" s="52">
        <f t="shared" si="34"/>
        <v>1</v>
      </c>
      <c r="D51" s="53">
        <f>LSUE!D51+SUSBO!D51+LCTCSystem!D51-LCTCBOS!D51-Online!D51</f>
        <v>0</v>
      </c>
      <c r="E51" s="54">
        <f t="shared" si="35"/>
        <v>0</v>
      </c>
      <c r="F51" s="61">
        <f t="shared" si="36"/>
        <v>5526600.7899999991</v>
      </c>
      <c r="G51" s="56">
        <f t="shared" si="37"/>
        <v>1</v>
      </c>
      <c r="H51" s="9">
        <f>LSUE!H51+SUSBO!H51+LCTCSystem!H51-LCTCBOS!H51-Online!H51</f>
        <v>4857526</v>
      </c>
      <c r="I51" s="52">
        <f t="shared" si="38"/>
        <v>1</v>
      </c>
      <c r="J51" s="53">
        <f>LSUE!J51+SUSBO!J51+LCTCSystem!J51-LCTCBOS!J51-Online!J51</f>
        <v>0</v>
      </c>
      <c r="K51" s="54">
        <f t="shared" si="39"/>
        <v>0</v>
      </c>
      <c r="L51" s="55">
        <f t="shared" si="40"/>
        <v>4857526</v>
      </c>
      <c r="M51" s="56">
        <f t="shared" si="41"/>
        <v>1</v>
      </c>
      <c r="N51" s="35"/>
    </row>
    <row r="52" spans="1:14" s="11" customFormat="1" ht="44.25">
      <c r="A52" s="104" t="s">
        <v>50</v>
      </c>
      <c r="B52" s="9">
        <f>LSUE!B52+SUSBO!B52+LCTCSystem!B52-LCTCBOS!B52-Online!B52</f>
        <v>1141964</v>
      </c>
      <c r="C52" s="52">
        <f t="shared" si="34"/>
        <v>0.11188439863352588</v>
      </c>
      <c r="D52" s="53">
        <f>LSUE!D52+SUSBO!D52+LCTCSystem!D52-LCTCBOS!D52-Online!D52</f>
        <v>9064677.9800000004</v>
      </c>
      <c r="E52" s="54">
        <f t="shared" si="35"/>
        <v>0.88811560136647416</v>
      </c>
      <c r="F52" s="61">
        <f t="shared" si="36"/>
        <v>10206641.98</v>
      </c>
      <c r="G52" s="56">
        <f t="shared" si="37"/>
        <v>1</v>
      </c>
      <c r="H52" s="9">
        <f>LSUE!H52+SUSBO!H52+LCTCSystem!H52-LCTCBOS!H52-Online!H52</f>
        <v>1190449</v>
      </c>
      <c r="I52" s="52">
        <f t="shared" si="38"/>
        <v>0.11258914004031441</v>
      </c>
      <c r="J52" s="53">
        <f>LSUE!J52+SUSBO!J52+LCTCSystem!J52-LCTCBOS!J52-Online!J52</f>
        <v>9382942</v>
      </c>
      <c r="K52" s="54">
        <f t="shared" si="39"/>
        <v>0.88741085995968561</v>
      </c>
      <c r="L52" s="55">
        <f t="shared" si="40"/>
        <v>10573391</v>
      </c>
      <c r="M52" s="56">
        <f t="shared" si="41"/>
        <v>1</v>
      </c>
      <c r="N52" s="35"/>
    </row>
    <row r="53" spans="1:14" s="11" customFormat="1" ht="44.25">
      <c r="A53" s="104" t="s">
        <v>51</v>
      </c>
      <c r="B53" s="9">
        <f>LSUE!B53+SUSBO!B53+LCTCSystem!B53-LCTCBOS!B53-Online!B53</f>
        <v>3414089.25</v>
      </c>
      <c r="C53" s="52">
        <f t="shared" si="34"/>
        <v>0.84462414435026101</v>
      </c>
      <c r="D53" s="53">
        <f>LSUE!D53+SUSBO!D53+LCTCSystem!D53-LCTCBOS!D53-Online!D53</f>
        <v>628051</v>
      </c>
      <c r="E53" s="54">
        <f t="shared" si="35"/>
        <v>0.15537585564973902</v>
      </c>
      <c r="F53" s="61">
        <f t="shared" si="36"/>
        <v>4042140.25</v>
      </c>
      <c r="G53" s="56">
        <f t="shared" si="37"/>
        <v>1</v>
      </c>
      <c r="H53" s="9">
        <f>LSUE!H53+SUSBO!H53+LCTCSystem!H53-LCTCBOS!H53-Online!H53</f>
        <v>3541030.5</v>
      </c>
      <c r="I53" s="52">
        <f t="shared" si="38"/>
        <v>0.87361291090569637</v>
      </c>
      <c r="J53" s="53">
        <f>LSUE!J53+SUSBO!J53+LCTCSystem!J53-LCTCBOS!J53-Online!J53</f>
        <v>512287</v>
      </c>
      <c r="K53" s="54">
        <f t="shared" si="39"/>
        <v>0.12638708909430363</v>
      </c>
      <c r="L53" s="55">
        <f t="shared" si="40"/>
        <v>4053317.5</v>
      </c>
      <c r="M53" s="56">
        <f t="shared" si="41"/>
        <v>1</v>
      </c>
      <c r="N53" s="35"/>
    </row>
    <row r="54" spans="1:14" s="11" customFormat="1" ht="44.25">
      <c r="A54" s="104" t="s">
        <v>52</v>
      </c>
      <c r="B54" s="9">
        <f>LSUE!B54+SUSBO!B54+LCTCSystem!B54-LCTCBOS!B54-Online!B54</f>
        <v>0</v>
      </c>
      <c r="C54" s="52">
        <f t="shared" si="34"/>
        <v>0</v>
      </c>
      <c r="D54" s="53">
        <f>LSUE!D54+SUSBO!D54+LCTCSystem!D54-LCTCBOS!D54-Online!D54</f>
        <v>2009268.71</v>
      </c>
      <c r="E54" s="54">
        <f t="shared" si="35"/>
        <v>1</v>
      </c>
      <c r="F54" s="61">
        <f t="shared" si="36"/>
        <v>2009268.71</v>
      </c>
      <c r="G54" s="56">
        <f t="shared" si="37"/>
        <v>1</v>
      </c>
      <c r="H54" s="9">
        <f>LSUE!H54+SUSBO!H54+LCTCSystem!H54-LCTCBOS!H54-Online!H54</f>
        <v>0</v>
      </c>
      <c r="I54" s="52">
        <f t="shared" si="38"/>
        <v>0</v>
      </c>
      <c r="J54" s="53">
        <f>LSUE!J54+SUSBO!J54+LCTCSystem!J54-LCTCBOS!J54-Online!J54</f>
        <v>2203875</v>
      </c>
      <c r="K54" s="54">
        <f t="shared" si="39"/>
        <v>1</v>
      </c>
      <c r="L54" s="55">
        <f t="shared" si="40"/>
        <v>2203875</v>
      </c>
      <c r="M54" s="56">
        <f t="shared" si="41"/>
        <v>1</v>
      </c>
      <c r="N54" s="35"/>
    </row>
    <row r="55" spans="1:14" s="11" customFormat="1" ht="44.25">
      <c r="A55" s="41" t="s">
        <v>53</v>
      </c>
      <c r="B55" s="9">
        <f>LSUE!B55+SUSBO!B55+LCTCSystem!B55-LCTCBOS!B55-Online!B55</f>
        <v>7398741.9900000002</v>
      </c>
      <c r="C55" s="52">
        <f t="shared" si="34"/>
        <v>0.34834443843265545</v>
      </c>
      <c r="D55" s="53">
        <f>LSUE!D55+SUSBO!D55+LCTCSystem!D55-LCTCBOS!D55-Online!D55</f>
        <v>13840988.5</v>
      </c>
      <c r="E55" s="54">
        <f t="shared" si="35"/>
        <v>0.6516555615673445</v>
      </c>
      <c r="F55" s="61">
        <f t="shared" si="36"/>
        <v>21239730.490000002</v>
      </c>
      <c r="G55" s="56">
        <f t="shared" si="37"/>
        <v>1</v>
      </c>
      <c r="H55" s="9">
        <f>LSUE!H55+SUSBO!H55+LCTCSystem!H55-LCTCBOS!H55-Online!H55</f>
        <v>8612193.7100000009</v>
      </c>
      <c r="I55" s="52">
        <f t="shared" si="38"/>
        <v>0.3825310424809526</v>
      </c>
      <c r="J55" s="53">
        <f>LSUE!J55+SUSBO!J55+LCTCSystem!J55-LCTCBOS!J55-Online!J55</f>
        <v>13901518.259999998</v>
      </c>
      <c r="K55" s="54">
        <f t="shared" si="39"/>
        <v>0.6174689575190474</v>
      </c>
      <c r="L55" s="55">
        <f t="shared" si="40"/>
        <v>22513711.969999999</v>
      </c>
      <c r="M55" s="56">
        <f t="shared" si="41"/>
        <v>1</v>
      </c>
      <c r="N55" s="35"/>
    </row>
    <row r="56" spans="1:14" s="86" customFormat="1" ht="45">
      <c r="A56" s="94" t="s">
        <v>54</v>
      </c>
      <c r="B56" s="211">
        <f>B55+B53+B52+B51+B50</f>
        <v>142073965.81999999</v>
      </c>
      <c r="C56" s="81">
        <f t="shared" si="0"/>
        <v>0.83677255203108847</v>
      </c>
      <c r="D56" s="208">
        <f>D55+D53+D52+D51+D50+D54</f>
        <v>27714067.350000001</v>
      </c>
      <c r="E56" s="84">
        <f t="shared" ref="E56:E67" si="42">IF(ISBLANK(D56),"  ",IF(F56&gt;0,D56/F56,IF(D56&gt;0,1,0)))</f>
        <v>0.16322744796891156</v>
      </c>
      <c r="F56" s="109">
        <f>F55+F53+F52+F51+F50+F54</f>
        <v>169788033.16999999</v>
      </c>
      <c r="G56" s="83">
        <f>IF(ISBLANK(F56),"  ",IF(F76&gt;0,F56/F76,IF(F56&gt;0,1,0)))</f>
        <v>0.30389054079566163</v>
      </c>
      <c r="H56" s="211">
        <f>H55+H53+H52+H51+H50</f>
        <v>166315183.53</v>
      </c>
      <c r="I56" s="81">
        <f t="shared" ref="I56:I67" si="43">IF(ISBLANK(H56),"  ",IF(L56&gt;0,H56/L56,IF(H56&gt;0,1,0)))</f>
        <v>0.85591180644744469</v>
      </c>
      <c r="J56" s="208">
        <f>J55+J53+J52+J51+J50+J54</f>
        <v>27998275.259999998</v>
      </c>
      <c r="K56" s="84">
        <f t="shared" ref="K56:K67" si="44">IF(ISBLANK(J56),"  ",IF(L56&gt;0,J56/L56,IF(J56&gt;0,1,0)))</f>
        <v>0.14408819355255531</v>
      </c>
      <c r="L56" s="103">
        <f t="shared" ref="L56:L66" si="45">J56+H56</f>
        <v>194313458.78999999</v>
      </c>
      <c r="M56" s="83">
        <f>IF(ISBLANK(L56),"  ",IF(L76&gt;0,L56/L76,IF(L56&gt;0,1,0)))</f>
        <v>0.35015362120295024</v>
      </c>
      <c r="N56" s="85"/>
    </row>
    <row r="57" spans="1:14" s="11" customFormat="1" ht="44.25">
      <c r="A57" s="51" t="s">
        <v>55</v>
      </c>
      <c r="B57" s="9">
        <f>LSUE!B57+SUSBO!B57+LCTCSystem!B57-LCTCBOS!B57-Online!B57</f>
        <v>0</v>
      </c>
      <c r="C57" s="52">
        <f t="shared" ref="C57:C66" si="46">IF(ISBLANK(B57),"  ",IF(F57&gt;0,B57/F57,IF(B57&gt;0,1,0)))</f>
        <v>0</v>
      </c>
      <c r="D57" s="53">
        <f>LSUE!D57+SUSBO!D57+LCTCSystem!D57-LCTCBOS!D57-Online!D57</f>
        <v>0</v>
      </c>
      <c r="E57" s="54">
        <f t="shared" si="42"/>
        <v>0</v>
      </c>
      <c r="F57" s="61">
        <f t="shared" ref="F57:F66" si="47">D57+B57</f>
        <v>0</v>
      </c>
      <c r="G57" s="56">
        <f t="shared" ref="G57:G66" si="48">IF(ISBLANK(F57),"  ",IF(F120&gt;0,F57/F120,IF(F57&gt;0,1,0)))</f>
        <v>0</v>
      </c>
      <c r="H57" s="9">
        <f>LSUE!H57+SUSBO!H57+LCTCSystem!H57-LCTCBOS!H57-Online!H57</f>
        <v>0</v>
      </c>
      <c r="I57" s="52">
        <f t="shared" si="43"/>
        <v>0</v>
      </c>
      <c r="J57" s="53">
        <f>LSUE!J57+SUSBO!J57+LCTCSystem!J57-LCTCBOS!J57-Online!J57</f>
        <v>0</v>
      </c>
      <c r="K57" s="54">
        <f t="shared" si="44"/>
        <v>0</v>
      </c>
      <c r="L57" s="55">
        <f t="shared" si="45"/>
        <v>0</v>
      </c>
      <c r="M57" s="56">
        <f t="shared" ref="M57:M66" si="49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LSUE!B58+SUSBO!B58+LCTCSystem!B58-LCTCBOS!B58-Online!B58</f>
        <v>0</v>
      </c>
      <c r="C58" s="52">
        <f t="shared" si="46"/>
        <v>0</v>
      </c>
      <c r="D58" s="53">
        <f>LSUE!D58+SUSBO!D58+LCTCSystem!D58-LCTCBOS!D58-Online!D58</f>
        <v>0</v>
      </c>
      <c r="E58" s="54">
        <f t="shared" si="42"/>
        <v>0</v>
      </c>
      <c r="F58" s="61">
        <f t="shared" si="47"/>
        <v>0</v>
      </c>
      <c r="G58" s="56">
        <f t="shared" si="48"/>
        <v>0</v>
      </c>
      <c r="H58" s="9">
        <f>LSUE!H58+SUSBO!H58+LCTCSystem!H58-LCTCBOS!H58-Online!H58</f>
        <v>0</v>
      </c>
      <c r="I58" s="52">
        <f t="shared" si="43"/>
        <v>0</v>
      </c>
      <c r="J58" s="53">
        <f>LSUE!J58+SUSBO!J58+LCTCSystem!J58-LCTCBOS!J58-Online!J58</f>
        <v>0</v>
      </c>
      <c r="K58" s="54">
        <f t="shared" si="44"/>
        <v>0</v>
      </c>
      <c r="L58" s="55">
        <f t="shared" si="45"/>
        <v>0</v>
      </c>
      <c r="M58" s="56">
        <f t="shared" si="49"/>
        <v>0</v>
      </c>
      <c r="N58" s="35"/>
    </row>
    <row r="59" spans="1:14" s="11" customFormat="1" ht="44.25">
      <c r="A59" s="90" t="s">
        <v>57</v>
      </c>
      <c r="B59" s="9">
        <f>LSUE!B59+SUSBO!B59+LCTCSystem!B59-LCTCBOS!B59-Online!B59</f>
        <v>164693</v>
      </c>
      <c r="C59" s="52">
        <f t="shared" si="46"/>
        <v>0.7516876607302726</v>
      </c>
      <c r="D59" s="53">
        <f>LSUE!D59+SUSBO!D59+LCTCSystem!D59-LCTCBOS!D59-Online!D59</f>
        <v>54404.65</v>
      </c>
      <c r="E59" s="54">
        <f t="shared" si="42"/>
        <v>0.24831233926972746</v>
      </c>
      <c r="F59" s="61">
        <f t="shared" si="47"/>
        <v>219097.65</v>
      </c>
      <c r="G59" s="56">
        <f t="shared" si="48"/>
        <v>1</v>
      </c>
      <c r="H59" s="9">
        <f>LSUE!H59+SUSBO!H59+LCTCSystem!H59-LCTCBOS!H59-Online!H59</f>
        <v>200965</v>
      </c>
      <c r="I59" s="52">
        <f t="shared" si="43"/>
        <v>0.82155632320176608</v>
      </c>
      <c r="J59" s="53">
        <f>LSUE!J59+SUSBO!J59+LCTCSystem!J59-LCTCBOS!J59-Online!J59</f>
        <v>43650</v>
      </c>
      <c r="K59" s="54">
        <f t="shared" si="44"/>
        <v>0.17844367679823395</v>
      </c>
      <c r="L59" s="55">
        <f t="shared" si="45"/>
        <v>244615</v>
      </c>
      <c r="M59" s="56">
        <f t="shared" si="49"/>
        <v>1</v>
      </c>
      <c r="N59" s="35"/>
    </row>
    <row r="60" spans="1:14" s="11" customFormat="1" ht="44.25">
      <c r="A60" s="89" t="s">
        <v>58</v>
      </c>
      <c r="B60" s="9">
        <f>LSUE!B60+SUSBO!B60+LCTCSystem!B60-LCTCBOS!B60-Online!B60</f>
        <v>0</v>
      </c>
      <c r="C60" s="52">
        <f t="shared" si="46"/>
        <v>0</v>
      </c>
      <c r="D60" s="53">
        <f>LSUE!D60+SUSBO!D60+LCTCSystem!D60-LCTCBOS!D60-Online!D60</f>
        <v>23990681.43</v>
      </c>
      <c r="E60" s="54">
        <f t="shared" si="42"/>
        <v>1</v>
      </c>
      <c r="F60" s="61">
        <f t="shared" si="47"/>
        <v>23990681.43</v>
      </c>
      <c r="G60" s="56">
        <f t="shared" si="48"/>
        <v>1</v>
      </c>
      <c r="H60" s="9">
        <f>LSUE!H60+SUSBO!H60+LCTCSystem!H60-LCTCBOS!H60-Online!H60</f>
        <v>0</v>
      </c>
      <c r="I60" s="52">
        <f t="shared" si="43"/>
        <v>0</v>
      </c>
      <c r="J60" s="53">
        <f>LSUE!J60+SUSBO!J60+LCTCSystem!J60-LCTCBOS!J60-Online!J60</f>
        <v>23221454</v>
      </c>
      <c r="K60" s="54">
        <f t="shared" si="44"/>
        <v>1</v>
      </c>
      <c r="L60" s="55">
        <f t="shared" si="45"/>
        <v>23221454</v>
      </c>
      <c r="M60" s="56">
        <f t="shared" si="49"/>
        <v>1</v>
      </c>
      <c r="N60" s="35"/>
    </row>
    <row r="61" spans="1:14" s="11" customFormat="1" ht="44.25">
      <c r="A61" s="114" t="s">
        <v>59</v>
      </c>
      <c r="B61" s="9">
        <f>LSUE!B61+SUSBO!B61+LCTCSystem!B61-LCTCBOS!B61-Online!B61</f>
        <v>0</v>
      </c>
      <c r="C61" s="52">
        <f t="shared" si="46"/>
        <v>0</v>
      </c>
      <c r="D61" s="53">
        <f>LSUE!D61+SUSBO!D61+LCTCSystem!D61-LCTCBOS!D61-Online!D61</f>
        <v>0</v>
      </c>
      <c r="E61" s="54">
        <f t="shared" si="42"/>
        <v>0</v>
      </c>
      <c r="F61" s="61">
        <f t="shared" si="47"/>
        <v>0</v>
      </c>
      <c r="G61" s="56">
        <f t="shared" si="48"/>
        <v>0</v>
      </c>
      <c r="H61" s="9">
        <f>LSUE!H61+SUSBO!H61+LCTCSystem!H61-LCTCBOS!H61-Online!H61</f>
        <v>0</v>
      </c>
      <c r="I61" s="52">
        <f t="shared" si="43"/>
        <v>0</v>
      </c>
      <c r="J61" s="53">
        <f>LSUE!J61+SUSBO!J61+LCTCSystem!J61-LCTCBOS!J61-Online!J61</f>
        <v>0</v>
      </c>
      <c r="K61" s="54">
        <f t="shared" si="44"/>
        <v>0</v>
      </c>
      <c r="L61" s="55">
        <f t="shared" si="45"/>
        <v>0</v>
      </c>
      <c r="M61" s="56">
        <f t="shared" si="49"/>
        <v>0</v>
      </c>
      <c r="N61" s="35"/>
    </row>
    <row r="62" spans="1:14" s="11" customFormat="1" ht="44.25">
      <c r="A62" s="114" t="s">
        <v>60</v>
      </c>
      <c r="B62" s="9">
        <f>LSUE!B62+SUSBO!B62+LCTCSystem!B62-LCTCBOS!B62-Online!B62</f>
        <v>0</v>
      </c>
      <c r="C62" s="52">
        <f t="shared" si="46"/>
        <v>0</v>
      </c>
      <c r="D62" s="53">
        <f>LSUE!D62+SUSBO!D62+LCTCSystem!D62-LCTCBOS!D62-Online!D62</f>
        <v>89726</v>
      </c>
      <c r="E62" s="54">
        <f t="shared" si="42"/>
        <v>1</v>
      </c>
      <c r="F62" s="61">
        <f t="shared" si="47"/>
        <v>89726</v>
      </c>
      <c r="G62" s="56">
        <f t="shared" si="48"/>
        <v>1</v>
      </c>
      <c r="H62" s="9">
        <f>LSUE!H62+SUSBO!H62+LCTCSystem!H62-LCTCBOS!H62-Online!H62</f>
        <v>0</v>
      </c>
      <c r="I62" s="52">
        <f t="shared" si="43"/>
        <v>0</v>
      </c>
      <c r="J62" s="53">
        <f>LSUE!J62+SUSBO!J62+LCTCSystem!J62-LCTCBOS!J62-Online!J62</f>
        <v>84126</v>
      </c>
      <c r="K62" s="54">
        <f t="shared" si="44"/>
        <v>1</v>
      </c>
      <c r="L62" s="55">
        <f t="shared" si="45"/>
        <v>84126</v>
      </c>
      <c r="M62" s="56">
        <f t="shared" si="49"/>
        <v>1</v>
      </c>
      <c r="N62" s="35"/>
    </row>
    <row r="63" spans="1:14" s="11" customFormat="1" ht="44.25">
      <c r="A63" s="115" t="s">
        <v>61</v>
      </c>
      <c r="B63" s="9">
        <f>LSUE!B63+SUSBO!B63+LCTCSystem!B63-LCTCBOS!B63-Online!B63</f>
        <v>0</v>
      </c>
      <c r="C63" s="52">
        <f t="shared" si="46"/>
        <v>0</v>
      </c>
      <c r="D63" s="53">
        <f>LSUE!D63+SUSBO!D63+LCTCSystem!D63-LCTCBOS!D63-Online!D63</f>
        <v>4982480.2300000004</v>
      </c>
      <c r="E63" s="54">
        <f t="shared" si="42"/>
        <v>1</v>
      </c>
      <c r="F63" s="61">
        <f t="shared" si="47"/>
        <v>4982480.2300000004</v>
      </c>
      <c r="G63" s="56">
        <f t="shared" si="48"/>
        <v>1</v>
      </c>
      <c r="H63" s="9">
        <f>LSUE!H63+SUSBO!H63+LCTCSystem!H63-LCTCBOS!H63-Online!H63</f>
        <v>0</v>
      </c>
      <c r="I63" s="52">
        <f t="shared" si="43"/>
        <v>0</v>
      </c>
      <c r="J63" s="53">
        <f>LSUE!J63+SUSBO!J63+LCTCSystem!J63-LCTCBOS!J63-Online!J63</f>
        <v>5376512.6799999997</v>
      </c>
      <c r="K63" s="54">
        <f t="shared" si="44"/>
        <v>1</v>
      </c>
      <c r="L63" s="55">
        <f t="shared" si="45"/>
        <v>5376512.6799999997</v>
      </c>
      <c r="M63" s="56">
        <f t="shared" si="49"/>
        <v>1</v>
      </c>
      <c r="N63" s="35"/>
    </row>
    <row r="64" spans="1:14" s="11" customFormat="1" ht="44.25">
      <c r="A64" s="115" t="s">
        <v>62</v>
      </c>
      <c r="B64" s="9">
        <f>LSUE!B64+SUSBO!B64+LCTCSystem!B64-LCTCBOS!B64-Online!B64</f>
        <v>0</v>
      </c>
      <c r="C64" s="52">
        <f t="shared" si="46"/>
        <v>0</v>
      </c>
      <c r="D64" s="53">
        <f>LSUE!D64+SUSBO!D64+LCTCSystem!D64-LCTCBOS!D64-Online!D64</f>
        <v>165899</v>
      </c>
      <c r="E64" s="54">
        <f t="shared" si="42"/>
        <v>1</v>
      </c>
      <c r="F64" s="61">
        <f t="shared" si="47"/>
        <v>165899</v>
      </c>
      <c r="G64" s="56">
        <f t="shared" si="48"/>
        <v>1</v>
      </c>
      <c r="H64" s="9">
        <f>LSUE!H64+SUSBO!H64+LCTCSystem!H64-LCTCBOS!H64-Online!H64</f>
        <v>0</v>
      </c>
      <c r="I64" s="52">
        <f t="shared" si="43"/>
        <v>0</v>
      </c>
      <c r="J64" s="53">
        <f>LSUE!J64+SUSBO!J64+LCTCSystem!J64-LCTCBOS!J64-Online!J64</f>
        <v>146000</v>
      </c>
      <c r="K64" s="54">
        <f t="shared" si="44"/>
        <v>1</v>
      </c>
      <c r="L64" s="55">
        <f t="shared" si="45"/>
        <v>146000</v>
      </c>
      <c r="M64" s="56">
        <f t="shared" si="49"/>
        <v>1</v>
      </c>
      <c r="N64" s="35"/>
    </row>
    <row r="65" spans="1:14" s="11" customFormat="1" ht="44.25">
      <c r="A65" s="90" t="s">
        <v>63</v>
      </c>
      <c r="B65" s="9">
        <f>LSUE!B65+SUSBO!B65+LCTCSystem!B65-LCTCBOS!B65-Online!B65</f>
        <v>0</v>
      </c>
      <c r="C65" s="52">
        <f t="shared" si="46"/>
        <v>0</v>
      </c>
      <c r="D65" s="53">
        <f>LSUE!D65+SUSBO!D65+LCTCSystem!D65-LCTCBOS!D65-Online!D65</f>
        <v>6688816.9199999999</v>
      </c>
      <c r="E65" s="54">
        <f t="shared" si="42"/>
        <v>1</v>
      </c>
      <c r="F65" s="61">
        <f t="shared" si="47"/>
        <v>6688816.9199999999</v>
      </c>
      <c r="G65" s="56">
        <f t="shared" si="48"/>
        <v>1</v>
      </c>
      <c r="H65" s="9">
        <f>LSUE!H65+SUSBO!H65+LCTCSystem!H65-LCTCBOS!H65-Online!H65</f>
        <v>0</v>
      </c>
      <c r="I65" s="52">
        <f t="shared" si="43"/>
        <v>0</v>
      </c>
      <c r="J65" s="53">
        <f>LSUE!J65+SUSBO!J65+LCTCSystem!J65-LCTCBOS!J65-Online!J65</f>
        <v>7601146</v>
      </c>
      <c r="K65" s="54">
        <f t="shared" si="44"/>
        <v>1</v>
      </c>
      <c r="L65" s="55">
        <f t="shared" si="45"/>
        <v>7601146</v>
      </c>
      <c r="M65" s="56">
        <f t="shared" si="49"/>
        <v>1</v>
      </c>
      <c r="N65" s="35"/>
    </row>
    <row r="66" spans="1:14" s="11" customFormat="1" ht="44.25">
      <c r="A66" s="89" t="s">
        <v>64</v>
      </c>
      <c r="B66" s="9">
        <f>LSUE!B66+SUSBO!B66+LCTCSystem!B66-LCTCBOS!B66-Online!B66</f>
        <v>2196149.7999999998</v>
      </c>
      <c r="C66" s="52">
        <f t="shared" si="46"/>
        <v>0.68179250556932303</v>
      </c>
      <c r="D66" s="53">
        <f>LSUE!D66+SUSBO!D66+LCTCSystem!D66-LCTCBOS!D66-Online!D66</f>
        <v>1024991.21</v>
      </c>
      <c r="E66" s="54">
        <f t="shared" si="42"/>
        <v>0.31820749443067692</v>
      </c>
      <c r="F66" s="61">
        <f t="shared" si="47"/>
        <v>3221141.01</v>
      </c>
      <c r="G66" s="56">
        <f t="shared" si="48"/>
        <v>1</v>
      </c>
      <c r="H66" s="9">
        <f>LSUE!H66+SUSBO!H66+LCTCSystem!H66-LCTCBOS!H66-Online!H66</f>
        <v>2320491</v>
      </c>
      <c r="I66" s="52">
        <f t="shared" si="43"/>
        <v>0.6516449634072764</v>
      </c>
      <c r="J66" s="53">
        <f>LSUE!J66+SUSBO!J66+LCTCSystem!J66-LCTCBOS!J66-Online!J66</f>
        <v>1240483.3500000001</v>
      </c>
      <c r="K66" s="54">
        <f t="shared" si="44"/>
        <v>0.3483550365927236</v>
      </c>
      <c r="L66" s="55">
        <f t="shared" si="45"/>
        <v>3560974.35</v>
      </c>
      <c r="M66" s="56">
        <f t="shared" si="49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144434808.62</v>
      </c>
      <c r="C67" s="81">
        <f t="shared" si="0"/>
        <v>0.69059362675384639</v>
      </c>
      <c r="D67" s="92">
        <f>D66+D65+D64+D63+D62+D61+D60+D59+D58+D57+D56</f>
        <v>64711066.789999999</v>
      </c>
      <c r="E67" s="84">
        <f t="shared" si="42"/>
        <v>0.30940637324615361</v>
      </c>
      <c r="F67" s="91">
        <f>F66+F65+F64+F63+F62+F61+F60+F59+F58+F57+F56</f>
        <v>209145875.41</v>
      </c>
      <c r="G67" s="83">
        <f>IF(ISBLANK(F67),"  ",IF(F76&gt;0,F67/F76,IF(F67&gt;0,1,0)))</f>
        <v>0.37433411529003446</v>
      </c>
      <c r="H67" s="91">
        <f>H66+H65+H64+H63+H62+H61+H60+H59+H58+H57+H56</f>
        <v>168836639.53</v>
      </c>
      <c r="I67" s="81">
        <f t="shared" si="43"/>
        <v>0.71983744506976832</v>
      </c>
      <c r="J67" s="92">
        <f>J66+J65+J64+J63+J62+J61+J60+J59+J58+J57+J56</f>
        <v>65711647.289999999</v>
      </c>
      <c r="K67" s="84">
        <f t="shared" si="44"/>
        <v>0.28016255493023173</v>
      </c>
      <c r="L67" s="91">
        <f>L66+L65+L64+L63+L62+L61+L60+L59+L58+L57+L56</f>
        <v>234548286.81999999</v>
      </c>
      <c r="M67" s="83">
        <f>IF(ISBLANK(L67),"  ",IF(L76&gt;0,L67/L76,IF(L67&gt;0,1,0)))</f>
        <v>0.4226569404321559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LSUE!B69+SUSBO!B69+LCTCSystem!B69-LCTCBOS!B69-Online!B69</f>
        <v>0</v>
      </c>
      <c r="C69" s="52">
        <f t="shared" ref="C69:C70" si="50">IF(ISBLANK(B69),"  ",IF(F69&gt;0,B69/F69,IF(B69&gt;0,1,0)))</f>
        <v>0</v>
      </c>
      <c r="D69" s="53">
        <f>LSUE!D69+SUSBO!D69+LCTCSystem!D69-LCTCBOS!D69-Online!D69</f>
        <v>16990</v>
      </c>
      <c r="E69" s="54">
        <f t="shared" ref="E69:E70" si="51">IF(ISBLANK(D69),"  ",IF(F69&gt;0,D69/F69,IF(D69&gt;0,1,0)))</f>
        <v>1</v>
      </c>
      <c r="F69" s="206">
        <f t="shared" ref="F69:F70" si="52">D69+B69</f>
        <v>16990</v>
      </c>
      <c r="G69" s="56">
        <f t="shared" ref="G69:G70" si="53">IF(ISBLANK(F69),"  ",IF(F132&gt;0,F69/F132,IF(F69&gt;0,1,0)))</f>
        <v>1</v>
      </c>
      <c r="H69" s="9">
        <f>LSUE!H69+SUSBO!H69+LCTCSystem!H69-LCTCBOS!H69-Online!H69</f>
        <v>0</v>
      </c>
      <c r="I69" s="52">
        <f t="shared" ref="I69:I70" si="54">IF(ISBLANK(H69),"  ",IF(L69&gt;0,H69/L69,IF(H69&gt;0,1,0)))</f>
        <v>0</v>
      </c>
      <c r="J69" s="53">
        <f>LSUE!J69+SUSBO!J69+LCTCSystem!J69-LCTCBOS!J69-Online!J69</f>
        <v>17040</v>
      </c>
      <c r="K69" s="54">
        <f t="shared" ref="K69:K70" si="55">IF(ISBLANK(J69),"  ",IF(L69&gt;0,J69/L69,IF(J69&gt;0,1,0)))</f>
        <v>1</v>
      </c>
      <c r="L69" s="55">
        <f t="shared" ref="L69:L70" si="56">J69+H69</f>
        <v>17040</v>
      </c>
      <c r="M69" s="56">
        <f t="shared" ref="M69:M70" si="57">IF(ISBLANK(L69),"  ",IF(L132&gt;0,L69/L132,IF(L69&gt;0,1,0)))</f>
        <v>1</v>
      </c>
    </row>
    <row r="70" spans="1:14" s="11" customFormat="1" ht="44.25">
      <c r="A70" s="41" t="s">
        <v>68</v>
      </c>
      <c r="B70" s="9">
        <f>LSUE!B70+SUSBO!B70+LCTCSystem!B70-LCTCBOS!B70-Online!B70</f>
        <v>0</v>
      </c>
      <c r="C70" s="52">
        <f t="shared" si="50"/>
        <v>0</v>
      </c>
      <c r="D70" s="53">
        <f>LSUE!D70+SUSBO!D70+LCTCSystem!D70-LCTCBOS!D70-Online!D70</f>
        <v>0</v>
      </c>
      <c r="E70" s="54">
        <f t="shared" si="51"/>
        <v>0</v>
      </c>
      <c r="F70" s="61">
        <f t="shared" si="52"/>
        <v>0</v>
      </c>
      <c r="G70" s="56">
        <f t="shared" si="53"/>
        <v>0</v>
      </c>
      <c r="H70" s="9">
        <f>LSUE!H70+SUSBO!H70+LCTCSystem!H70-LCTCBOS!H70-Online!H70</f>
        <v>0</v>
      </c>
      <c r="I70" s="52">
        <f t="shared" si="54"/>
        <v>0</v>
      </c>
      <c r="J70" s="53">
        <f>LSUE!J70+SUSBO!J70+LCTCSystem!J70-LCTCBOS!J70-Online!J70</f>
        <v>0</v>
      </c>
      <c r="K70" s="54">
        <f t="shared" si="55"/>
        <v>0</v>
      </c>
      <c r="L70" s="55">
        <f t="shared" si="56"/>
        <v>0</v>
      </c>
      <c r="M70" s="56">
        <f t="shared" si="57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LSUE!B72+SUSBO!B72+LCTCSystem!B72-LCTCBOS!B72-Online!B72</f>
        <v>0</v>
      </c>
      <c r="C72" s="52">
        <f t="shared" ref="C72:C73" si="58">IF(ISBLANK(B72),"  ",IF(F72&gt;0,B72/F72,IF(B72&gt;0,1,0)))</f>
        <v>0</v>
      </c>
      <c r="D72" s="53">
        <f>LSUE!D72+SUSBO!D72+LCTCSystem!D72-LCTCBOS!D72-Online!D72</f>
        <v>144174986.80000001</v>
      </c>
      <c r="E72" s="54">
        <f t="shared" ref="E72:E73" si="59">IF(ISBLANK(D72),"  ",IF(F72&gt;0,D72/F72,IF(D72&gt;0,1,0)))</f>
        <v>1</v>
      </c>
      <c r="F72" s="206">
        <f t="shared" ref="F72:F73" si="60">D72+B72</f>
        <v>144174986.80000001</v>
      </c>
      <c r="G72" s="56">
        <f t="shared" ref="G72:G73" si="61">IF(ISBLANK(F72),"  ",IF(F135&gt;0,F72/F135,IF(F72&gt;0,1,0)))</f>
        <v>1</v>
      </c>
      <c r="H72" s="9">
        <f>LSUE!H72+SUSBO!H72+LCTCSystem!H72-LCTCBOS!H72-Online!H72</f>
        <v>0</v>
      </c>
      <c r="I72" s="52">
        <f t="shared" ref="I72:I73" si="62">IF(ISBLANK(H72),"  ",IF(L72&gt;0,H72/L72,IF(H72&gt;0,1,0)))</f>
        <v>0</v>
      </c>
      <c r="J72" s="53">
        <f>LSUE!J72+SUSBO!J72+LCTCSystem!J72-LCTCBOS!J72-Online!J72</f>
        <v>138870702</v>
      </c>
      <c r="K72" s="54">
        <f t="shared" ref="K72:K73" si="63">IF(ISBLANK(J72),"  ",IF(L72&gt;0,J72/L72,IF(J72&gt;0,1,0)))</f>
        <v>1</v>
      </c>
      <c r="L72" s="55">
        <f t="shared" ref="L72:L73" si="64">J72+H72</f>
        <v>138870702</v>
      </c>
      <c r="M72" s="56">
        <f t="shared" ref="M72:M73" si="65">IF(ISBLANK(L72),"  ",IF(L135&gt;0,L72/L135,IF(L72&gt;0,1,0)))</f>
        <v>1</v>
      </c>
    </row>
    <row r="73" spans="1:14" s="11" customFormat="1" ht="44.25">
      <c r="A73" s="41" t="s">
        <v>71</v>
      </c>
      <c r="B73" s="9">
        <f>LSUE!B73+SUSBO!B73+LCTCSystem!B73-LCTCBOS!B73-Online!B73</f>
        <v>0</v>
      </c>
      <c r="C73" s="52">
        <f t="shared" si="58"/>
        <v>0</v>
      </c>
      <c r="D73" s="53">
        <f>LSUE!D73+SUSBO!D73+LCTCSystem!D73-LCTCBOS!D73-Online!D73</f>
        <v>48176201.790000007</v>
      </c>
      <c r="E73" s="54">
        <f t="shared" si="59"/>
        <v>1</v>
      </c>
      <c r="F73" s="61">
        <f t="shared" si="60"/>
        <v>48176201.790000007</v>
      </c>
      <c r="G73" s="56">
        <f t="shared" si="61"/>
        <v>1</v>
      </c>
      <c r="H73" s="9">
        <f>LSUE!H73+SUSBO!H73+LCTCSystem!H73-LCTCBOS!H73-Online!H73</f>
        <v>0</v>
      </c>
      <c r="I73" s="52">
        <f t="shared" si="62"/>
        <v>0</v>
      </c>
      <c r="J73" s="53">
        <f>LSUE!J73+SUSBO!J73+LCTCSystem!J73-LCTCBOS!J73-Online!J73</f>
        <v>50219030</v>
      </c>
      <c r="K73" s="54">
        <f t="shared" si="63"/>
        <v>1</v>
      </c>
      <c r="L73" s="55">
        <f t="shared" si="64"/>
        <v>50219030</v>
      </c>
      <c r="M73" s="56">
        <f t="shared" si="65"/>
        <v>1</v>
      </c>
    </row>
    <row r="74" spans="1:14" s="86" customFormat="1" ht="45">
      <c r="A74" s="87" t="s">
        <v>72</v>
      </c>
      <c r="B74" s="119">
        <f>B73+B72+B70+B69</f>
        <v>0</v>
      </c>
      <c r="C74" s="81">
        <f t="shared" si="0"/>
        <v>0</v>
      </c>
      <c r="D74" s="96">
        <f>D73+D72+D70+D69</f>
        <v>192368178.59000003</v>
      </c>
      <c r="E74" s="84">
        <f>IF(ISBLANK(D74),"  ",IF(F74&gt;0,D74/F74,IF(D74&gt;0,1,0)))</f>
        <v>1</v>
      </c>
      <c r="F74" s="120">
        <f>F73+F72+F71+F70+F69</f>
        <v>192368178.59000003</v>
      </c>
      <c r="G74" s="83">
        <f>IF(ISBLANK(F74),"  ",IF(F76&gt;0,F74/F76,IF(F74&gt;0,1,0)))</f>
        <v>0.3443050062607162</v>
      </c>
      <c r="H74" s="119">
        <f>H73+H72+H70+H69</f>
        <v>0</v>
      </c>
      <c r="I74" s="81">
        <f>IF(ISBLANK(H74),"  ",IF(L74&gt;0,H74/L74,IF(H74&gt;0,1,0)))</f>
        <v>0</v>
      </c>
      <c r="J74" s="96">
        <f>J73+J72+J70+J69</f>
        <v>189106772</v>
      </c>
      <c r="K74" s="84">
        <f>IF(ISBLANK(J74),"  ",IF(L74&gt;0,J74/L74,IF(J74&gt;0,1,0)))</f>
        <v>1</v>
      </c>
      <c r="L74" s="120">
        <f>L73+L72+L71+L70+L69</f>
        <v>189106772</v>
      </c>
      <c r="M74" s="83">
        <f>IF(ISBLANK(L74),"  ",IF(L76&gt;0,L74/L76,IF(L74&gt;0,1,0)))</f>
        <v>0.34077115101616623</v>
      </c>
    </row>
    <row r="75" spans="1:14" s="86" customFormat="1" ht="45">
      <c r="A75" s="87" t="s">
        <v>73</v>
      </c>
      <c r="B75" s="138">
        <f>LSUE!B75+SUSBO!B75+LCTCSystem!B75-LCTCBOS!B75-Online!B75</f>
        <v>0</v>
      </c>
      <c r="C75" s="159">
        <f t="shared" ref="C75" si="66">IF(ISBLANK(B75),"  ",IF(F75&gt;0,B75/F75,IF(B75&gt;0,1,0)))</f>
        <v>0</v>
      </c>
      <c r="D75" s="160">
        <f>LSUE!D75+SUSBO!D75+LCTCSystem!D75-LCTCBOS!D75-Online!D75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LSUE!H75+SUSBO!H75+LCTCSystem!H75-LCTCBOS!H75-Online!H75</f>
        <v>0</v>
      </c>
      <c r="I75" s="159">
        <f>IF(ISBLANK(H75),"  ",IF(L75&gt;0,H75/L75,IF(H75&gt;0,1,0)))</f>
        <v>0</v>
      </c>
      <c r="J75" s="160">
        <f>LSUE!J75+SUSBO!J75+LCTCSystem!J75-LCTCBOS!J75-Online!J75</f>
        <v>0</v>
      </c>
      <c r="K75" s="82">
        <f>IF(ISBLANK(J75),"  ",IF(L75&gt;0,J75/L75,IF(J75&gt;0,1,0)))</f>
        <v>0</v>
      </c>
      <c r="L75" s="161">
        <f t="shared" ref="L75" si="67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300684053.12</v>
      </c>
      <c r="C76" s="124">
        <f t="shared" si="0"/>
        <v>0.53817125862915882</v>
      </c>
      <c r="D76" s="123">
        <f>D74+D67+D47+D40+D48+D75</f>
        <v>258030386.38000003</v>
      </c>
      <c r="E76" s="125">
        <f>IF(ISBLANK(D76),"  ",IF(F76&gt;0,D76/F76,IF(D76&gt;0,1,0)))</f>
        <v>0.46182874137084123</v>
      </c>
      <c r="F76" s="123">
        <f>F74+F67+F47+F40+F48+F75</f>
        <v>558714439.5</v>
      </c>
      <c r="G76" s="126">
        <f>IF(ISBLANK(F76),"  ",IF(F76&gt;0,F76/F76,IF(F76&gt;0,1,0)))</f>
        <v>1</v>
      </c>
      <c r="H76" s="123">
        <f>H74+H67+H47+H40+H48+H75-1</f>
        <v>300099318.52999997</v>
      </c>
      <c r="I76" s="124">
        <f>IF(ISBLANK(H76),"  ",IF(L76&gt;0,H76/L76,IF(H76&gt;0,1,0)))</f>
        <v>0.54078015881226715</v>
      </c>
      <c r="J76" s="123">
        <f>J74+J67+J47+J40+J48+J75</f>
        <v>254838419.28999999</v>
      </c>
      <c r="K76" s="125">
        <f>IF(ISBLANK(J76),"  ",IF(L76&gt;0,J76/L76,IF(J76&gt;0,1,0)))</f>
        <v>0.45921983938572897</v>
      </c>
      <c r="L76" s="123">
        <f>L74+L67+L47+L40+L48+L75</f>
        <v>554937738.81999993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3" zoomScale="30" zoomScaleNormal="30" workbookViewId="0">
      <selection activeCell="G67" sqref="G6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7" t="s">
        <v>1</v>
      </c>
      <c r="I1" s="8" t="s">
        <v>92</v>
      </c>
      <c r="J1" s="9"/>
      <c r="K1" s="8"/>
      <c r="L1" s="10"/>
      <c r="M1" s="10"/>
      <c r="N1" s="10"/>
      <c r="O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3905708</v>
      </c>
      <c r="C13" s="335">
        <v>1</v>
      </c>
      <c r="D13" s="336">
        <v>0</v>
      </c>
      <c r="E13" s="337">
        <v>0</v>
      </c>
      <c r="F13" s="338">
        <v>3905708</v>
      </c>
      <c r="G13" s="339">
        <v>6.7166896248106172</v>
      </c>
      <c r="H13" s="9">
        <v>3587595</v>
      </c>
      <c r="I13" s="52">
        <v>1</v>
      </c>
      <c r="J13" s="53">
        <v>0</v>
      </c>
      <c r="K13" s="54">
        <v>0</v>
      </c>
      <c r="L13" s="55">
        <v>3587595</v>
      </c>
      <c r="M13" s="56">
        <v>0.70460250865238794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0</v>
      </c>
      <c r="C15" s="393">
        <v>0</v>
      </c>
      <c r="D15" s="346">
        <v>0</v>
      </c>
      <c r="E15" s="394">
        <v>0</v>
      </c>
      <c r="F15" s="332">
        <v>0</v>
      </c>
      <c r="G15" s="395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3905708</v>
      </c>
      <c r="C40" s="355">
        <v>1</v>
      </c>
      <c r="D40" s="354">
        <v>0</v>
      </c>
      <c r="E40" s="356">
        <v>0</v>
      </c>
      <c r="F40" s="354">
        <v>3905708</v>
      </c>
      <c r="G40" s="357">
        <v>6.7166896248106172</v>
      </c>
      <c r="H40" s="80">
        <v>3587595</v>
      </c>
      <c r="I40" s="81">
        <v>1</v>
      </c>
      <c r="J40" s="80">
        <v>0</v>
      </c>
      <c r="K40" s="84">
        <v>0</v>
      </c>
      <c r="L40" s="80">
        <v>3587595</v>
      </c>
      <c r="M40" s="83">
        <v>0.70460250865238794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-6250000</v>
      </c>
      <c r="E46" s="342">
        <v>0</v>
      </c>
      <c r="F46" s="353">
        <v>-6250000</v>
      </c>
      <c r="G46" s="343">
        <v>-10.74819473321261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-6250000</v>
      </c>
      <c r="E47" s="356">
        <v>0</v>
      </c>
      <c r="F47" s="361">
        <v>-6250000</v>
      </c>
      <c r="G47" s="357">
        <v>-10.74819473321261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808440</v>
      </c>
      <c r="E59" s="342">
        <v>1</v>
      </c>
      <c r="F59" s="328">
        <v>808440</v>
      </c>
      <c r="G59" s="343">
        <v>1.3902832880189444</v>
      </c>
      <c r="H59" s="42">
        <v>0</v>
      </c>
      <c r="I59" s="58">
        <v>0</v>
      </c>
      <c r="J59" s="70">
        <v>849226</v>
      </c>
      <c r="K59" s="60">
        <v>1</v>
      </c>
      <c r="L59" s="44">
        <v>849226</v>
      </c>
      <c r="M59" s="62">
        <v>0.16678771433588038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177000</v>
      </c>
      <c r="E60" s="342">
        <v>1</v>
      </c>
      <c r="F60" s="353">
        <v>177000</v>
      </c>
      <c r="G60" s="343">
        <v>0.3043888748445811</v>
      </c>
      <c r="H60" s="77">
        <v>0</v>
      </c>
      <c r="I60" s="58">
        <v>0</v>
      </c>
      <c r="J60" s="78">
        <v>155000</v>
      </c>
      <c r="K60" s="60">
        <v>1</v>
      </c>
      <c r="L60" s="79">
        <v>155000</v>
      </c>
      <c r="M60" s="62">
        <v>3.04419503430906E-2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210650</v>
      </c>
      <c r="E65" s="342">
        <v>1</v>
      </c>
      <c r="F65" s="328">
        <v>210650</v>
      </c>
      <c r="G65" s="343">
        <v>0.3622571552881978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0</v>
      </c>
      <c r="C66" s="340">
        <v>0</v>
      </c>
      <c r="D66" s="346">
        <v>1729695</v>
      </c>
      <c r="E66" s="342">
        <v>1</v>
      </c>
      <c r="F66" s="328">
        <v>1729695</v>
      </c>
      <c r="G66" s="343">
        <v>2.9745757902502694</v>
      </c>
      <c r="H66" s="42">
        <v>0</v>
      </c>
      <c r="I66" s="58">
        <v>0</v>
      </c>
      <c r="J66" s="70">
        <v>499837</v>
      </c>
      <c r="K66" s="60">
        <v>1</v>
      </c>
      <c r="L66" s="44">
        <v>499837</v>
      </c>
      <c r="M66" s="62">
        <v>9.8167826668641142E-2</v>
      </c>
      <c r="N66" s="35"/>
    </row>
    <row r="67" spans="1:14" s="86" customFormat="1" ht="45">
      <c r="A67" s="116" t="s">
        <v>65</v>
      </c>
      <c r="B67" s="359">
        <v>0</v>
      </c>
      <c r="C67" s="355">
        <v>0</v>
      </c>
      <c r="D67" s="360">
        <v>2925785</v>
      </c>
      <c r="E67" s="356">
        <v>1</v>
      </c>
      <c r="F67" s="359">
        <v>2925785</v>
      </c>
      <c r="G67" s="357">
        <v>5.0315051084019924</v>
      </c>
      <c r="H67" s="91">
        <v>0</v>
      </c>
      <c r="I67" s="81">
        <v>0</v>
      </c>
      <c r="J67" s="92">
        <v>1504063</v>
      </c>
      <c r="K67" s="84">
        <v>1</v>
      </c>
      <c r="L67" s="91">
        <v>1504063</v>
      </c>
      <c r="M67" s="83">
        <v>0.29539749134761212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0</v>
      </c>
      <c r="E74" s="356">
        <v>0</v>
      </c>
      <c r="F74" s="375">
        <v>0</v>
      </c>
      <c r="G74" s="386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3905708</v>
      </c>
      <c r="C76" s="382">
        <v>6.7166896248106172</v>
      </c>
      <c r="D76" s="381">
        <v>-3324215</v>
      </c>
      <c r="E76" s="383">
        <v>-5.7166896248106172</v>
      </c>
      <c r="F76" s="381">
        <v>581493</v>
      </c>
      <c r="G76" s="384">
        <v>1</v>
      </c>
      <c r="H76" s="123">
        <v>3587595</v>
      </c>
      <c r="I76" s="124">
        <v>0.70460250865238794</v>
      </c>
      <c r="J76" s="123">
        <v>1504063</v>
      </c>
      <c r="K76" s="125">
        <v>0.29539749134761212</v>
      </c>
      <c r="L76" s="123">
        <v>5091658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I27" sqref="I2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142393741</v>
      </c>
      <c r="C13" s="335">
        <v>1</v>
      </c>
      <c r="D13" s="336">
        <v>0</v>
      </c>
      <c r="E13" s="337">
        <v>0</v>
      </c>
      <c r="F13" s="338">
        <v>142393741</v>
      </c>
      <c r="G13" s="339">
        <v>0.16323734205309118</v>
      </c>
      <c r="H13" s="9">
        <v>132464883</v>
      </c>
      <c r="I13" s="52">
        <v>1</v>
      </c>
      <c r="J13" s="53">
        <v>0</v>
      </c>
      <c r="K13" s="54">
        <v>0</v>
      </c>
      <c r="L13" s="55">
        <v>132464883</v>
      </c>
      <c r="M13" s="56">
        <v>0.15138991943230859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11845797</v>
      </c>
      <c r="C15" s="393">
        <v>1</v>
      </c>
      <c r="D15" s="346">
        <v>0</v>
      </c>
      <c r="E15" s="394">
        <v>0</v>
      </c>
      <c r="F15" s="332">
        <v>11845797</v>
      </c>
      <c r="G15" s="395">
        <v>1</v>
      </c>
      <c r="H15" s="63">
        <v>12546440</v>
      </c>
      <c r="I15" s="64">
        <v>1</v>
      </c>
      <c r="J15" s="42">
        <v>0</v>
      </c>
      <c r="K15" s="65">
        <v>0</v>
      </c>
      <c r="L15" s="48">
        <v>12546440</v>
      </c>
      <c r="M15" s="66">
        <v>1.4338928912671096E-2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7952162</v>
      </c>
      <c r="C17" s="340">
        <v>1</v>
      </c>
      <c r="D17" s="346">
        <v>0</v>
      </c>
      <c r="E17" s="342">
        <v>0</v>
      </c>
      <c r="F17" s="328">
        <v>7952162</v>
      </c>
      <c r="G17" s="343">
        <v>9.116199766502334E-3</v>
      </c>
      <c r="H17" s="42">
        <v>8486440</v>
      </c>
      <c r="I17" s="58">
        <v>1</v>
      </c>
      <c r="J17" s="70">
        <v>0</v>
      </c>
      <c r="K17" s="60">
        <v>0</v>
      </c>
      <c r="L17" s="44">
        <v>8486440</v>
      </c>
      <c r="M17" s="62">
        <v>9.698883498558037E-3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750000</v>
      </c>
      <c r="C23" s="340">
        <v>1</v>
      </c>
      <c r="D23" s="346">
        <v>0</v>
      </c>
      <c r="E23" s="342">
        <v>0</v>
      </c>
      <c r="F23" s="328">
        <v>750000</v>
      </c>
      <c r="G23" s="343">
        <v>8.5978502762855565E-4</v>
      </c>
      <c r="H23" s="42">
        <v>750000</v>
      </c>
      <c r="I23" s="58">
        <v>1</v>
      </c>
      <c r="J23" s="70">
        <v>0</v>
      </c>
      <c r="K23" s="60">
        <v>0</v>
      </c>
      <c r="L23" s="44">
        <v>750000</v>
      </c>
      <c r="M23" s="62">
        <v>8.5715124644945666E-4</v>
      </c>
      <c r="N23" s="35"/>
    </row>
    <row r="24" spans="1:14" s="11" customFormat="1" ht="44.25">
      <c r="A24" s="69" t="s">
        <v>24</v>
      </c>
      <c r="B24" s="326">
        <v>2933635</v>
      </c>
      <c r="C24" s="340">
        <v>1</v>
      </c>
      <c r="D24" s="346">
        <v>0</v>
      </c>
      <c r="E24" s="342">
        <v>0</v>
      </c>
      <c r="F24" s="328">
        <v>2933635</v>
      </c>
      <c r="G24" s="343">
        <v>3.3630605993694635E-3</v>
      </c>
      <c r="H24" s="42">
        <v>3100000</v>
      </c>
      <c r="I24" s="58">
        <v>1</v>
      </c>
      <c r="J24" s="70">
        <v>0</v>
      </c>
      <c r="K24" s="60">
        <v>0</v>
      </c>
      <c r="L24" s="44">
        <v>3100000</v>
      </c>
      <c r="M24" s="62">
        <v>3.5428918186577543E-3</v>
      </c>
      <c r="N24" s="35"/>
    </row>
    <row r="25" spans="1:14" s="11" customFormat="1" ht="44.25">
      <c r="A25" s="69" t="s">
        <v>25</v>
      </c>
      <c r="B25" s="326">
        <v>210000</v>
      </c>
      <c r="C25" s="340">
        <v>1</v>
      </c>
      <c r="D25" s="346">
        <v>0</v>
      </c>
      <c r="E25" s="342">
        <v>0</v>
      </c>
      <c r="F25" s="328">
        <v>210000</v>
      </c>
      <c r="G25" s="343">
        <v>2.4073980773599556E-4</v>
      </c>
      <c r="H25" s="42">
        <v>210000</v>
      </c>
      <c r="I25" s="58">
        <v>1</v>
      </c>
      <c r="J25" s="70">
        <v>0</v>
      </c>
      <c r="K25" s="60">
        <v>0</v>
      </c>
      <c r="L25" s="44">
        <v>210000</v>
      </c>
      <c r="M25" s="62">
        <v>2.4000234900584786E-4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154239538</v>
      </c>
      <c r="C40" s="355">
        <v>1</v>
      </c>
      <c r="D40" s="354">
        <v>0</v>
      </c>
      <c r="E40" s="356">
        <v>0</v>
      </c>
      <c r="F40" s="354">
        <v>154239538</v>
      </c>
      <c r="G40" s="357">
        <v>0.17681712725432755</v>
      </c>
      <c r="H40" s="80">
        <v>145011323</v>
      </c>
      <c r="I40" s="81">
        <v>1</v>
      </c>
      <c r="J40" s="80">
        <v>0</v>
      </c>
      <c r="K40" s="84">
        <v>0</v>
      </c>
      <c r="L40" s="80">
        <v>145011323</v>
      </c>
      <c r="M40" s="83">
        <v>0.1657288483449797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6719912</v>
      </c>
      <c r="C45" s="340">
        <v>1</v>
      </c>
      <c r="D45" s="346">
        <v>0</v>
      </c>
      <c r="E45" s="342">
        <v>0</v>
      </c>
      <c r="F45" s="353">
        <v>6719912</v>
      </c>
      <c r="G45" s="343">
        <v>1.5355979342463893E-2</v>
      </c>
      <c r="H45" s="42">
        <v>6688242</v>
      </c>
      <c r="I45" s="58">
        <v>1</v>
      </c>
      <c r="J45" s="70">
        <v>0</v>
      </c>
      <c r="K45" s="60">
        <v>0</v>
      </c>
      <c r="L45" s="79">
        <v>6688242</v>
      </c>
      <c r="M45" s="62">
        <v>1.556843795630612E-2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5870000</v>
      </c>
      <c r="E46" s="342">
        <v>1</v>
      </c>
      <c r="F46" s="353">
        <v>5870000</v>
      </c>
      <c r="G46" s="343">
        <v>6.7292508162394953E-3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6719912</v>
      </c>
      <c r="C47" s="355">
        <v>0.53375369105042192</v>
      </c>
      <c r="D47" s="360">
        <v>5870000</v>
      </c>
      <c r="E47" s="356">
        <v>0.87765963013898118</v>
      </c>
      <c r="F47" s="361">
        <v>12589912</v>
      </c>
      <c r="G47" s="357">
        <v>1.4432823782348113E-2</v>
      </c>
      <c r="H47" s="91">
        <v>6688242</v>
      </c>
      <c r="I47" s="81">
        <v>1</v>
      </c>
      <c r="J47" s="92">
        <v>0</v>
      </c>
      <c r="K47" s="84">
        <v>0</v>
      </c>
      <c r="L47" s="93">
        <v>6688242</v>
      </c>
      <c r="M47" s="83">
        <v>7.6437799558074764E-3</v>
      </c>
      <c r="N47" s="85"/>
    </row>
    <row r="48" spans="1:14" s="86" customFormat="1" ht="45">
      <c r="A48" s="94" t="s">
        <v>46</v>
      </c>
      <c r="B48" s="362">
        <v>10457252</v>
      </c>
      <c r="C48" s="355">
        <v>1</v>
      </c>
      <c r="D48" s="362">
        <v>0</v>
      </c>
      <c r="E48" s="356">
        <v>0</v>
      </c>
      <c r="F48" s="364">
        <v>10457252</v>
      </c>
      <c r="G48" s="357">
        <v>1.1987984932985024E-2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142382636</v>
      </c>
      <c r="C50" s="335">
        <v>1</v>
      </c>
      <c r="D50" s="341">
        <v>0</v>
      </c>
      <c r="E50" s="337">
        <v>0</v>
      </c>
      <c r="F50" s="369">
        <v>142382636</v>
      </c>
      <c r="G50" s="339">
        <v>0.16322461150278211</v>
      </c>
      <c r="H50" s="98">
        <v>160024871</v>
      </c>
      <c r="I50" s="52">
        <v>1</v>
      </c>
      <c r="J50" s="59">
        <v>0</v>
      </c>
      <c r="K50" s="54">
        <v>0</v>
      </c>
      <c r="L50" s="102">
        <v>160024871</v>
      </c>
      <c r="M50" s="56">
        <v>0.18288735685408469</v>
      </c>
      <c r="N50" s="35"/>
    </row>
    <row r="51" spans="1:14" s="11" customFormat="1" ht="44.25">
      <c r="A51" s="41" t="s">
        <v>49</v>
      </c>
      <c r="B51" s="344">
        <v>70889641</v>
      </c>
      <c r="C51" s="340">
        <v>1</v>
      </c>
      <c r="D51" s="346">
        <v>0</v>
      </c>
      <c r="E51" s="342">
        <v>0</v>
      </c>
      <c r="F51" s="370">
        <v>70889641</v>
      </c>
      <c r="G51" s="343">
        <v>8.1266469261017854E-2</v>
      </c>
      <c r="H51" s="63">
        <v>80221445</v>
      </c>
      <c r="I51" s="58">
        <v>1</v>
      </c>
      <c r="J51" s="70">
        <v>0</v>
      </c>
      <c r="K51" s="60">
        <v>0</v>
      </c>
      <c r="L51" s="103">
        <v>80221445</v>
      </c>
      <c r="M51" s="62">
        <v>9.1682548764968716E-2</v>
      </c>
      <c r="N51" s="35"/>
    </row>
    <row r="52" spans="1:14" s="11" customFormat="1" ht="44.25">
      <c r="A52" s="104" t="s">
        <v>50</v>
      </c>
      <c r="B52" s="371">
        <v>14805219</v>
      </c>
      <c r="C52" s="340">
        <v>1</v>
      </c>
      <c r="D52" s="372">
        <v>0</v>
      </c>
      <c r="E52" s="342">
        <v>0</v>
      </c>
      <c r="F52" s="373">
        <v>14805219</v>
      </c>
      <c r="G52" s="343">
        <v>1.6972407502615756E-2</v>
      </c>
      <c r="H52" s="105">
        <v>14557864</v>
      </c>
      <c r="I52" s="58">
        <v>1</v>
      </c>
      <c r="J52" s="106">
        <v>0</v>
      </c>
      <c r="K52" s="60">
        <v>0</v>
      </c>
      <c r="L52" s="107">
        <v>14557864</v>
      </c>
      <c r="M52" s="62">
        <v>1.6637721697655563E-2</v>
      </c>
      <c r="N52" s="35"/>
    </row>
    <row r="53" spans="1:14" s="11" customFormat="1" ht="44.25">
      <c r="A53" s="104" t="s">
        <v>51</v>
      </c>
      <c r="B53" s="371">
        <v>4817734</v>
      </c>
      <c r="C53" s="340">
        <v>1</v>
      </c>
      <c r="D53" s="372">
        <v>0</v>
      </c>
      <c r="E53" s="342">
        <v>0</v>
      </c>
      <c r="F53" s="373">
        <v>4817734</v>
      </c>
      <c r="G53" s="343">
        <v>5.5229540803960423E-3</v>
      </c>
      <c r="H53" s="105">
        <v>4719550</v>
      </c>
      <c r="I53" s="58">
        <v>1</v>
      </c>
      <c r="J53" s="106">
        <v>0</v>
      </c>
      <c r="K53" s="60">
        <v>0</v>
      </c>
      <c r="L53" s="107">
        <v>4719550</v>
      </c>
      <c r="M53" s="62">
        <v>5.3938242202407113E-3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11873209</v>
      </c>
      <c r="C55" s="340">
        <v>0.38603469848857053</v>
      </c>
      <c r="D55" s="346">
        <v>18883635</v>
      </c>
      <c r="E55" s="342">
        <v>1.6968482169405408</v>
      </c>
      <c r="F55" s="370">
        <v>30756844</v>
      </c>
      <c r="G55" s="343">
        <v>3.5259031957742902E-2</v>
      </c>
      <c r="H55" s="63">
        <v>11128653</v>
      </c>
      <c r="I55" s="58">
        <v>0.37060113885228219</v>
      </c>
      <c r="J55" s="70">
        <v>18900000</v>
      </c>
      <c r="K55" s="60">
        <v>0.62939886114771781</v>
      </c>
      <c r="L55" s="103">
        <v>30028653</v>
      </c>
      <c r="M55" s="62">
        <v>3.4318796464197623E-2</v>
      </c>
      <c r="N55" s="35"/>
    </row>
    <row r="56" spans="1:14" s="86" customFormat="1" ht="45">
      <c r="A56" s="94" t="s">
        <v>54</v>
      </c>
      <c r="B56" s="374">
        <v>244768439</v>
      </c>
      <c r="C56" s="355">
        <v>0.92837668707282761</v>
      </c>
      <c r="D56" s="360">
        <v>18883635</v>
      </c>
      <c r="E56" s="356">
        <v>6.9770806340914426E-2</v>
      </c>
      <c r="F56" s="375">
        <v>263652074</v>
      </c>
      <c r="G56" s="357">
        <v>0.30224547430455467</v>
      </c>
      <c r="H56" s="108">
        <v>270652383</v>
      </c>
      <c r="I56" s="81">
        <v>0.93472683662907374</v>
      </c>
      <c r="J56" s="92">
        <v>18900000</v>
      </c>
      <c r="K56" s="84">
        <v>6.5273163370926215E-2</v>
      </c>
      <c r="L56" s="103">
        <v>289552383</v>
      </c>
      <c r="M56" s="83">
        <v>0.33092024800114728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10593243</v>
      </c>
      <c r="C59" s="340">
        <v>0.56639323256616336</v>
      </c>
      <c r="D59" s="346">
        <v>8109740</v>
      </c>
      <c r="E59" s="342">
        <v>0.81552610360510291</v>
      </c>
      <c r="F59" s="328">
        <v>18702983</v>
      </c>
      <c r="G59" s="343">
        <v>2.1440726340521875E-2</v>
      </c>
      <c r="H59" s="42">
        <v>9944182</v>
      </c>
      <c r="I59" s="58">
        <v>0.5249201047582841</v>
      </c>
      <c r="J59" s="70">
        <v>9000000</v>
      </c>
      <c r="K59" s="60">
        <v>0.4750798952417159</v>
      </c>
      <c r="L59" s="44">
        <v>18944182</v>
      </c>
      <c r="M59" s="62">
        <v>2.165070561902048E-2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41038709</v>
      </c>
      <c r="E60" s="342">
        <v>1</v>
      </c>
      <c r="F60" s="353">
        <v>41038709</v>
      </c>
      <c r="G60" s="343">
        <v>4.7045956735207006E-2</v>
      </c>
      <c r="H60" s="77">
        <v>0</v>
      </c>
      <c r="I60" s="58">
        <v>0</v>
      </c>
      <c r="J60" s="78">
        <v>41000000</v>
      </c>
      <c r="K60" s="60">
        <v>1</v>
      </c>
      <c r="L60" s="79">
        <v>41000000</v>
      </c>
      <c r="M60" s="62">
        <v>4.6857601472570301E-2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98806742</v>
      </c>
      <c r="E62" s="342">
        <v>1</v>
      </c>
      <c r="F62" s="328">
        <v>98806742</v>
      </c>
      <c r="G62" s="343">
        <v>0.11327007653381009</v>
      </c>
      <c r="H62" s="42">
        <v>0</v>
      </c>
      <c r="I62" s="58">
        <v>0</v>
      </c>
      <c r="J62" s="70">
        <v>96200000</v>
      </c>
      <c r="K62" s="60">
        <v>1</v>
      </c>
      <c r="L62" s="44">
        <v>96200000</v>
      </c>
      <c r="M62" s="62">
        <v>0.10994393321125032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83670386</v>
      </c>
      <c r="E63" s="342">
        <v>1</v>
      </c>
      <c r="F63" s="328">
        <v>83670386</v>
      </c>
      <c r="G63" s="343">
        <v>9.5918060184935885E-2</v>
      </c>
      <c r="H63" s="42">
        <v>0</v>
      </c>
      <c r="I63" s="58">
        <v>0</v>
      </c>
      <c r="J63" s="70">
        <v>89222637</v>
      </c>
      <c r="K63" s="60">
        <v>1</v>
      </c>
      <c r="L63" s="44">
        <v>89222637</v>
      </c>
      <c r="M63" s="62">
        <v>0.10196972602140988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2585251</v>
      </c>
      <c r="E64" s="342">
        <v>1</v>
      </c>
      <c r="F64" s="328">
        <v>2585251</v>
      </c>
      <c r="G64" s="343">
        <v>2.9636801366156682E-3</v>
      </c>
      <c r="H64" s="42">
        <v>0</v>
      </c>
      <c r="I64" s="58">
        <v>0</v>
      </c>
      <c r="J64" s="70">
        <v>2600000</v>
      </c>
      <c r="K64" s="60">
        <v>1</v>
      </c>
      <c r="L64" s="44">
        <v>2600000</v>
      </c>
      <c r="M64" s="62">
        <v>2.9714576543581166E-3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33335413</v>
      </c>
      <c r="E65" s="342">
        <v>1</v>
      </c>
      <c r="F65" s="328">
        <v>33335413</v>
      </c>
      <c r="G65" s="343">
        <v>3.8215051982952414E-2</v>
      </c>
      <c r="H65" s="42">
        <v>0</v>
      </c>
      <c r="I65" s="58">
        <v>0</v>
      </c>
      <c r="J65" s="70">
        <v>33000000</v>
      </c>
      <c r="K65" s="60">
        <v>1</v>
      </c>
      <c r="L65" s="44">
        <v>33000000</v>
      </c>
      <c r="M65" s="62">
        <v>3.7714654843776091E-2</v>
      </c>
      <c r="N65" s="35"/>
    </row>
    <row r="66" spans="1:14" s="11" customFormat="1" ht="44.25">
      <c r="A66" s="89" t="s">
        <v>64</v>
      </c>
      <c r="B66" s="326">
        <v>7923869</v>
      </c>
      <c r="C66" s="340">
        <v>0.18353479876387593</v>
      </c>
      <c r="D66" s="346">
        <v>35249791</v>
      </c>
      <c r="E66" s="342">
        <v>2.6923304178850009</v>
      </c>
      <c r="F66" s="328">
        <v>43173660</v>
      </c>
      <c r="G66" s="343">
        <v>4.9493421941234489E-2</v>
      </c>
      <c r="H66" s="42">
        <v>13092669</v>
      </c>
      <c r="I66" s="58">
        <v>0.30609894837284995</v>
      </c>
      <c r="J66" s="70">
        <v>29680000</v>
      </c>
      <c r="K66" s="60">
        <v>0.69390105162714999</v>
      </c>
      <c r="L66" s="44">
        <v>42772669</v>
      </c>
      <c r="M66" s="62">
        <v>4.8883528729760047E-2</v>
      </c>
      <c r="N66" s="35"/>
    </row>
    <row r="67" spans="1:14" s="86" customFormat="1" ht="45">
      <c r="A67" s="116" t="s">
        <v>65</v>
      </c>
      <c r="B67" s="359">
        <v>263285551</v>
      </c>
      <c r="C67" s="355">
        <v>0.45008753152909681</v>
      </c>
      <c r="D67" s="360">
        <v>321679667</v>
      </c>
      <c r="E67" s="356">
        <v>1.0953062957697659</v>
      </c>
      <c r="F67" s="359">
        <v>584965218</v>
      </c>
      <c r="G67" s="357">
        <v>0.6705924481598321</v>
      </c>
      <c r="H67" s="91">
        <v>293689234</v>
      </c>
      <c r="I67" s="81">
        <v>0.47887351502169184</v>
      </c>
      <c r="J67" s="92">
        <v>319602637</v>
      </c>
      <c r="K67" s="84">
        <v>0.52112648497830816</v>
      </c>
      <c r="L67" s="91">
        <v>613291871</v>
      </c>
      <c r="M67" s="83">
        <v>0.7009118555532925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19870586</v>
      </c>
      <c r="E72" s="337">
        <v>1</v>
      </c>
      <c r="F72" s="349">
        <v>19870586</v>
      </c>
      <c r="G72" s="339">
        <v>2.277924311067412E-2</v>
      </c>
      <c r="H72" s="5">
        <v>0</v>
      </c>
      <c r="I72" s="52">
        <v>0</v>
      </c>
      <c r="J72" s="59">
        <v>20000000</v>
      </c>
      <c r="K72" s="54">
        <v>1</v>
      </c>
      <c r="L72" s="68">
        <v>20000000</v>
      </c>
      <c r="M72" s="56">
        <v>2.2857366571985512E-2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90188567</v>
      </c>
      <c r="E73" s="342">
        <v>1</v>
      </c>
      <c r="F73" s="328">
        <v>90188567</v>
      </c>
      <c r="G73" s="343">
        <v>0.10339037275983312</v>
      </c>
      <c r="H73" s="42">
        <v>0</v>
      </c>
      <c r="I73" s="58">
        <v>0</v>
      </c>
      <c r="J73" s="70">
        <v>90000000</v>
      </c>
      <c r="K73" s="60">
        <v>1</v>
      </c>
      <c r="L73" s="44">
        <v>90000000</v>
      </c>
      <c r="M73" s="62">
        <v>0.1028581495739348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110059153</v>
      </c>
      <c r="E74" s="356">
        <v>1</v>
      </c>
      <c r="F74" s="375">
        <v>110059153</v>
      </c>
      <c r="G74" s="386">
        <v>0.12616961587050723</v>
      </c>
      <c r="H74" s="119">
        <v>0</v>
      </c>
      <c r="I74" s="81">
        <v>0</v>
      </c>
      <c r="J74" s="96">
        <v>110000000</v>
      </c>
      <c r="K74" s="84">
        <v>1</v>
      </c>
      <c r="L74" s="120">
        <v>110000000</v>
      </c>
      <c r="M74" s="83">
        <v>0.1257155161459203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434702253</v>
      </c>
      <c r="C76" s="382">
        <v>0.49833398480773383</v>
      </c>
      <c r="D76" s="381">
        <v>437608820</v>
      </c>
      <c r="E76" s="383">
        <v>0.50166601519226617</v>
      </c>
      <c r="F76" s="381">
        <v>872311073</v>
      </c>
      <c r="G76" s="384">
        <v>1</v>
      </c>
      <c r="H76" s="123">
        <v>445388799</v>
      </c>
      <c r="I76" s="124">
        <v>0.50902075228996868</v>
      </c>
      <c r="J76" s="123">
        <v>429602637</v>
      </c>
      <c r="K76" s="125">
        <v>0.49097924771003132</v>
      </c>
      <c r="L76" s="123">
        <v>874991436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J36" sqref="J36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7678428</v>
      </c>
      <c r="C13" s="335">
        <v>1</v>
      </c>
      <c r="D13" s="336">
        <v>0</v>
      </c>
      <c r="E13" s="337">
        <v>0</v>
      </c>
      <c r="F13" s="338">
        <v>7678428</v>
      </c>
      <c r="G13" s="339">
        <v>0.30514801267934966</v>
      </c>
      <c r="H13" s="9">
        <v>6512969</v>
      </c>
      <c r="I13" s="52">
        <v>1</v>
      </c>
      <c r="J13" s="53">
        <v>0</v>
      </c>
      <c r="K13" s="54">
        <v>0</v>
      </c>
      <c r="L13" s="55">
        <v>6512969</v>
      </c>
      <c r="M13" s="56">
        <v>0.28234214785756001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258104</v>
      </c>
      <c r="C15" s="393">
        <v>1</v>
      </c>
      <c r="D15" s="346">
        <v>0</v>
      </c>
      <c r="E15" s="394">
        <v>0</v>
      </c>
      <c r="F15" s="332">
        <v>258104</v>
      </c>
      <c r="G15" s="395">
        <v>1</v>
      </c>
      <c r="H15" s="63">
        <v>275446</v>
      </c>
      <c r="I15" s="64">
        <v>1</v>
      </c>
      <c r="J15" s="42">
        <v>0</v>
      </c>
      <c r="K15" s="65">
        <v>0</v>
      </c>
      <c r="L15" s="48">
        <v>275446</v>
      </c>
      <c r="M15" s="66">
        <v>1.1940793094328174E-2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258104</v>
      </c>
      <c r="C17" s="340">
        <v>1</v>
      </c>
      <c r="D17" s="346">
        <v>0</v>
      </c>
      <c r="E17" s="342">
        <v>0</v>
      </c>
      <c r="F17" s="328">
        <v>258104</v>
      </c>
      <c r="G17" s="343">
        <v>1.0257297804262912E-2</v>
      </c>
      <c r="H17" s="42">
        <v>275446</v>
      </c>
      <c r="I17" s="58">
        <v>1</v>
      </c>
      <c r="J17" s="70">
        <v>0</v>
      </c>
      <c r="K17" s="60">
        <v>0</v>
      </c>
      <c r="L17" s="44">
        <v>275446</v>
      </c>
      <c r="M17" s="62">
        <v>1.1940793094328174E-2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7936532</v>
      </c>
      <c r="C40" s="355">
        <v>1</v>
      </c>
      <c r="D40" s="354">
        <v>0</v>
      </c>
      <c r="E40" s="356">
        <v>0</v>
      </c>
      <c r="F40" s="354">
        <v>7936532</v>
      </c>
      <c r="G40" s="357">
        <v>0.31540531048361259</v>
      </c>
      <c r="H40" s="80">
        <v>6788415</v>
      </c>
      <c r="I40" s="81">
        <v>1</v>
      </c>
      <c r="J40" s="80">
        <v>0</v>
      </c>
      <c r="K40" s="84">
        <v>0</v>
      </c>
      <c r="L40" s="80">
        <v>6788415</v>
      </c>
      <c r="M40" s="83">
        <v>0.29428294095188817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1311862</v>
      </c>
      <c r="C48" s="355">
        <v>1</v>
      </c>
      <c r="D48" s="362">
        <v>0</v>
      </c>
      <c r="E48" s="356">
        <v>0</v>
      </c>
      <c r="F48" s="364">
        <v>1311862</v>
      </c>
      <c r="G48" s="357">
        <v>5.2134640346898742E-2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6430151</v>
      </c>
      <c r="C50" s="335">
        <v>1</v>
      </c>
      <c r="D50" s="341">
        <v>0</v>
      </c>
      <c r="E50" s="337">
        <v>0</v>
      </c>
      <c r="F50" s="369">
        <v>6430151</v>
      </c>
      <c r="G50" s="339">
        <v>0.25554030055085925</v>
      </c>
      <c r="H50" s="98">
        <v>8002519</v>
      </c>
      <c r="I50" s="52">
        <v>1</v>
      </c>
      <c r="J50" s="59">
        <v>0</v>
      </c>
      <c r="K50" s="54">
        <v>0</v>
      </c>
      <c r="L50" s="102">
        <v>8002519</v>
      </c>
      <c r="M50" s="56">
        <v>0.3469152705518686</v>
      </c>
      <c r="N50" s="35"/>
    </row>
    <row r="51" spans="1:14" s="11" customFormat="1" ht="44.25">
      <c r="A51" s="41" t="s">
        <v>49</v>
      </c>
      <c r="B51" s="344">
        <v>86980</v>
      </c>
      <c r="C51" s="340">
        <v>1</v>
      </c>
      <c r="D51" s="346">
        <v>0</v>
      </c>
      <c r="E51" s="342">
        <v>0</v>
      </c>
      <c r="F51" s="370">
        <v>86980</v>
      </c>
      <c r="G51" s="343">
        <v>3.4566677115224409E-3</v>
      </c>
      <c r="H51" s="63">
        <v>86000</v>
      </c>
      <c r="I51" s="58">
        <v>1</v>
      </c>
      <c r="J51" s="70">
        <v>0</v>
      </c>
      <c r="K51" s="60">
        <v>0</v>
      </c>
      <c r="L51" s="103">
        <v>86000</v>
      </c>
      <c r="M51" s="62">
        <v>3.7281652523987385E-3</v>
      </c>
      <c r="N51" s="35"/>
    </row>
    <row r="52" spans="1:14" s="11" customFormat="1" ht="44.25">
      <c r="A52" s="104" t="s">
        <v>50</v>
      </c>
      <c r="B52" s="371">
        <v>470360</v>
      </c>
      <c r="C52" s="340">
        <v>1</v>
      </c>
      <c r="D52" s="372">
        <v>0</v>
      </c>
      <c r="E52" s="342">
        <v>0</v>
      </c>
      <c r="F52" s="373">
        <v>470360</v>
      </c>
      <c r="G52" s="343">
        <v>1.8692552595903602E-2</v>
      </c>
      <c r="H52" s="105">
        <v>471000</v>
      </c>
      <c r="I52" s="58">
        <v>1</v>
      </c>
      <c r="J52" s="106">
        <v>0</v>
      </c>
      <c r="K52" s="60">
        <v>0</v>
      </c>
      <c r="L52" s="107">
        <v>471000</v>
      </c>
      <c r="M52" s="62">
        <v>2.0418207370695416E-2</v>
      </c>
      <c r="N52" s="35"/>
    </row>
    <row r="53" spans="1:14" s="11" customFormat="1" ht="44.25">
      <c r="A53" s="104" t="s">
        <v>51</v>
      </c>
      <c r="B53" s="371">
        <v>211662</v>
      </c>
      <c r="C53" s="340">
        <v>1</v>
      </c>
      <c r="D53" s="372">
        <v>0</v>
      </c>
      <c r="E53" s="342">
        <v>0</v>
      </c>
      <c r="F53" s="373">
        <v>211662</v>
      </c>
      <c r="G53" s="343">
        <v>8.411648668156621E-3</v>
      </c>
      <c r="H53" s="105">
        <v>212000</v>
      </c>
      <c r="I53" s="58">
        <v>1</v>
      </c>
      <c r="J53" s="106">
        <v>0</v>
      </c>
      <c r="K53" s="60">
        <v>0</v>
      </c>
      <c r="L53" s="107">
        <v>212000</v>
      </c>
      <c r="M53" s="62">
        <v>9.190360854750378E-3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164601.5</v>
      </c>
      <c r="E54" s="342">
        <v>1</v>
      </c>
      <c r="F54" s="373">
        <v>164601.5</v>
      </c>
      <c r="G54" s="343">
        <v>1</v>
      </c>
      <c r="H54" s="105">
        <v>0</v>
      </c>
      <c r="I54" s="58">
        <v>0</v>
      </c>
      <c r="J54" s="106">
        <v>165000</v>
      </c>
      <c r="K54" s="60">
        <v>1</v>
      </c>
      <c r="L54" s="107">
        <v>165000</v>
      </c>
      <c r="M54" s="62">
        <v>1</v>
      </c>
      <c r="N54" s="35"/>
    </row>
    <row r="55" spans="1:14" s="11" customFormat="1" ht="44.25">
      <c r="A55" s="41" t="s">
        <v>53</v>
      </c>
      <c r="B55" s="344">
        <v>702446</v>
      </c>
      <c r="C55" s="340">
        <v>0.6160218329658842</v>
      </c>
      <c r="D55" s="346">
        <v>437848</v>
      </c>
      <c r="E55" s="342">
        <v>1.2730359946502297</v>
      </c>
      <c r="F55" s="370">
        <v>1140294</v>
      </c>
      <c r="G55" s="343">
        <v>4.5316365272968159E-2</v>
      </c>
      <c r="H55" s="63">
        <v>343940</v>
      </c>
      <c r="I55" s="58">
        <v>0.43982659624803389</v>
      </c>
      <c r="J55" s="70">
        <v>438050</v>
      </c>
      <c r="K55" s="60">
        <v>0.56017340375196611</v>
      </c>
      <c r="L55" s="103">
        <v>781990</v>
      </c>
      <c r="M55" s="62">
        <v>3.3899859833991734E-2</v>
      </c>
      <c r="N55" s="35"/>
    </row>
    <row r="56" spans="1:14" s="86" customFormat="1" ht="45">
      <c r="A56" s="94" t="s">
        <v>54</v>
      </c>
      <c r="B56" s="374">
        <v>7901599</v>
      </c>
      <c r="C56" s="355">
        <v>0.9291573301822067</v>
      </c>
      <c r="D56" s="360">
        <v>602449.5</v>
      </c>
      <c r="E56" s="356">
        <v>6.6090967004513987E-2</v>
      </c>
      <c r="F56" s="375">
        <v>8504048.5</v>
      </c>
      <c r="G56" s="357">
        <v>0.33795895455473496</v>
      </c>
      <c r="H56" s="108">
        <v>9115459</v>
      </c>
      <c r="I56" s="81">
        <v>0.93794830050576683</v>
      </c>
      <c r="J56" s="92">
        <v>603050</v>
      </c>
      <c r="K56" s="84">
        <v>6.2051699494233115E-2</v>
      </c>
      <c r="L56" s="103">
        <v>9718509</v>
      </c>
      <c r="M56" s="83">
        <v>0.42130473905726057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35143</v>
      </c>
      <c r="E59" s="342">
        <v>1</v>
      </c>
      <c r="F59" s="328">
        <v>35143</v>
      </c>
      <c r="G59" s="343">
        <v>1.3966161575768353E-3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535473</v>
      </c>
      <c r="E60" s="342">
        <v>1</v>
      </c>
      <c r="F60" s="353">
        <v>535473</v>
      </c>
      <c r="G60" s="343">
        <v>2.1280204983813014E-2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3599</v>
      </c>
      <c r="E62" s="342">
        <v>1</v>
      </c>
      <c r="F62" s="328">
        <v>3599</v>
      </c>
      <c r="G62" s="343">
        <v>1.4302767410633783E-4</v>
      </c>
      <c r="H62" s="42">
        <v>0</v>
      </c>
      <c r="I62" s="58">
        <v>0</v>
      </c>
      <c r="J62" s="70">
        <v>760</v>
      </c>
      <c r="K62" s="60">
        <v>1</v>
      </c>
      <c r="L62" s="44">
        <v>760</v>
      </c>
      <c r="M62" s="62">
        <v>3.2946576649105127E-5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1834122</v>
      </c>
      <c r="E63" s="342">
        <v>1</v>
      </c>
      <c r="F63" s="328">
        <v>1834122</v>
      </c>
      <c r="G63" s="343">
        <v>7.2889748176511407E-2</v>
      </c>
      <c r="H63" s="42">
        <v>0</v>
      </c>
      <c r="I63" s="58">
        <v>0</v>
      </c>
      <c r="J63" s="70">
        <v>1798308</v>
      </c>
      <c r="K63" s="60">
        <v>1</v>
      </c>
      <c r="L63" s="44">
        <v>1798308</v>
      </c>
      <c r="M63" s="62">
        <v>7.7958016264077556E-2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59169</v>
      </c>
      <c r="E64" s="342">
        <v>1</v>
      </c>
      <c r="F64" s="328">
        <v>59169</v>
      </c>
      <c r="G64" s="343">
        <v>2.3514321892742162E-3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357723</v>
      </c>
      <c r="E65" s="342">
        <v>1</v>
      </c>
      <c r="F65" s="328">
        <v>357723</v>
      </c>
      <c r="G65" s="343">
        <v>1.4216251365474157E-2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70051</v>
      </c>
      <c r="C66" s="340">
        <v>0.23783994839235392</v>
      </c>
      <c r="D66" s="346">
        <v>224479</v>
      </c>
      <c r="E66" s="342">
        <v>0.39727843239971544</v>
      </c>
      <c r="F66" s="328">
        <v>294530</v>
      </c>
      <c r="G66" s="343">
        <v>1.1704901598927392E-2</v>
      </c>
      <c r="H66" s="42">
        <v>565042</v>
      </c>
      <c r="I66" s="58">
        <v>1</v>
      </c>
      <c r="J66" s="70">
        <v>0</v>
      </c>
      <c r="K66" s="60">
        <v>0</v>
      </c>
      <c r="L66" s="44">
        <v>565042</v>
      </c>
      <c r="M66" s="62">
        <v>2.4494999424952184E-2</v>
      </c>
      <c r="N66" s="35"/>
    </row>
    <row r="67" spans="1:14" s="86" customFormat="1" ht="45">
      <c r="A67" s="116" t="s">
        <v>65</v>
      </c>
      <c r="B67" s="359">
        <v>7971650</v>
      </c>
      <c r="C67" s="355">
        <v>0.68580368351764254</v>
      </c>
      <c r="D67" s="360">
        <v>3652157.5</v>
      </c>
      <c r="E67" s="356">
        <v>0.37726947190026633</v>
      </c>
      <c r="F67" s="359">
        <v>11623807.5</v>
      </c>
      <c r="G67" s="357">
        <v>0.46194113670041831</v>
      </c>
      <c r="H67" s="91">
        <v>9680501</v>
      </c>
      <c r="I67" s="81">
        <v>0.80119227462191767</v>
      </c>
      <c r="J67" s="92">
        <v>2402118</v>
      </c>
      <c r="K67" s="84">
        <v>0.19880772537808236</v>
      </c>
      <c r="L67" s="91">
        <v>12082619</v>
      </c>
      <c r="M67" s="83">
        <v>0.52379070132293948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4142263</v>
      </c>
      <c r="E72" s="337">
        <v>1</v>
      </c>
      <c r="F72" s="349">
        <v>4142263</v>
      </c>
      <c r="G72" s="339">
        <v>0.16461746107995034</v>
      </c>
      <c r="H72" s="5">
        <v>0</v>
      </c>
      <c r="I72" s="52">
        <v>0</v>
      </c>
      <c r="J72" s="59">
        <v>4087393</v>
      </c>
      <c r="K72" s="54">
        <v>1</v>
      </c>
      <c r="L72" s="68">
        <v>4087393</v>
      </c>
      <c r="M72" s="56">
        <v>0.17719158785462599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148498</v>
      </c>
      <c r="E73" s="342">
        <v>1</v>
      </c>
      <c r="F73" s="328">
        <v>148498</v>
      </c>
      <c r="G73" s="343">
        <v>5.9014513891200212E-3</v>
      </c>
      <c r="H73" s="42">
        <v>0</v>
      </c>
      <c r="I73" s="58">
        <v>0</v>
      </c>
      <c r="J73" s="70">
        <v>109220</v>
      </c>
      <c r="K73" s="60">
        <v>1</v>
      </c>
      <c r="L73" s="44">
        <v>109220</v>
      </c>
      <c r="M73" s="62">
        <v>4.7347698705463978E-3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4290761</v>
      </c>
      <c r="E74" s="356">
        <v>1</v>
      </c>
      <c r="F74" s="375">
        <v>4290761</v>
      </c>
      <c r="G74" s="386">
        <v>0.17051891246907036</v>
      </c>
      <c r="H74" s="119">
        <v>0</v>
      </c>
      <c r="I74" s="81">
        <v>0</v>
      </c>
      <c r="J74" s="96">
        <v>4196613</v>
      </c>
      <c r="K74" s="84">
        <v>1</v>
      </c>
      <c r="L74" s="120">
        <v>4196613</v>
      </c>
      <c r="M74" s="83">
        <v>0.18192635772517241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17220044</v>
      </c>
      <c r="C76" s="382">
        <v>0.68434088394798509</v>
      </c>
      <c r="D76" s="381">
        <v>7942918.5</v>
      </c>
      <c r="E76" s="383">
        <v>0.31565911605201497</v>
      </c>
      <c r="F76" s="381">
        <v>25162962.5</v>
      </c>
      <c r="G76" s="384">
        <v>1</v>
      </c>
      <c r="H76" s="123">
        <v>16468916</v>
      </c>
      <c r="I76" s="124">
        <v>0.71394000437062355</v>
      </c>
      <c r="J76" s="123">
        <v>6598731</v>
      </c>
      <c r="K76" s="125">
        <v>0.28605999562937651</v>
      </c>
      <c r="L76" s="123">
        <v>23067647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1"/>
  <sheetViews>
    <sheetView topLeftCell="A43" zoomScale="30" zoomScaleNormal="30" workbookViewId="0">
      <selection activeCell="I24" sqref="I2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10767589</v>
      </c>
      <c r="C13" s="335">
        <v>1</v>
      </c>
      <c r="D13" s="336">
        <v>0</v>
      </c>
      <c r="E13" s="337">
        <v>0</v>
      </c>
      <c r="F13" s="338">
        <v>10767589</v>
      </c>
      <c r="G13" s="339">
        <v>0.22012746741838868</v>
      </c>
      <c r="H13" s="9">
        <v>9597094</v>
      </c>
      <c r="I13" s="52">
        <v>1</v>
      </c>
      <c r="J13" s="53">
        <v>0</v>
      </c>
      <c r="K13" s="54">
        <v>0</v>
      </c>
      <c r="L13" s="55">
        <v>9597094</v>
      </c>
      <c r="M13" s="56">
        <v>0.2024531632031806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607499</v>
      </c>
      <c r="C15" s="393">
        <v>1</v>
      </c>
      <c r="D15" s="346">
        <v>0</v>
      </c>
      <c r="E15" s="394">
        <v>0</v>
      </c>
      <c r="F15" s="332">
        <v>607499</v>
      </c>
      <c r="G15" s="395">
        <v>1</v>
      </c>
      <c r="H15" s="63">
        <v>648314</v>
      </c>
      <c r="I15" s="64">
        <v>1</v>
      </c>
      <c r="J15" s="42">
        <v>0</v>
      </c>
      <c r="K15" s="65">
        <v>0</v>
      </c>
      <c r="L15" s="48">
        <v>648314</v>
      </c>
      <c r="M15" s="66">
        <v>1.3676350366986801E-2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607499</v>
      </c>
      <c r="C17" s="340">
        <v>1</v>
      </c>
      <c r="D17" s="346">
        <v>0</v>
      </c>
      <c r="E17" s="342">
        <v>0</v>
      </c>
      <c r="F17" s="328">
        <v>607499</v>
      </c>
      <c r="G17" s="343">
        <v>1.2419420571235001E-2</v>
      </c>
      <c r="H17" s="42">
        <v>648314</v>
      </c>
      <c r="I17" s="58">
        <v>1</v>
      </c>
      <c r="J17" s="70">
        <v>0</v>
      </c>
      <c r="K17" s="60">
        <v>0</v>
      </c>
      <c r="L17" s="44">
        <v>648314</v>
      </c>
      <c r="M17" s="62">
        <v>1.3676350366986801E-2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11375088</v>
      </c>
      <c r="C40" s="355">
        <v>1</v>
      </c>
      <c r="D40" s="354">
        <v>0</v>
      </c>
      <c r="E40" s="356">
        <v>0</v>
      </c>
      <c r="F40" s="354">
        <v>11375088</v>
      </c>
      <c r="G40" s="357">
        <v>0.2325468879896237</v>
      </c>
      <c r="H40" s="80">
        <v>10245408</v>
      </c>
      <c r="I40" s="81">
        <v>1</v>
      </c>
      <c r="J40" s="80">
        <v>0</v>
      </c>
      <c r="K40" s="84">
        <v>0</v>
      </c>
      <c r="L40" s="80">
        <v>10245408</v>
      </c>
      <c r="M40" s="83">
        <v>0.21612951357016738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1436412</v>
      </c>
      <c r="C48" s="355">
        <v>1</v>
      </c>
      <c r="D48" s="362">
        <v>0</v>
      </c>
      <c r="E48" s="356">
        <v>0</v>
      </c>
      <c r="F48" s="364">
        <v>1436412</v>
      </c>
      <c r="G48" s="357">
        <v>2.9365323632744762E-2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12985298</v>
      </c>
      <c r="C50" s="335">
        <v>1</v>
      </c>
      <c r="D50" s="341">
        <v>0</v>
      </c>
      <c r="E50" s="337">
        <v>0</v>
      </c>
      <c r="F50" s="369">
        <v>12985298</v>
      </c>
      <c r="G50" s="339">
        <v>0.26546525525937775</v>
      </c>
      <c r="H50" s="98">
        <v>15117263</v>
      </c>
      <c r="I50" s="52">
        <v>1</v>
      </c>
      <c r="J50" s="59">
        <v>0</v>
      </c>
      <c r="K50" s="54">
        <v>0</v>
      </c>
      <c r="L50" s="102">
        <v>15117263</v>
      </c>
      <c r="M50" s="56">
        <v>0.31890254626290038</v>
      </c>
      <c r="N50" s="35"/>
    </row>
    <row r="51" spans="1:14" s="11" customFormat="1" ht="44.25">
      <c r="A51" s="41" t="s">
        <v>49</v>
      </c>
      <c r="B51" s="344">
        <v>1955432</v>
      </c>
      <c r="C51" s="340">
        <v>1</v>
      </c>
      <c r="D51" s="346">
        <v>0</v>
      </c>
      <c r="E51" s="342">
        <v>0</v>
      </c>
      <c r="F51" s="370">
        <v>1955432</v>
      </c>
      <c r="G51" s="343">
        <v>3.9975921617074597E-2</v>
      </c>
      <c r="H51" s="63">
        <v>1812594</v>
      </c>
      <c r="I51" s="58">
        <v>1</v>
      </c>
      <c r="J51" s="70">
        <v>0</v>
      </c>
      <c r="K51" s="60">
        <v>0</v>
      </c>
      <c r="L51" s="103">
        <v>1812594</v>
      </c>
      <c r="M51" s="62">
        <v>3.8237136043796791E-2</v>
      </c>
      <c r="N51" s="35"/>
    </row>
    <row r="52" spans="1:14" s="11" customFormat="1" ht="44.25">
      <c r="A52" s="104" t="s">
        <v>50</v>
      </c>
      <c r="B52" s="371">
        <v>808286</v>
      </c>
      <c r="C52" s="340">
        <v>1</v>
      </c>
      <c r="D52" s="372">
        <v>0</v>
      </c>
      <c r="E52" s="342">
        <v>0</v>
      </c>
      <c r="F52" s="373">
        <v>808286</v>
      </c>
      <c r="G52" s="343">
        <v>1.6524214485688461E-2</v>
      </c>
      <c r="H52" s="105">
        <v>800000</v>
      </c>
      <c r="I52" s="58">
        <v>1</v>
      </c>
      <c r="J52" s="106">
        <v>0</v>
      </c>
      <c r="K52" s="60">
        <v>0</v>
      </c>
      <c r="L52" s="107">
        <v>800000</v>
      </c>
      <c r="M52" s="62">
        <v>1.6876205501638774E-2</v>
      </c>
      <c r="N52" s="35"/>
    </row>
    <row r="53" spans="1:14" s="11" customFormat="1" ht="44.25">
      <c r="A53" s="104" t="s">
        <v>51</v>
      </c>
      <c r="B53" s="371">
        <v>327629</v>
      </c>
      <c r="C53" s="340">
        <v>1</v>
      </c>
      <c r="D53" s="372">
        <v>0</v>
      </c>
      <c r="E53" s="342">
        <v>0</v>
      </c>
      <c r="F53" s="373">
        <v>327629</v>
      </c>
      <c r="G53" s="343">
        <v>6.6978914242379851E-3</v>
      </c>
      <c r="H53" s="105">
        <v>300000</v>
      </c>
      <c r="I53" s="58">
        <v>1</v>
      </c>
      <c r="J53" s="106">
        <v>0</v>
      </c>
      <c r="K53" s="60">
        <v>0</v>
      </c>
      <c r="L53" s="107">
        <v>300000</v>
      </c>
      <c r="M53" s="62">
        <v>6.3285770631145407E-3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1128847</v>
      </c>
      <c r="E54" s="342">
        <v>1</v>
      </c>
      <c r="F54" s="373">
        <v>1128847</v>
      </c>
      <c r="G54" s="343">
        <v>1</v>
      </c>
      <c r="H54" s="105">
        <v>0</v>
      </c>
      <c r="I54" s="58">
        <v>0</v>
      </c>
      <c r="J54" s="106">
        <v>1198771</v>
      </c>
      <c r="K54" s="60">
        <v>1</v>
      </c>
      <c r="L54" s="107">
        <v>1198771</v>
      </c>
      <c r="M54" s="62">
        <v>1</v>
      </c>
      <c r="N54" s="35"/>
    </row>
    <row r="55" spans="1:14" s="11" customFormat="1" ht="44.25">
      <c r="A55" s="41" t="s">
        <v>53</v>
      </c>
      <c r="B55" s="344">
        <v>460891</v>
      </c>
      <c r="C55" s="340">
        <v>0.27906826073925167</v>
      </c>
      <c r="D55" s="346">
        <v>1190644</v>
      </c>
      <c r="E55" s="342">
        <v>2.5743654054054055</v>
      </c>
      <c r="F55" s="370">
        <v>1651535</v>
      </c>
      <c r="G55" s="343">
        <v>3.3763195911622239E-2</v>
      </c>
      <c r="H55" s="63">
        <v>462500</v>
      </c>
      <c r="I55" s="58">
        <v>0.31277473456414417</v>
      </c>
      <c r="J55" s="70">
        <v>1016200</v>
      </c>
      <c r="K55" s="60">
        <v>0.68722526543585583</v>
      </c>
      <c r="L55" s="103">
        <v>1478700</v>
      </c>
      <c r="M55" s="62">
        <v>3.1193556344091568E-2</v>
      </c>
      <c r="N55" s="35"/>
    </row>
    <row r="56" spans="1:14" s="86" customFormat="1" ht="45">
      <c r="A56" s="94" t="s">
        <v>54</v>
      </c>
      <c r="B56" s="374">
        <v>16537536</v>
      </c>
      <c r="C56" s="355">
        <v>0.87699593366441064</v>
      </c>
      <c r="D56" s="360">
        <v>2319491</v>
      </c>
      <c r="E56" s="356">
        <v>0.12542971131262498</v>
      </c>
      <c r="F56" s="375">
        <v>18857027</v>
      </c>
      <c r="G56" s="357">
        <v>0.38550408977814588</v>
      </c>
      <c r="H56" s="108">
        <v>18492357</v>
      </c>
      <c r="I56" s="81">
        <v>0.89303443689113338</v>
      </c>
      <c r="J56" s="92">
        <v>2214971</v>
      </c>
      <c r="K56" s="84">
        <v>0.10696556310886658</v>
      </c>
      <c r="L56" s="103">
        <v>20707328</v>
      </c>
      <c r="M56" s="83">
        <v>0.43682640339729828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14671</v>
      </c>
      <c r="C59" s="340">
        <v>1</v>
      </c>
      <c r="D59" s="346">
        <v>0</v>
      </c>
      <c r="E59" s="342">
        <v>0</v>
      </c>
      <c r="F59" s="328">
        <v>14671</v>
      </c>
      <c r="G59" s="343">
        <v>2.9992694506589918E-4</v>
      </c>
      <c r="H59" s="42">
        <v>15500</v>
      </c>
      <c r="I59" s="58">
        <v>1</v>
      </c>
      <c r="J59" s="70">
        <v>0</v>
      </c>
      <c r="K59" s="60">
        <v>0</v>
      </c>
      <c r="L59" s="44">
        <v>15500</v>
      </c>
      <c r="M59" s="62">
        <v>3.2697648159425128E-4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3879303</v>
      </c>
      <c r="E60" s="342">
        <v>1</v>
      </c>
      <c r="F60" s="353">
        <v>3879303</v>
      </c>
      <c r="G60" s="343">
        <v>7.9306625163586525E-2</v>
      </c>
      <c r="H60" s="77">
        <v>0</v>
      </c>
      <c r="I60" s="58">
        <v>0</v>
      </c>
      <c r="J60" s="78">
        <v>4200000</v>
      </c>
      <c r="K60" s="60">
        <v>1</v>
      </c>
      <c r="L60" s="79">
        <v>4200000</v>
      </c>
      <c r="M60" s="62">
        <v>8.8600078883603564E-2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145823</v>
      </c>
      <c r="E62" s="342">
        <v>1</v>
      </c>
      <c r="F62" s="328">
        <v>145823</v>
      </c>
      <c r="G62" s="343">
        <v>2.9811360446012282E-3</v>
      </c>
      <c r="H62" s="42">
        <v>0</v>
      </c>
      <c r="I62" s="58">
        <v>0</v>
      </c>
      <c r="J62" s="70">
        <v>104802</v>
      </c>
      <c r="K62" s="60">
        <v>1</v>
      </c>
      <c r="L62" s="44">
        <v>104802</v>
      </c>
      <c r="M62" s="62">
        <v>2.2108251112284336E-3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2148382</v>
      </c>
      <c r="E63" s="342">
        <v>1</v>
      </c>
      <c r="F63" s="328">
        <v>2148382</v>
      </c>
      <c r="G63" s="343">
        <v>4.3920499631556587E-2</v>
      </c>
      <c r="H63" s="42">
        <v>0</v>
      </c>
      <c r="I63" s="58">
        <v>0</v>
      </c>
      <c r="J63" s="70">
        <v>2306083</v>
      </c>
      <c r="K63" s="60">
        <v>1</v>
      </c>
      <c r="L63" s="44">
        <v>2306083</v>
      </c>
      <c r="M63" s="62">
        <v>4.8647413264794562E-2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3176719</v>
      </c>
      <c r="E65" s="342">
        <v>1</v>
      </c>
      <c r="F65" s="328">
        <v>3176719</v>
      </c>
      <c r="G65" s="343">
        <v>6.4943332083893274E-2</v>
      </c>
      <c r="H65" s="42">
        <v>0</v>
      </c>
      <c r="I65" s="58">
        <v>0</v>
      </c>
      <c r="J65" s="70">
        <v>2000000</v>
      </c>
      <c r="K65" s="60">
        <v>1</v>
      </c>
      <c r="L65" s="44">
        <v>2000000</v>
      </c>
      <c r="M65" s="62">
        <v>4.2190513754096937E-2</v>
      </c>
      <c r="N65" s="35"/>
    </row>
    <row r="66" spans="1:14" s="11" customFormat="1" ht="44.25">
      <c r="A66" s="89" t="s">
        <v>64</v>
      </c>
      <c r="B66" s="326">
        <v>153793</v>
      </c>
      <c r="C66" s="340">
        <v>0.55857698035085168</v>
      </c>
      <c r="D66" s="346">
        <v>121537</v>
      </c>
      <c r="E66" s="342">
        <v>0.82734513274336285</v>
      </c>
      <c r="F66" s="328">
        <v>275330</v>
      </c>
      <c r="G66" s="343">
        <v>5.6287155466562622E-3</v>
      </c>
      <c r="H66" s="42">
        <v>146900</v>
      </c>
      <c r="I66" s="58">
        <v>0.59497772377480762</v>
      </c>
      <c r="J66" s="70">
        <v>100000</v>
      </c>
      <c r="K66" s="60">
        <v>0.40502227622519238</v>
      </c>
      <c r="L66" s="44">
        <v>246900</v>
      </c>
      <c r="M66" s="62">
        <v>5.2084189229432672E-3</v>
      </c>
      <c r="N66" s="35"/>
    </row>
    <row r="67" spans="1:14" s="86" customFormat="1" ht="45">
      <c r="A67" s="116" t="s">
        <v>65</v>
      </c>
      <c r="B67" s="359">
        <v>16706000</v>
      </c>
      <c r="C67" s="355">
        <v>0.58623190198494557</v>
      </c>
      <c r="D67" s="360">
        <v>11791255</v>
      </c>
      <c r="E67" s="356">
        <v>0.6320776518289678</v>
      </c>
      <c r="F67" s="359">
        <v>28497255</v>
      </c>
      <c r="G67" s="357">
        <v>0.58258432519350567</v>
      </c>
      <c r="H67" s="91">
        <v>18654757</v>
      </c>
      <c r="I67" s="81">
        <v>0.63064132578996923</v>
      </c>
      <c r="J67" s="92">
        <v>10925856</v>
      </c>
      <c r="K67" s="84">
        <v>0.36935867421003071</v>
      </c>
      <c r="L67" s="91">
        <v>29580613</v>
      </c>
      <c r="M67" s="83">
        <v>0.62401062981555933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6031222</v>
      </c>
      <c r="E72" s="337">
        <v>1</v>
      </c>
      <c r="F72" s="349">
        <v>6031222</v>
      </c>
      <c r="G72" s="339">
        <v>0.12329943354060682</v>
      </c>
      <c r="H72" s="5">
        <v>0</v>
      </c>
      <c r="I72" s="52">
        <v>0</v>
      </c>
      <c r="J72" s="59">
        <v>6000000</v>
      </c>
      <c r="K72" s="54">
        <v>1</v>
      </c>
      <c r="L72" s="68">
        <v>6000000</v>
      </c>
      <c r="M72" s="56">
        <v>0.12657154126229081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1575268</v>
      </c>
      <c r="E73" s="342">
        <v>1</v>
      </c>
      <c r="F73" s="328">
        <v>1575268</v>
      </c>
      <c r="G73" s="343">
        <v>3.2204029643519108E-2</v>
      </c>
      <c r="H73" s="42">
        <v>0</v>
      </c>
      <c r="I73" s="58">
        <v>0</v>
      </c>
      <c r="J73" s="70">
        <v>1578000</v>
      </c>
      <c r="K73" s="60">
        <v>1</v>
      </c>
      <c r="L73" s="44">
        <v>1578000</v>
      </c>
      <c r="M73" s="62">
        <v>3.3288315351982484E-2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7606490</v>
      </c>
      <c r="E74" s="356">
        <v>1</v>
      </c>
      <c r="F74" s="375">
        <v>7606490</v>
      </c>
      <c r="G74" s="386">
        <v>0.15550346318412592</v>
      </c>
      <c r="H74" s="119">
        <v>0</v>
      </c>
      <c r="I74" s="81">
        <v>0</v>
      </c>
      <c r="J74" s="96">
        <v>7578000</v>
      </c>
      <c r="K74" s="84">
        <v>1</v>
      </c>
      <c r="L74" s="120">
        <v>7578000</v>
      </c>
      <c r="M74" s="83">
        <v>0.15985985661427329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29517500</v>
      </c>
      <c r="C76" s="382">
        <v>0.60344172864717327</v>
      </c>
      <c r="D76" s="381">
        <v>19397745</v>
      </c>
      <c r="E76" s="383">
        <v>0.39655827135282673</v>
      </c>
      <c r="F76" s="381">
        <v>48915245</v>
      </c>
      <c r="G76" s="384">
        <v>1</v>
      </c>
      <c r="H76" s="123">
        <v>28900165</v>
      </c>
      <c r="I76" s="124">
        <v>0.60965640446408542</v>
      </c>
      <c r="J76" s="123">
        <v>18503856</v>
      </c>
      <c r="K76" s="125">
        <v>0.39034359553591458</v>
      </c>
      <c r="L76" s="123">
        <v>47404021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2" t="s">
        <v>4</v>
      </c>
      <c r="F79" s="2"/>
      <c r="G79" s="4"/>
      <c r="H79" s="2"/>
      <c r="I79" s="4"/>
      <c r="J79" s="2" t="s">
        <v>4</v>
      </c>
      <c r="K79" s="4"/>
      <c r="L79" s="2"/>
      <c r="M79" s="4"/>
    </row>
    <row r="80" spans="1:14">
      <c r="J80" s="131" t="s">
        <v>4</v>
      </c>
    </row>
    <row r="81" spans="2:13" ht="34.5">
      <c r="B81" s="200" t="s">
        <v>4</v>
      </c>
      <c r="C81" s="130" t="s">
        <v>4</v>
      </c>
      <c r="D81" s="201" t="s">
        <v>4</v>
      </c>
      <c r="H81" s="200" t="s">
        <v>4</v>
      </c>
      <c r="I81" s="202"/>
      <c r="J81" s="200" t="s">
        <v>4</v>
      </c>
      <c r="K81" s="202"/>
      <c r="L81" s="200"/>
      <c r="M81" s="202"/>
    </row>
  </sheetData>
  <pageMargins left="0.7" right="0.7" top="0.75" bottom="0.75" header="0.3" footer="0.3"/>
  <pageSetup scale="1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8" zoomScale="30" zoomScaleNormal="30" workbookViewId="0">
      <selection activeCell="J31" sqref="J31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5638741</v>
      </c>
      <c r="C13" s="335">
        <v>1</v>
      </c>
      <c r="D13" s="336">
        <v>0</v>
      </c>
      <c r="E13" s="337">
        <v>0</v>
      </c>
      <c r="F13" s="338">
        <v>5638741</v>
      </c>
      <c r="G13" s="339">
        <v>0.24883098344427906</v>
      </c>
      <c r="H13" s="9">
        <v>4925617</v>
      </c>
      <c r="I13" s="52">
        <v>1</v>
      </c>
      <c r="J13" s="53">
        <v>0</v>
      </c>
      <c r="K13" s="54">
        <v>0</v>
      </c>
      <c r="L13" s="55">
        <v>4925617</v>
      </c>
      <c r="M13" s="56">
        <v>0.21649025397257102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240232</v>
      </c>
      <c r="C15" s="393">
        <v>1</v>
      </c>
      <c r="D15" s="346">
        <v>0</v>
      </c>
      <c r="E15" s="394">
        <v>0</v>
      </c>
      <c r="F15" s="332">
        <v>240232</v>
      </c>
      <c r="G15" s="395">
        <v>1</v>
      </c>
      <c r="H15" s="63">
        <v>256373</v>
      </c>
      <c r="I15" s="64">
        <v>1</v>
      </c>
      <c r="J15" s="42">
        <v>0</v>
      </c>
      <c r="K15" s="65">
        <v>0</v>
      </c>
      <c r="L15" s="48">
        <v>256373</v>
      </c>
      <c r="M15" s="66">
        <v>1.1268081923890946E-2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240232</v>
      </c>
      <c r="C17" s="340">
        <v>1</v>
      </c>
      <c r="D17" s="346">
        <v>0</v>
      </c>
      <c r="E17" s="342">
        <v>0</v>
      </c>
      <c r="F17" s="328">
        <v>240232</v>
      </c>
      <c r="G17" s="343">
        <v>1.0601154551128708E-2</v>
      </c>
      <c r="H17" s="42">
        <v>256373</v>
      </c>
      <c r="I17" s="58">
        <v>1</v>
      </c>
      <c r="J17" s="70">
        <v>0</v>
      </c>
      <c r="K17" s="60">
        <v>0</v>
      </c>
      <c r="L17" s="44">
        <v>256373</v>
      </c>
      <c r="M17" s="62">
        <v>1.1268081923890946E-2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5878973</v>
      </c>
      <c r="C40" s="355">
        <v>1</v>
      </c>
      <c r="D40" s="354">
        <v>0</v>
      </c>
      <c r="E40" s="356">
        <v>0</v>
      </c>
      <c r="F40" s="354">
        <v>5878973</v>
      </c>
      <c r="G40" s="357">
        <v>0.25943213799540776</v>
      </c>
      <c r="H40" s="80">
        <v>5181990</v>
      </c>
      <c r="I40" s="81">
        <v>1</v>
      </c>
      <c r="J40" s="80">
        <v>0</v>
      </c>
      <c r="K40" s="84">
        <v>0</v>
      </c>
      <c r="L40" s="80">
        <v>5181990</v>
      </c>
      <c r="M40" s="83">
        <v>0.22775833589646197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130000</v>
      </c>
      <c r="E46" s="342">
        <v>1</v>
      </c>
      <c r="F46" s="353">
        <v>130000</v>
      </c>
      <c r="G46" s="343">
        <v>5.7367465268853947E-3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130000</v>
      </c>
      <c r="E47" s="356">
        <v>1</v>
      </c>
      <c r="F47" s="361">
        <v>130000</v>
      </c>
      <c r="G47" s="357">
        <v>5.7367465268853947E-3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766415</v>
      </c>
      <c r="C48" s="355">
        <v>1</v>
      </c>
      <c r="D48" s="362">
        <v>0</v>
      </c>
      <c r="E48" s="356">
        <v>0</v>
      </c>
      <c r="F48" s="364">
        <v>766415</v>
      </c>
      <c r="G48" s="357">
        <v>3.3820989149252849E-2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4872267</v>
      </c>
      <c r="C50" s="335">
        <v>0.99593919462124192</v>
      </c>
      <c r="D50" s="341">
        <v>19866</v>
      </c>
      <c r="E50" s="337">
        <v>3.2424825605982385E-3</v>
      </c>
      <c r="F50" s="369">
        <v>4892133</v>
      </c>
      <c r="G50" s="339">
        <v>0.21588405382162637</v>
      </c>
      <c r="H50" s="98">
        <v>6126787</v>
      </c>
      <c r="I50" s="52">
        <v>0.99674626760289564</v>
      </c>
      <c r="J50" s="59">
        <v>20000</v>
      </c>
      <c r="K50" s="54">
        <v>3.2537323971043733E-3</v>
      </c>
      <c r="L50" s="102">
        <v>6146787</v>
      </c>
      <c r="M50" s="56">
        <v>0.27016300267464927</v>
      </c>
      <c r="N50" s="35"/>
    </row>
    <row r="51" spans="1:14" s="11" customFormat="1" ht="44.25">
      <c r="A51" s="41" t="s">
        <v>49</v>
      </c>
      <c r="B51" s="344">
        <v>121833</v>
      </c>
      <c r="C51" s="340">
        <v>1</v>
      </c>
      <c r="D51" s="346">
        <v>0</v>
      </c>
      <c r="E51" s="342">
        <v>0</v>
      </c>
      <c r="F51" s="370">
        <v>121833</v>
      </c>
      <c r="G51" s="343">
        <v>5.3763464585386798E-3</v>
      </c>
      <c r="H51" s="63">
        <v>130000</v>
      </c>
      <c r="I51" s="58">
        <v>1</v>
      </c>
      <c r="J51" s="70">
        <v>0</v>
      </c>
      <c r="K51" s="60">
        <v>0</v>
      </c>
      <c r="L51" s="103">
        <v>130000</v>
      </c>
      <c r="M51" s="62">
        <v>5.7137477429597613E-3</v>
      </c>
      <c r="N51" s="35"/>
    </row>
    <row r="52" spans="1:14" s="11" customFormat="1" ht="44.25">
      <c r="A52" s="104" t="s">
        <v>50</v>
      </c>
      <c r="B52" s="371">
        <v>584967</v>
      </c>
      <c r="C52" s="340">
        <v>1</v>
      </c>
      <c r="D52" s="372">
        <v>0</v>
      </c>
      <c r="E52" s="342">
        <v>0</v>
      </c>
      <c r="F52" s="373">
        <v>584967</v>
      </c>
      <c r="G52" s="343">
        <v>2.5813903119942836E-2</v>
      </c>
      <c r="H52" s="105">
        <v>600000</v>
      </c>
      <c r="I52" s="58">
        <v>1</v>
      </c>
      <c r="J52" s="106">
        <v>0</v>
      </c>
      <c r="K52" s="60">
        <v>0</v>
      </c>
      <c r="L52" s="107">
        <v>600000</v>
      </c>
      <c r="M52" s="62">
        <v>2.6371143429045053E-2</v>
      </c>
      <c r="N52" s="35"/>
    </row>
    <row r="53" spans="1:14" s="11" customFormat="1" ht="44.25">
      <c r="A53" s="104" t="s">
        <v>51</v>
      </c>
      <c r="B53" s="371">
        <v>187657</v>
      </c>
      <c r="C53" s="340">
        <v>1</v>
      </c>
      <c r="D53" s="372">
        <v>0</v>
      </c>
      <c r="E53" s="342">
        <v>0</v>
      </c>
      <c r="F53" s="373">
        <v>187657</v>
      </c>
      <c r="G53" s="343">
        <v>8.281081869197942E-3</v>
      </c>
      <c r="H53" s="105">
        <v>200000</v>
      </c>
      <c r="I53" s="58">
        <v>1</v>
      </c>
      <c r="J53" s="106">
        <v>0</v>
      </c>
      <c r="K53" s="60">
        <v>0</v>
      </c>
      <c r="L53" s="107">
        <v>200000</v>
      </c>
      <c r="M53" s="62">
        <v>8.7903811430150181E-3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347291</v>
      </c>
      <c r="E54" s="342">
        <v>1</v>
      </c>
      <c r="F54" s="373">
        <v>347291</v>
      </c>
      <c r="G54" s="343">
        <v>1</v>
      </c>
      <c r="H54" s="105">
        <v>0</v>
      </c>
      <c r="I54" s="58">
        <v>0</v>
      </c>
      <c r="J54" s="106">
        <v>466799</v>
      </c>
      <c r="K54" s="60">
        <v>1</v>
      </c>
      <c r="L54" s="107">
        <v>466799</v>
      </c>
      <c r="M54" s="62">
        <v>1</v>
      </c>
      <c r="N54" s="35"/>
    </row>
    <row r="55" spans="1:14" s="11" customFormat="1" ht="44.25">
      <c r="A55" s="41" t="s">
        <v>53</v>
      </c>
      <c r="B55" s="344">
        <v>372270</v>
      </c>
      <c r="C55" s="340">
        <v>0.4299062398592039</v>
      </c>
      <c r="D55" s="346">
        <v>493663</v>
      </c>
      <c r="E55" s="342">
        <v>1.2591837775793904</v>
      </c>
      <c r="F55" s="370">
        <v>865933</v>
      </c>
      <c r="G55" s="343">
        <v>3.8212601002041928E-2</v>
      </c>
      <c r="H55" s="63">
        <v>392050</v>
      </c>
      <c r="I55" s="58">
        <v>0.44048087186113138</v>
      </c>
      <c r="J55" s="70">
        <v>498000</v>
      </c>
      <c r="K55" s="60">
        <v>0.55951912813886862</v>
      </c>
      <c r="L55" s="103">
        <v>890050</v>
      </c>
      <c r="M55" s="62">
        <v>3.9119393681702586E-2</v>
      </c>
      <c r="N55" s="35"/>
    </row>
    <row r="56" spans="1:14" s="86" customFormat="1" ht="45">
      <c r="A56" s="94" t="s">
        <v>54</v>
      </c>
      <c r="B56" s="374">
        <v>6138994</v>
      </c>
      <c r="C56" s="355">
        <v>0.87702244659643813</v>
      </c>
      <c r="D56" s="360">
        <v>860820</v>
      </c>
      <c r="E56" s="356">
        <v>0.11556434917289773</v>
      </c>
      <c r="F56" s="375">
        <v>6999814</v>
      </c>
      <c r="G56" s="357">
        <v>0.30889352810264437</v>
      </c>
      <c r="H56" s="108">
        <v>7448837</v>
      </c>
      <c r="I56" s="81">
        <v>0.88322960583074728</v>
      </c>
      <c r="J56" s="92">
        <v>984799</v>
      </c>
      <c r="K56" s="84">
        <v>0.11677039416925274</v>
      </c>
      <c r="L56" s="103">
        <v>8433636</v>
      </c>
      <c r="M56" s="83">
        <v>0.37067437430726302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1106</v>
      </c>
      <c r="E59" s="342">
        <v>1</v>
      </c>
      <c r="F59" s="328">
        <v>1106</v>
      </c>
      <c r="G59" s="343">
        <v>4.8806474297963439E-5</v>
      </c>
      <c r="H59" s="42">
        <v>0</v>
      </c>
      <c r="I59" s="58">
        <v>0</v>
      </c>
      <c r="J59" s="70">
        <v>1150</v>
      </c>
      <c r="K59" s="60">
        <v>1</v>
      </c>
      <c r="L59" s="44">
        <v>1150</v>
      </c>
      <c r="M59" s="62">
        <v>5.0544691572336354E-5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629005</v>
      </c>
      <c r="E60" s="342">
        <v>1</v>
      </c>
      <c r="F60" s="353">
        <v>629005</v>
      </c>
      <c r="G60" s="343">
        <v>2.7757248070334983E-2</v>
      </c>
      <c r="H60" s="77">
        <v>0</v>
      </c>
      <c r="I60" s="58">
        <v>0</v>
      </c>
      <c r="J60" s="78">
        <v>700000</v>
      </c>
      <c r="K60" s="60">
        <v>1</v>
      </c>
      <c r="L60" s="79">
        <v>700000</v>
      </c>
      <c r="M60" s="62">
        <v>3.0766334000552564E-2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51661</v>
      </c>
      <c r="E62" s="342">
        <v>1</v>
      </c>
      <c r="F62" s="328">
        <v>51661</v>
      </c>
      <c r="G62" s="343">
        <v>2.2797389409648186E-3</v>
      </c>
      <c r="H62" s="42">
        <v>0</v>
      </c>
      <c r="I62" s="58">
        <v>0</v>
      </c>
      <c r="J62" s="70">
        <v>45000</v>
      </c>
      <c r="K62" s="60">
        <v>1</v>
      </c>
      <c r="L62" s="44">
        <v>45000</v>
      </c>
      <c r="M62" s="62">
        <v>1.9778357571783789E-3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2036908</v>
      </c>
      <c r="E63" s="342">
        <v>1</v>
      </c>
      <c r="F63" s="328">
        <v>2036908</v>
      </c>
      <c r="G63" s="343">
        <v>8.9886345342962123E-2</v>
      </c>
      <c r="H63" s="42">
        <v>0</v>
      </c>
      <c r="I63" s="58">
        <v>0</v>
      </c>
      <c r="J63" s="70">
        <v>1997366</v>
      </c>
      <c r="K63" s="60">
        <v>1</v>
      </c>
      <c r="L63" s="44">
        <v>1997366</v>
      </c>
      <c r="M63" s="62">
        <v>8.7788042110496678E-2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14966</v>
      </c>
      <c r="E64" s="342">
        <v>1</v>
      </c>
      <c r="F64" s="328">
        <v>14966</v>
      </c>
      <c r="G64" s="343">
        <v>6.604319117028217E-4</v>
      </c>
      <c r="H64" s="42">
        <v>0</v>
      </c>
      <c r="I64" s="58">
        <v>0</v>
      </c>
      <c r="J64" s="70">
        <v>15000</v>
      </c>
      <c r="K64" s="60">
        <v>1</v>
      </c>
      <c r="L64" s="44">
        <v>15000</v>
      </c>
      <c r="M64" s="62">
        <v>6.5927858572612636E-4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221500</v>
      </c>
      <c r="E65" s="342">
        <v>1</v>
      </c>
      <c r="F65" s="328">
        <v>221500</v>
      </c>
      <c r="G65" s="343">
        <v>9.7745335054239615E-3</v>
      </c>
      <c r="H65" s="42">
        <v>0</v>
      </c>
      <c r="I65" s="58">
        <v>0</v>
      </c>
      <c r="J65" s="70">
        <v>110000</v>
      </c>
      <c r="K65" s="60">
        <v>1</v>
      </c>
      <c r="L65" s="44">
        <v>110000</v>
      </c>
      <c r="M65" s="62">
        <v>4.8347096286582595E-3</v>
      </c>
      <c r="N65" s="35"/>
    </row>
    <row r="66" spans="1:14" s="11" customFormat="1" ht="44.25">
      <c r="A66" s="89" t="s">
        <v>64</v>
      </c>
      <c r="B66" s="326">
        <v>213435</v>
      </c>
      <c r="C66" s="340">
        <v>1.3020283666310812</v>
      </c>
      <c r="D66" s="346">
        <v>-49510</v>
      </c>
      <c r="E66" s="342">
        <v>-0.61123456790123454</v>
      </c>
      <c r="F66" s="328">
        <v>163925</v>
      </c>
      <c r="G66" s="343">
        <v>7.2338167263052951E-3</v>
      </c>
      <c r="H66" s="42">
        <v>81000</v>
      </c>
      <c r="I66" s="58">
        <v>0.44751381215469616</v>
      </c>
      <c r="J66" s="70">
        <v>100000</v>
      </c>
      <c r="K66" s="60">
        <v>0.5524861878453039</v>
      </c>
      <c r="L66" s="44">
        <v>181000</v>
      </c>
      <c r="M66" s="62">
        <v>7.9552949344285917E-3</v>
      </c>
      <c r="N66" s="35"/>
    </row>
    <row r="67" spans="1:14" s="86" customFormat="1" ht="45">
      <c r="A67" s="116" t="s">
        <v>65</v>
      </c>
      <c r="B67" s="359">
        <v>6352429</v>
      </c>
      <c r="C67" s="355">
        <v>0.62777954290418359</v>
      </c>
      <c r="D67" s="360">
        <v>3766456</v>
      </c>
      <c r="E67" s="356">
        <v>0.50020418768693131</v>
      </c>
      <c r="F67" s="359">
        <v>10118885</v>
      </c>
      <c r="G67" s="357">
        <v>0.4465344490746363</v>
      </c>
      <c r="H67" s="91">
        <v>7529837</v>
      </c>
      <c r="I67" s="81">
        <v>0.65572910643349491</v>
      </c>
      <c r="J67" s="92">
        <v>3953315</v>
      </c>
      <c r="K67" s="84">
        <v>0.34427089356650509</v>
      </c>
      <c r="L67" s="91">
        <v>11483152</v>
      </c>
      <c r="M67" s="83">
        <v>0.5047064140158759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5222007</v>
      </c>
      <c r="E72" s="337">
        <v>1</v>
      </c>
      <c r="F72" s="349">
        <v>5222007</v>
      </c>
      <c r="G72" s="339">
        <v>0.23044100400477863</v>
      </c>
      <c r="H72" s="5">
        <v>0</v>
      </c>
      <c r="I72" s="52">
        <v>0</v>
      </c>
      <c r="J72" s="59">
        <v>5500000</v>
      </c>
      <c r="K72" s="54">
        <v>1</v>
      </c>
      <c r="L72" s="68">
        <v>5500000</v>
      </c>
      <c r="M72" s="56">
        <v>0.24173548143291299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544648</v>
      </c>
      <c r="E73" s="342">
        <v>1</v>
      </c>
      <c r="F73" s="328">
        <v>544648</v>
      </c>
      <c r="G73" s="343">
        <v>2.4034673249039049E-2</v>
      </c>
      <c r="H73" s="42">
        <v>0</v>
      </c>
      <c r="I73" s="58">
        <v>0</v>
      </c>
      <c r="J73" s="70">
        <v>587000</v>
      </c>
      <c r="K73" s="60">
        <v>1</v>
      </c>
      <c r="L73" s="44">
        <v>587000</v>
      </c>
      <c r="M73" s="62">
        <v>2.5799768654749079E-2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5766655</v>
      </c>
      <c r="E74" s="356">
        <v>1</v>
      </c>
      <c r="F74" s="375">
        <v>5766655</v>
      </c>
      <c r="G74" s="386">
        <v>0.25447567725381764</v>
      </c>
      <c r="H74" s="119">
        <v>0</v>
      </c>
      <c r="I74" s="81">
        <v>0</v>
      </c>
      <c r="J74" s="96">
        <v>6087000</v>
      </c>
      <c r="K74" s="84">
        <v>1</v>
      </c>
      <c r="L74" s="120">
        <v>6087000</v>
      </c>
      <c r="M74" s="83">
        <v>0.2675352500876621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12997817</v>
      </c>
      <c r="C76" s="382">
        <v>0.57357831947570725</v>
      </c>
      <c r="D76" s="381">
        <v>9663111</v>
      </c>
      <c r="E76" s="383">
        <v>0.42642168052429275</v>
      </c>
      <c r="F76" s="381">
        <v>22660928</v>
      </c>
      <c r="G76" s="384">
        <v>1</v>
      </c>
      <c r="H76" s="123">
        <v>12711827</v>
      </c>
      <c r="I76" s="124">
        <v>0.55870902177034587</v>
      </c>
      <c r="J76" s="123">
        <v>10040315</v>
      </c>
      <c r="K76" s="125">
        <v>0.44129097822965418</v>
      </c>
      <c r="L76" s="123">
        <v>22752142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1" zoomScale="30" zoomScaleNormal="30" workbookViewId="0">
      <selection activeCell="F27" sqref="F2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6087125</v>
      </c>
      <c r="C13" s="335">
        <v>1</v>
      </c>
      <c r="D13" s="336">
        <v>0</v>
      </c>
      <c r="E13" s="337">
        <v>0</v>
      </c>
      <c r="F13" s="338">
        <v>6087125</v>
      </c>
      <c r="G13" s="339">
        <v>0.25358965512098525</v>
      </c>
      <c r="H13" s="9">
        <v>5546234</v>
      </c>
      <c r="I13" s="52">
        <v>1</v>
      </c>
      <c r="J13" s="53">
        <v>0</v>
      </c>
      <c r="K13" s="54">
        <v>0</v>
      </c>
      <c r="L13" s="55">
        <v>5546234</v>
      </c>
      <c r="M13" s="56">
        <v>0.22518597664571582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383720</v>
      </c>
      <c r="C15" s="393">
        <v>1</v>
      </c>
      <c r="D15" s="346">
        <v>0</v>
      </c>
      <c r="E15" s="394">
        <v>0</v>
      </c>
      <c r="F15" s="332">
        <v>383720</v>
      </c>
      <c r="G15" s="395">
        <v>1</v>
      </c>
      <c r="H15" s="63">
        <v>409501</v>
      </c>
      <c r="I15" s="64">
        <v>1</v>
      </c>
      <c r="J15" s="42">
        <v>0</v>
      </c>
      <c r="K15" s="65">
        <v>0</v>
      </c>
      <c r="L15" s="48">
        <v>409501</v>
      </c>
      <c r="M15" s="66">
        <v>1.6626395969300479E-2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383720</v>
      </c>
      <c r="C17" s="340">
        <v>1</v>
      </c>
      <c r="D17" s="346">
        <v>0</v>
      </c>
      <c r="E17" s="342">
        <v>0</v>
      </c>
      <c r="F17" s="328">
        <v>383720</v>
      </c>
      <c r="G17" s="343">
        <v>1.5985776941170825E-2</v>
      </c>
      <c r="H17" s="42">
        <v>409501</v>
      </c>
      <c r="I17" s="58">
        <v>1</v>
      </c>
      <c r="J17" s="70">
        <v>0</v>
      </c>
      <c r="K17" s="60">
        <v>0</v>
      </c>
      <c r="L17" s="44">
        <v>409501</v>
      </c>
      <c r="M17" s="62">
        <v>1.6626395969300479E-2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6470845</v>
      </c>
      <c r="C40" s="355">
        <v>1</v>
      </c>
      <c r="D40" s="354">
        <v>0</v>
      </c>
      <c r="E40" s="356">
        <v>0</v>
      </c>
      <c r="F40" s="354">
        <v>6470845</v>
      </c>
      <c r="G40" s="357">
        <v>0.26957543206215606</v>
      </c>
      <c r="H40" s="80">
        <v>5955735</v>
      </c>
      <c r="I40" s="81">
        <v>1</v>
      </c>
      <c r="J40" s="80">
        <v>0</v>
      </c>
      <c r="K40" s="84">
        <v>0</v>
      </c>
      <c r="L40" s="80">
        <v>5955735</v>
      </c>
      <c r="M40" s="83">
        <v>0.24181237261501631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71167</v>
      </c>
      <c r="C48" s="355">
        <v>1</v>
      </c>
      <c r="D48" s="362">
        <v>0</v>
      </c>
      <c r="E48" s="356">
        <v>0</v>
      </c>
      <c r="F48" s="364">
        <v>71167</v>
      </c>
      <c r="G48" s="357">
        <v>2.9648175429279268E-3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11160602</v>
      </c>
      <c r="C50" s="335">
        <v>1</v>
      </c>
      <c r="D50" s="341">
        <v>0</v>
      </c>
      <c r="E50" s="337">
        <v>0</v>
      </c>
      <c r="F50" s="369">
        <v>11160602</v>
      </c>
      <c r="G50" s="339">
        <v>0.46495072996243353</v>
      </c>
      <c r="H50" s="98">
        <v>12224289</v>
      </c>
      <c r="I50" s="52">
        <v>1</v>
      </c>
      <c r="J50" s="59">
        <v>0</v>
      </c>
      <c r="K50" s="54">
        <v>0</v>
      </c>
      <c r="L50" s="102">
        <v>12224289</v>
      </c>
      <c r="M50" s="56">
        <v>0.49632569726853953</v>
      </c>
      <c r="N50" s="35"/>
    </row>
    <row r="51" spans="1:14" s="11" customFormat="1" ht="44.25">
      <c r="A51" s="41" t="s">
        <v>49</v>
      </c>
      <c r="B51" s="344">
        <v>3135613</v>
      </c>
      <c r="C51" s="340">
        <v>1</v>
      </c>
      <c r="D51" s="346">
        <v>0</v>
      </c>
      <c r="E51" s="342">
        <v>0</v>
      </c>
      <c r="F51" s="370">
        <v>3135613</v>
      </c>
      <c r="G51" s="343">
        <v>0.13062965180818167</v>
      </c>
      <c r="H51" s="63">
        <v>3683888</v>
      </c>
      <c r="I51" s="58">
        <v>1</v>
      </c>
      <c r="J51" s="70">
        <v>0</v>
      </c>
      <c r="K51" s="60">
        <v>0</v>
      </c>
      <c r="L51" s="103">
        <v>3683888</v>
      </c>
      <c r="M51" s="62">
        <v>0.1495717485294405</v>
      </c>
      <c r="N51" s="35"/>
    </row>
    <row r="52" spans="1:14" s="11" customFormat="1" ht="44.25">
      <c r="A52" s="104" t="s">
        <v>50</v>
      </c>
      <c r="B52" s="371">
        <v>173950</v>
      </c>
      <c r="C52" s="340">
        <v>1</v>
      </c>
      <c r="D52" s="372">
        <v>0</v>
      </c>
      <c r="E52" s="342">
        <v>0</v>
      </c>
      <c r="F52" s="373">
        <v>173950</v>
      </c>
      <c r="G52" s="343">
        <v>7.2467577893168588E-3</v>
      </c>
      <c r="H52" s="105">
        <v>173000</v>
      </c>
      <c r="I52" s="58">
        <v>1</v>
      </c>
      <c r="J52" s="106">
        <v>0</v>
      </c>
      <c r="K52" s="60">
        <v>0</v>
      </c>
      <c r="L52" s="107">
        <v>173000</v>
      </c>
      <c r="M52" s="62">
        <v>7.024076870847649E-3</v>
      </c>
      <c r="N52" s="35"/>
    </row>
    <row r="53" spans="1:14" s="11" customFormat="1" ht="44.25">
      <c r="A53" s="104" t="s">
        <v>51</v>
      </c>
      <c r="B53" s="371">
        <v>317458</v>
      </c>
      <c r="C53" s="340">
        <v>1</v>
      </c>
      <c r="D53" s="372">
        <v>0</v>
      </c>
      <c r="E53" s="342">
        <v>0</v>
      </c>
      <c r="F53" s="373">
        <v>317458</v>
      </c>
      <c r="G53" s="343">
        <v>1.3225301720499863E-2</v>
      </c>
      <c r="H53" s="105">
        <v>315000</v>
      </c>
      <c r="I53" s="58">
        <v>1</v>
      </c>
      <c r="J53" s="106">
        <v>0</v>
      </c>
      <c r="K53" s="60">
        <v>0</v>
      </c>
      <c r="L53" s="107">
        <v>315000</v>
      </c>
      <c r="M53" s="62">
        <v>1.2789504129000054E-2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1219533</v>
      </c>
      <c r="C55" s="340">
        <v>0.90277799368849787</v>
      </c>
      <c r="D55" s="346">
        <v>131334</v>
      </c>
      <c r="E55" s="342">
        <v>0.10686075084213438</v>
      </c>
      <c r="F55" s="370">
        <v>1350867</v>
      </c>
      <c r="G55" s="343">
        <v>5.6277125349704492E-2</v>
      </c>
      <c r="H55" s="63">
        <v>1229020</v>
      </c>
      <c r="I55" s="58">
        <v>0.91716541544156061</v>
      </c>
      <c r="J55" s="70">
        <v>111000</v>
      </c>
      <c r="K55" s="60">
        <v>8.2834584558439422E-2</v>
      </c>
      <c r="L55" s="103">
        <v>1340020</v>
      </c>
      <c r="M55" s="62">
        <v>5.4406956580770327E-2</v>
      </c>
      <c r="N55" s="35"/>
    </row>
    <row r="56" spans="1:14" s="86" customFormat="1" ht="45">
      <c r="A56" s="94" t="s">
        <v>54</v>
      </c>
      <c r="B56" s="374">
        <v>16007156</v>
      </c>
      <c r="C56" s="355">
        <v>0.99186206392295684</v>
      </c>
      <c r="D56" s="360">
        <v>131334</v>
      </c>
      <c r="E56" s="356">
        <v>7.4514911804957418E-3</v>
      </c>
      <c r="F56" s="375">
        <v>16138490</v>
      </c>
      <c r="G56" s="357">
        <v>0.67232956663013643</v>
      </c>
      <c r="H56" s="108">
        <v>17625197</v>
      </c>
      <c r="I56" s="81">
        <v>0.9937416121392878</v>
      </c>
      <c r="J56" s="92">
        <v>111000</v>
      </c>
      <c r="K56" s="84">
        <v>6.2583878607121923E-3</v>
      </c>
      <c r="L56" s="103">
        <v>17736197</v>
      </c>
      <c r="M56" s="83">
        <v>0.720117983378598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12171</v>
      </c>
      <c r="C59" s="340">
        <v>6.605053509019472E-2</v>
      </c>
      <c r="D59" s="346">
        <v>172097</v>
      </c>
      <c r="E59" s="342">
        <v>14.611733740872813</v>
      </c>
      <c r="F59" s="328">
        <v>184268</v>
      </c>
      <c r="G59" s="343">
        <v>7.6766057161358949E-3</v>
      </c>
      <c r="H59" s="42">
        <v>11778</v>
      </c>
      <c r="I59" s="58">
        <v>7.2803471423802987E-2</v>
      </c>
      <c r="J59" s="70">
        <v>150000</v>
      </c>
      <c r="K59" s="60">
        <v>0.92719652857619705</v>
      </c>
      <c r="L59" s="44">
        <v>161778</v>
      </c>
      <c r="M59" s="62">
        <v>6.5684457110519708E-3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86635</v>
      </c>
      <c r="E60" s="342">
        <v>1</v>
      </c>
      <c r="F60" s="353">
        <v>86635</v>
      </c>
      <c r="G60" s="343">
        <v>3.6092144931156424E-3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109903</v>
      </c>
      <c r="E64" s="342">
        <v>1</v>
      </c>
      <c r="F64" s="328">
        <v>109903</v>
      </c>
      <c r="G64" s="343">
        <v>4.578559478696698E-3</v>
      </c>
      <c r="H64" s="42">
        <v>0</v>
      </c>
      <c r="I64" s="58">
        <v>0</v>
      </c>
      <c r="J64" s="70">
        <v>120000</v>
      </c>
      <c r="K64" s="60">
        <v>1</v>
      </c>
      <c r="L64" s="44">
        <v>120000</v>
      </c>
      <c r="M64" s="62">
        <v>4.8721920491428782E-3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783922</v>
      </c>
      <c r="E65" s="342">
        <v>1</v>
      </c>
      <c r="F65" s="328">
        <v>783922</v>
      </c>
      <c r="G65" s="343">
        <v>3.2658194077130498E-2</v>
      </c>
      <c r="H65" s="42">
        <v>0</v>
      </c>
      <c r="I65" s="58">
        <v>0</v>
      </c>
      <c r="J65" s="70">
        <v>490000</v>
      </c>
      <c r="K65" s="60">
        <v>1</v>
      </c>
      <c r="L65" s="44">
        <v>490000</v>
      </c>
      <c r="M65" s="62">
        <v>1.9894784200666753E-2</v>
      </c>
      <c r="N65" s="35"/>
    </row>
    <row r="66" spans="1:14" s="11" customFormat="1" ht="44.25">
      <c r="A66" s="89" t="s">
        <v>64</v>
      </c>
      <c r="B66" s="326">
        <v>118913</v>
      </c>
      <c r="C66" s="340">
        <v>0.7497288913547866</v>
      </c>
      <c r="D66" s="346">
        <v>39695</v>
      </c>
      <c r="E66" s="342">
        <v>0.34260881573609758</v>
      </c>
      <c r="F66" s="328">
        <v>158608</v>
      </c>
      <c r="G66" s="343">
        <v>6.6076099997008815E-3</v>
      </c>
      <c r="H66" s="42">
        <v>115861</v>
      </c>
      <c r="I66" s="58">
        <v>0.6985427556809618</v>
      </c>
      <c r="J66" s="70">
        <v>50000</v>
      </c>
      <c r="K66" s="60">
        <v>0.30145724431903825</v>
      </c>
      <c r="L66" s="44">
        <v>165861</v>
      </c>
      <c r="M66" s="62">
        <v>6.7342220455240574E-3</v>
      </c>
      <c r="N66" s="35"/>
    </row>
    <row r="67" spans="1:14" s="86" customFormat="1" ht="45">
      <c r="A67" s="116" t="s">
        <v>65</v>
      </c>
      <c r="B67" s="359">
        <v>16138240</v>
      </c>
      <c r="C67" s="355">
        <v>0.92420116888119264</v>
      </c>
      <c r="D67" s="360">
        <v>1323586</v>
      </c>
      <c r="E67" s="356">
        <v>7.4556313143432404E-2</v>
      </c>
      <c r="F67" s="359">
        <v>17461826</v>
      </c>
      <c r="G67" s="357">
        <v>0.72745975039491606</v>
      </c>
      <c r="H67" s="91">
        <v>17752836</v>
      </c>
      <c r="I67" s="81">
        <v>0.95067965682037692</v>
      </c>
      <c r="J67" s="92">
        <v>921000</v>
      </c>
      <c r="K67" s="84">
        <v>4.9320343179623083E-2</v>
      </c>
      <c r="L67" s="91">
        <v>18673836</v>
      </c>
      <c r="M67" s="83">
        <v>0.75818762738498369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0</v>
      </c>
      <c r="E74" s="356">
        <v>0</v>
      </c>
      <c r="F74" s="375">
        <v>0</v>
      </c>
      <c r="G74" s="386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22680252</v>
      </c>
      <c r="C76" s="382">
        <v>0.94485940123408596</v>
      </c>
      <c r="D76" s="381">
        <v>1323586</v>
      </c>
      <c r="E76" s="383">
        <v>5.5140598765914019E-2</v>
      </c>
      <c r="F76" s="381">
        <v>24003838</v>
      </c>
      <c r="G76" s="384">
        <v>1</v>
      </c>
      <c r="H76" s="123">
        <v>23708571</v>
      </c>
      <c r="I76" s="124">
        <v>0.96260592602282846</v>
      </c>
      <c r="J76" s="123">
        <v>921000</v>
      </c>
      <c r="K76" s="125">
        <v>3.7394073977171587E-2</v>
      </c>
      <c r="L76" s="123">
        <v>24629571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K2" sqref="K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130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45628022</v>
      </c>
      <c r="C13" s="335">
        <v>1</v>
      </c>
      <c r="D13" s="336">
        <v>0</v>
      </c>
      <c r="E13" s="337">
        <v>0</v>
      </c>
      <c r="F13" s="338">
        <v>45628022</v>
      </c>
      <c r="G13" s="339">
        <v>8.1536396222227636E-2</v>
      </c>
      <c r="H13" s="9">
        <v>47784922</v>
      </c>
      <c r="I13" s="52">
        <v>1</v>
      </c>
      <c r="J13" s="53">
        <v>0</v>
      </c>
      <c r="K13" s="54">
        <v>0</v>
      </c>
      <c r="L13" s="55">
        <v>47784922</v>
      </c>
      <c r="M13" s="56">
        <v>8.1922186859130025E-2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9121791.290000001</v>
      </c>
      <c r="C15" s="393">
        <v>1</v>
      </c>
      <c r="D15" s="346">
        <v>0</v>
      </c>
      <c r="E15" s="394">
        <v>0</v>
      </c>
      <c r="F15" s="332">
        <v>9121791.290000001</v>
      </c>
      <c r="G15" s="395">
        <v>1</v>
      </c>
      <c r="H15" s="63">
        <v>14176493</v>
      </c>
      <c r="I15" s="64">
        <v>1</v>
      </c>
      <c r="J15" s="42">
        <v>0</v>
      </c>
      <c r="K15" s="65">
        <v>0</v>
      </c>
      <c r="L15" s="48">
        <v>14176493</v>
      </c>
      <c r="M15" s="66">
        <v>2.4304095516848367E-2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2583888.9700000002</v>
      </c>
      <c r="C17" s="340">
        <v>1</v>
      </c>
      <c r="D17" s="346">
        <v>0</v>
      </c>
      <c r="E17" s="342">
        <v>0</v>
      </c>
      <c r="F17" s="328">
        <v>2583888.9700000002</v>
      </c>
      <c r="G17" s="343">
        <v>4.6173598069222397E-3</v>
      </c>
      <c r="H17" s="42">
        <v>2757493</v>
      </c>
      <c r="I17" s="58">
        <v>1</v>
      </c>
      <c r="J17" s="70">
        <v>0</v>
      </c>
      <c r="K17" s="60">
        <v>0</v>
      </c>
      <c r="L17" s="44">
        <v>2757493</v>
      </c>
      <c r="M17" s="62">
        <v>4.7274296442033122E-3</v>
      </c>
      <c r="N17" s="35"/>
    </row>
    <row r="18" spans="1:14" s="11" customFormat="1" ht="44.25">
      <c r="A18" s="69" t="s">
        <v>18</v>
      </c>
      <c r="B18" s="326">
        <v>6335318.3200000003</v>
      </c>
      <c r="C18" s="340">
        <v>1</v>
      </c>
      <c r="D18" s="346">
        <v>0</v>
      </c>
      <c r="E18" s="342">
        <v>0</v>
      </c>
      <c r="F18" s="328">
        <v>6335318.3200000003</v>
      </c>
      <c r="G18" s="343">
        <v>1.1321091778500887E-2</v>
      </c>
      <c r="H18" s="42">
        <v>6419000</v>
      </c>
      <c r="I18" s="58">
        <v>1</v>
      </c>
      <c r="J18" s="70">
        <v>0</v>
      </c>
      <c r="K18" s="60">
        <v>0</v>
      </c>
      <c r="L18" s="44">
        <v>6419000</v>
      </c>
      <c r="M18" s="62">
        <v>1.100469552819937E-2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202584</v>
      </c>
      <c r="C34" s="340">
        <v>1</v>
      </c>
      <c r="D34" s="346">
        <v>0</v>
      </c>
      <c r="E34" s="342">
        <v>0</v>
      </c>
      <c r="F34" s="328">
        <v>202584</v>
      </c>
      <c r="G34" s="343">
        <v>3.620137049176439E-4</v>
      </c>
      <c r="H34" s="42">
        <v>5000000</v>
      </c>
      <c r="I34" s="58">
        <v>1</v>
      </c>
      <c r="J34" s="70">
        <v>0</v>
      </c>
      <c r="K34" s="60">
        <v>0</v>
      </c>
      <c r="L34" s="44">
        <v>5000000</v>
      </c>
      <c r="M34" s="62">
        <v>8.5719703444456837E-3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54749813.289999999</v>
      </c>
      <c r="C40" s="355">
        <v>1</v>
      </c>
      <c r="D40" s="354">
        <v>0</v>
      </c>
      <c r="E40" s="356">
        <v>0</v>
      </c>
      <c r="F40" s="354">
        <v>54749813.289999999</v>
      </c>
      <c r="G40" s="357">
        <v>9.7836861512568415E-2</v>
      </c>
      <c r="H40" s="80">
        <v>61961415</v>
      </c>
      <c r="I40" s="81">
        <v>1</v>
      </c>
      <c r="J40" s="80">
        <v>0</v>
      </c>
      <c r="K40" s="84">
        <v>0</v>
      </c>
      <c r="L40" s="80">
        <v>61961415</v>
      </c>
      <c r="M40" s="83">
        <v>0.10622628237597839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69220116.560000002</v>
      </c>
      <c r="C42" s="335">
        <v>1</v>
      </c>
      <c r="D42" s="358">
        <v>0</v>
      </c>
      <c r="E42" s="337">
        <v>0</v>
      </c>
      <c r="F42" s="332">
        <v>69220116.560000002</v>
      </c>
      <c r="G42" s="339">
        <v>0.4700128507761212</v>
      </c>
      <c r="H42" s="46">
        <v>52592638</v>
      </c>
      <c r="I42" s="52">
        <v>1</v>
      </c>
      <c r="J42" s="88">
        <v>0</v>
      </c>
      <c r="K42" s="54">
        <v>0</v>
      </c>
      <c r="L42" s="48">
        <v>52592638</v>
      </c>
      <c r="M42" s="56">
        <v>0.32868218559977641</v>
      </c>
      <c r="N42" s="35"/>
    </row>
    <row r="43" spans="1:14" s="11" customFormat="1" ht="44.25">
      <c r="A43" s="89" t="s">
        <v>41</v>
      </c>
      <c r="B43" s="326">
        <v>127050526</v>
      </c>
      <c r="C43" s="340">
        <v>1</v>
      </c>
      <c r="D43" s="346">
        <v>0</v>
      </c>
      <c r="E43" s="342">
        <v>0</v>
      </c>
      <c r="F43" s="328">
        <v>127050526</v>
      </c>
      <c r="G43" s="343">
        <v>0.8626882311893308</v>
      </c>
      <c r="H43" s="42">
        <v>160158279</v>
      </c>
      <c r="I43" s="58">
        <v>1</v>
      </c>
      <c r="J43" s="70">
        <v>0</v>
      </c>
      <c r="K43" s="60">
        <v>0</v>
      </c>
      <c r="L43" s="44">
        <v>160158279</v>
      </c>
      <c r="M43" s="62">
        <v>1.0009228512861206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37356221.719999999</v>
      </c>
      <c r="C46" s="340">
        <v>1</v>
      </c>
      <c r="D46" s="346">
        <v>0</v>
      </c>
      <c r="E46" s="342">
        <v>0</v>
      </c>
      <c r="F46" s="353">
        <v>37356221.719999999</v>
      </c>
      <c r="G46" s="343">
        <v>6.6754848490414645E-2</v>
      </c>
      <c r="H46" s="42">
        <v>13559796</v>
      </c>
      <c r="I46" s="58">
        <v>1</v>
      </c>
      <c r="J46" s="70">
        <v>0</v>
      </c>
      <c r="K46" s="60">
        <v>0</v>
      </c>
      <c r="L46" s="79">
        <v>13559796</v>
      </c>
      <c r="M46" s="62">
        <v>2.3246833837746641E-2</v>
      </c>
      <c r="N46" s="35"/>
    </row>
    <row r="47" spans="1:14" s="86" customFormat="1" ht="45">
      <c r="A47" s="87" t="s">
        <v>45</v>
      </c>
      <c r="B47" s="359">
        <v>233626864.28</v>
      </c>
      <c r="C47" s="355">
        <v>1</v>
      </c>
      <c r="D47" s="360">
        <v>0</v>
      </c>
      <c r="E47" s="356">
        <v>0</v>
      </c>
      <c r="F47" s="361">
        <v>233626864.28</v>
      </c>
      <c r="G47" s="357">
        <v>0.41748670529900861</v>
      </c>
      <c r="H47" s="91">
        <v>226310713</v>
      </c>
      <c r="I47" s="81">
        <v>1</v>
      </c>
      <c r="J47" s="92">
        <v>0</v>
      </c>
      <c r="K47" s="84">
        <v>0</v>
      </c>
      <c r="L47" s="93">
        <v>226310713</v>
      </c>
      <c r="M47" s="83">
        <v>0.38798574409327169</v>
      </c>
      <c r="N47" s="85"/>
    </row>
    <row r="48" spans="1:14" s="86" customFormat="1" ht="45">
      <c r="A48" s="94" t="s">
        <v>46</v>
      </c>
      <c r="B48" s="362">
        <v>7719331</v>
      </c>
      <c r="C48" s="355">
        <v>1</v>
      </c>
      <c r="D48" s="362">
        <v>0</v>
      </c>
      <c r="E48" s="356">
        <v>0</v>
      </c>
      <c r="F48" s="364">
        <v>7719331</v>
      </c>
      <c r="G48" s="357">
        <v>1.3794295772596164E-2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9756362.879999999</v>
      </c>
      <c r="C50" s="335">
        <v>0.980675796551428</v>
      </c>
      <c r="D50" s="341">
        <v>192249</v>
      </c>
      <c r="E50" s="337">
        <v>1.6738916472328794E-2</v>
      </c>
      <c r="F50" s="369">
        <v>9948611.879999999</v>
      </c>
      <c r="G50" s="339">
        <v>1.7777977754741176E-2</v>
      </c>
      <c r="H50" s="98">
        <v>11485152</v>
      </c>
      <c r="I50" s="52">
        <v>0.98406630522736638</v>
      </c>
      <c r="J50" s="59">
        <v>185964</v>
      </c>
      <c r="K50" s="54">
        <v>1.5933694772633566E-2</v>
      </c>
      <c r="L50" s="102">
        <v>11671116</v>
      </c>
      <c r="M50" s="56">
        <v>2.0008892047717108E-2</v>
      </c>
      <c r="N50" s="35"/>
    </row>
    <row r="51" spans="1:14" s="11" customFormat="1" ht="44.25">
      <c r="A51" s="41" t="s">
        <v>49</v>
      </c>
      <c r="B51" s="344">
        <v>244942.6</v>
      </c>
      <c r="C51" s="340">
        <v>1</v>
      </c>
      <c r="D51" s="346">
        <v>0</v>
      </c>
      <c r="E51" s="342">
        <v>0</v>
      </c>
      <c r="F51" s="370">
        <v>244942.6</v>
      </c>
      <c r="G51" s="343">
        <v>4.3770770701615375E-4</v>
      </c>
      <c r="H51" s="63">
        <v>164604</v>
      </c>
      <c r="I51" s="58">
        <v>1</v>
      </c>
      <c r="J51" s="70">
        <v>0</v>
      </c>
      <c r="K51" s="60">
        <v>0</v>
      </c>
      <c r="L51" s="103">
        <v>164604</v>
      </c>
      <c r="M51" s="62">
        <v>2.821961213154275E-4</v>
      </c>
      <c r="N51" s="35"/>
    </row>
    <row r="52" spans="1:14" s="11" customFormat="1" ht="44.25">
      <c r="A52" s="104" t="s">
        <v>50</v>
      </c>
      <c r="B52" s="371">
        <v>98199.99</v>
      </c>
      <c r="C52" s="340">
        <v>1</v>
      </c>
      <c r="D52" s="372">
        <v>0</v>
      </c>
      <c r="E52" s="342">
        <v>0</v>
      </c>
      <c r="F52" s="373">
        <v>98199.99</v>
      </c>
      <c r="G52" s="343">
        <v>1.7548149016099785E-4</v>
      </c>
      <c r="H52" s="105">
        <v>79230</v>
      </c>
      <c r="I52" s="58">
        <v>1</v>
      </c>
      <c r="J52" s="106">
        <v>0</v>
      </c>
      <c r="K52" s="60">
        <v>0</v>
      </c>
      <c r="L52" s="107">
        <v>79230</v>
      </c>
      <c r="M52" s="62">
        <v>1.3583144207808632E-4</v>
      </c>
      <c r="N52" s="35"/>
    </row>
    <row r="53" spans="1:14" s="11" customFormat="1" ht="44.25">
      <c r="A53" s="104" t="s">
        <v>51</v>
      </c>
      <c r="B53" s="371">
        <v>248118.96</v>
      </c>
      <c r="C53" s="340">
        <v>1</v>
      </c>
      <c r="D53" s="372">
        <v>0</v>
      </c>
      <c r="E53" s="342">
        <v>0</v>
      </c>
      <c r="F53" s="373">
        <v>248118.96</v>
      </c>
      <c r="G53" s="343">
        <v>4.4338380113884953E-4</v>
      </c>
      <c r="H53" s="105">
        <v>243205</v>
      </c>
      <c r="I53" s="58">
        <v>1</v>
      </c>
      <c r="J53" s="106">
        <v>0</v>
      </c>
      <c r="K53" s="60">
        <v>0</v>
      </c>
      <c r="L53" s="107">
        <v>243205</v>
      </c>
      <c r="M53" s="62">
        <v>4.1694920952418252E-4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55185</v>
      </c>
      <c r="E55" s="342">
        <v>1</v>
      </c>
      <c r="F55" s="370">
        <v>55185</v>
      </c>
      <c r="G55" s="343">
        <v>9.8614531778818559E-5</v>
      </c>
      <c r="H55" s="63">
        <v>0</v>
      </c>
      <c r="I55" s="58">
        <v>0</v>
      </c>
      <c r="J55" s="70">
        <v>51489</v>
      </c>
      <c r="K55" s="60">
        <v>1</v>
      </c>
      <c r="L55" s="103">
        <v>51489</v>
      </c>
      <c r="M55" s="62">
        <v>8.8272436213032761E-5</v>
      </c>
      <c r="N55" s="35"/>
    </row>
    <row r="56" spans="1:14" s="86" customFormat="1" ht="45">
      <c r="A56" s="94" t="s">
        <v>54</v>
      </c>
      <c r="B56" s="374">
        <v>10347624.43</v>
      </c>
      <c r="C56" s="355">
        <v>0.97664628263876407</v>
      </c>
      <c r="D56" s="360">
        <v>247434</v>
      </c>
      <c r="E56" s="356">
        <v>2.0667394965549746E-2</v>
      </c>
      <c r="F56" s="375">
        <v>10595058.43</v>
      </c>
      <c r="G56" s="357">
        <v>1.8933165284835997E-2</v>
      </c>
      <c r="H56" s="108">
        <v>11972191</v>
      </c>
      <c r="I56" s="81">
        <v>0.9805520128187194</v>
      </c>
      <c r="J56" s="92">
        <v>237453</v>
      </c>
      <c r="K56" s="84">
        <v>1.9447987181280633E-2</v>
      </c>
      <c r="L56" s="103">
        <v>12209644</v>
      </c>
      <c r="M56" s="83">
        <v>2.0932141256847836E-2</v>
      </c>
      <c r="N56" s="85"/>
    </row>
    <row r="57" spans="1:14" s="11" customFormat="1" ht="44.25">
      <c r="A57" s="51" t="s">
        <v>55</v>
      </c>
      <c r="B57" s="376">
        <v>48639136.850000001</v>
      </c>
      <c r="C57" s="340">
        <v>1</v>
      </c>
      <c r="D57" s="377">
        <v>0</v>
      </c>
      <c r="E57" s="342">
        <v>0</v>
      </c>
      <c r="F57" s="378">
        <v>48639136.850000001</v>
      </c>
      <c r="G57" s="343">
        <v>8.6917200445567278E-2</v>
      </c>
      <c r="H57" s="110">
        <v>45487517</v>
      </c>
      <c r="I57" s="58">
        <v>1</v>
      </c>
      <c r="J57" s="111">
        <v>0</v>
      </c>
      <c r="K57" s="60">
        <v>0</v>
      </c>
      <c r="L57" s="112">
        <v>45487517</v>
      </c>
      <c r="M57" s="62">
        <v>7.7983529353293779E-2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64400459</v>
      </c>
      <c r="E59" s="342">
        <v>3156.8852450980394</v>
      </c>
      <c r="F59" s="328">
        <v>64400459</v>
      </c>
      <c r="G59" s="343">
        <v>0.11508237946228145</v>
      </c>
      <c r="H59" s="42">
        <v>20400</v>
      </c>
      <c r="I59" s="58">
        <v>2.6342440806114331E-4</v>
      </c>
      <c r="J59" s="70">
        <v>77421171</v>
      </c>
      <c r="K59" s="60">
        <v>0.99973657559193885</v>
      </c>
      <c r="L59" s="44">
        <v>77441571</v>
      </c>
      <c r="M59" s="62">
        <v>0.13276537000785699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18482449</v>
      </c>
      <c r="E60" s="342">
        <v>1</v>
      </c>
      <c r="F60" s="353">
        <v>18482449</v>
      </c>
      <c r="G60" s="343">
        <v>3.3027780271104347E-2</v>
      </c>
      <c r="H60" s="77">
        <v>0</v>
      </c>
      <c r="I60" s="58">
        <v>0</v>
      </c>
      <c r="J60" s="78">
        <v>21008649</v>
      </c>
      <c r="K60" s="60">
        <v>1</v>
      </c>
      <c r="L60" s="79">
        <v>21008649</v>
      </c>
      <c r="M60" s="62">
        <v>3.6017103240973694E-2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15287818</v>
      </c>
      <c r="E63" s="342">
        <v>1</v>
      </c>
      <c r="F63" s="328">
        <v>15287818</v>
      </c>
      <c r="G63" s="343">
        <v>2.7319036223426553E-2</v>
      </c>
      <c r="H63" s="42">
        <v>0</v>
      </c>
      <c r="I63" s="58">
        <v>0</v>
      </c>
      <c r="J63" s="70">
        <v>14648000</v>
      </c>
      <c r="K63" s="60">
        <v>1</v>
      </c>
      <c r="L63" s="44">
        <v>14648000</v>
      </c>
      <c r="M63" s="62">
        <v>2.5112444321088077E-2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2999509</v>
      </c>
      <c r="E64" s="342">
        <v>1</v>
      </c>
      <c r="F64" s="328">
        <v>2999509</v>
      </c>
      <c r="G64" s="343">
        <v>5.3600647929936086E-3</v>
      </c>
      <c r="H64" s="42">
        <v>0</v>
      </c>
      <c r="I64" s="58">
        <v>0</v>
      </c>
      <c r="J64" s="70">
        <v>2335103</v>
      </c>
      <c r="K64" s="60">
        <v>1</v>
      </c>
      <c r="L64" s="44">
        <v>2335103</v>
      </c>
      <c r="M64" s="62">
        <v>4.0032867334452299E-3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20994936</v>
      </c>
      <c r="E65" s="342">
        <v>1</v>
      </c>
      <c r="F65" s="328">
        <v>20994936</v>
      </c>
      <c r="G65" s="343">
        <v>3.7517546133301834E-2</v>
      </c>
      <c r="H65" s="42">
        <v>0</v>
      </c>
      <c r="I65" s="58">
        <v>0</v>
      </c>
      <c r="J65" s="70">
        <v>19895427</v>
      </c>
      <c r="K65" s="60">
        <v>1</v>
      </c>
      <c r="L65" s="44">
        <v>19895427</v>
      </c>
      <c r="M65" s="62">
        <v>3.4108602046816795E-2</v>
      </c>
      <c r="N65" s="35"/>
    </row>
    <row r="66" spans="1:14" s="11" customFormat="1" ht="44.25">
      <c r="A66" s="89" t="s">
        <v>64</v>
      </c>
      <c r="B66" s="326">
        <v>95287.790000000008</v>
      </c>
      <c r="C66" s="340">
        <v>1.4245189015341433E-2</v>
      </c>
      <c r="D66" s="346">
        <v>6593833</v>
      </c>
      <c r="E66" s="342">
        <v>0.35055947391567305</v>
      </c>
      <c r="F66" s="328">
        <v>6689120.79</v>
      </c>
      <c r="G66" s="343">
        <v>1.1953329975859579E-2</v>
      </c>
      <c r="H66" s="42">
        <v>18809456</v>
      </c>
      <c r="I66" s="58">
        <v>0.76330482646203179</v>
      </c>
      <c r="J66" s="70">
        <v>5832673</v>
      </c>
      <c r="K66" s="60">
        <v>0.23669517353796826</v>
      </c>
      <c r="L66" s="44">
        <v>24642129</v>
      </c>
      <c r="M66" s="62">
        <v>4.2246319802400997E-2</v>
      </c>
      <c r="N66" s="35"/>
    </row>
    <row r="67" spans="1:14" s="86" customFormat="1" ht="45">
      <c r="A67" s="116" t="s">
        <v>65</v>
      </c>
      <c r="B67" s="359">
        <v>59082049.07</v>
      </c>
      <c r="C67" s="355">
        <v>0.31411837050936414</v>
      </c>
      <c r="D67" s="360">
        <v>129006438</v>
      </c>
      <c r="E67" s="356">
        <v>1.6910102933607014</v>
      </c>
      <c r="F67" s="359">
        <v>188088487.06999999</v>
      </c>
      <c r="G67" s="357">
        <v>0.33611050258937064</v>
      </c>
      <c r="H67" s="91">
        <v>76289564</v>
      </c>
      <c r="I67" s="81">
        <v>0.35048583154421753</v>
      </c>
      <c r="J67" s="92">
        <v>141378476</v>
      </c>
      <c r="K67" s="84">
        <v>0.64951416845578247</v>
      </c>
      <c r="L67" s="91">
        <v>217668040</v>
      </c>
      <c r="M67" s="83">
        <v>0.37316879676272341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57152248.799999997</v>
      </c>
      <c r="C70" s="340">
        <v>1</v>
      </c>
      <c r="D70" s="346">
        <v>0</v>
      </c>
      <c r="E70" s="342">
        <v>0</v>
      </c>
      <c r="F70" s="328">
        <v>57152248.799999997</v>
      </c>
      <c r="G70" s="343">
        <v>0.10212996748244169</v>
      </c>
      <c r="H70" s="42">
        <v>58724160</v>
      </c>
      <c r="I70" s="58">
        <v>1</v>
      </c>
      <c r="J70" s="70">
        <v>0</v>
      </c>
      <c r="K70" s="60">
        <v>0</v>
      </c>
      <c r="L70" s="44">
        <v>58724160</v>
      </c>
      <c r="M70" s="62">
        <v>0.1006763516044967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18266379</v>
      </c>
      <c r="E73" s="342">
        <v>1</v>
      </c>
      <c r="F73" s="328">
        <v>18266379</v>
      </c>
      <c r="G73" s="343">
        <v>3.2641667344014566E-2</v>
      </c>
      <c r="H73" s="42">
        <v>0</v>
      </c>
      <c r="I73" s="58">
        <v>0</v>
      </c>
      <c r="J73" s="70">
        <v>18632137</v>
      </c>
      <c r="K73" s="60">
        <v>1</v>
      </c>
      <c r="L73" s="44">
        <v>18632137</v>
      </c>
      <c r="M73" s="62">
        <v>3.1942825163529837E-2</v>
      </c>
    </row>
    <row r="74" spans="1:14" s="86" customFormat="1" ht="45">
      <c r="A74" s="87" t="s">
        <v>72</v>
      </c>
      <c r="B74" s="379">
        <v>57152248.799999997</v>
      </c>
      <c r="C74" s="355">
        <v>0.75780016777234438</v>
      </c>
      <c r="D74" s="363">
        <v>18266379</v>
      </c>
      <c r="E74" s="356">
        <v>0.31105390013241568</v>
      </c>
      <c r="F74" s="375">
        <v>75418627.799999997</v>
      </c>
      <c r="G74" s="386">
        <v>0.13477163482645627</v>
      </c>
      <c r="H74" s="119">
        <v>58724160</v>
      </c>
      <c r="I74" s="81">
        <v>0.75913871627024754</v>
      </c>
      <c r="J74" s="96">
        <v>18632137</v>
      </c>
      <c r="K74" s="84">
        <v>0.24086128372975246</v>
      </c>
      <c r="L74" s="120">
        <v>77356297</v>
      </c>
      <c r="M74" s="83">
        <v>0.13261917676802654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412330306.44</v>
      </c>
      <c r="C76" s="382">
        <v>0.73682631345107141</v>
      </c>
      <c r="D76" s="381">
        <v>147272817</v>
      </c>
      <c r="E76" s="383">
        <v>0.2631736865489287</v>
      </c>
      <c r="F76" s="381">
        <v>559603123.43999994</v>
      </c>
      <c r="G76" s="384">
        <v>1</v>
      </c>
      <c r="H76" s="123">
        <v>423285852</v>
      </c>
      <c r="I76" s="124">
        <v>0.72567875411348504</v>
      </c>
      <c r="J76" s="123">
        <v>160010613</v>
      </c>
      <c r="K76" s="125">
        <v>0.27432124588651502</v>
      </c>
      <c r="L76" s="123">
        <v>583296465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zoomScale="30" zoomScaleNormal="30" workbookViewId="0">
      <selection activeCell="B4" sqref="B4:G7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5" s="11" customFormat="1" ht="45">
      <c r="A1" s="1" t="s">
        <v>0</v>
      </c>
      <c r="B1" s="2"/>
      <c r="C1" s="3"/>
      <c r="D1" s="2"/>
      <c r="E1" s="4"/>
      <c r="F1" s="5"/>
      <c r="G1" s="4"/>
      <c r="H1" s="7" t="s">
        <v>1</v>
      </c>
      <c r="I1" s="8" t="s">
        <v>105</v>
      </c>
      <c r="J1" s="9"/>
      <c r="K1" s="8"/>
      <c r="L1" s="10"/>
      <c r="M1" s="10"/>
      <c r="N1" s="10"/>
      <c r="O1" s="10"/>
    </row>
    <row r="2" spans="1:15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4"/>
    </row>
    <row r="3" spans="1:15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5"/>
      <c r="L3" s="16"/>
      <c r="M3" s="16"/>
      <c r="N3" s="16"/>
      <c r="O3" s="16"/>
    </row>
    <row r="4" spans="1:15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5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5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5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5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5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5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5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5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5" s="10" customFormat="1" ht="44.25">
      <c r="A13" s="51" t="s">
        <v>13</v>
      </c>
      <c r="B13" s="307">
        <v>71046474</v>
      </c>
      <c r="C13" s="335">
        <v>1</v>
      </c>
      <c r="D13" s="336">
        <v>0</v>
      </c>
      <c r="E13" s="337">
        <v>0</v>
      </c>
      <c r="F13" s="338">
        <v>71046474</v>
      </c>
      <c r="G13" s="339">
        <v>0.15996790468028144</v>
      </c>
      <c r="H13" s="9">
        <v>76475289</v>
      </c>
      <c r="I13" s="52">
        <v>1</v>
      </c>
      <c r="J13" s="53">
        <v>0</v>
      </c>
      <c r="K13" s="54">
        <v>0</v>
      </c>
      <c r="L13" s="55">
        <v>76475289</v>
      </c>
      <c r="M13" s="56">
        <v>0.16959413346625768</v>
      </c>
      <c r="N13" s="57"/>
    </row>
    <row r="14" spans="1:15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5" s="11" customFormat="1" ht="44.25">
      <c r="A15" s="41" t="s">
        <v>15</v>
      </c>
      <c r="B15" s="344">
        <v>20263981</v>
      </c>
      <c r="C15" s="393">
        <v>1</v>
      </c>
      <c r="D15" s="346">
        <v>0</v>
      </c>
      <c r="E15" s="394">
        <v>0</v>
      </c>
      <c r="F15" s="332">
        <v>20263981</v>
      </c>
      <c r="G15" s="395">
        <v>1</v>
      </c>
      <c r="H15" s="63">
        <v>20746106</v>
      </c>
      <c r="I15" s="64">
        <v>1</v>
      </c>
      <c r="J15" s="42">
        <v>0</v>
      </c>
      <c r="K15" s="65">
        <v>0</v>
      </c>
      <c r="L15" s="48">
        <v>20746106</v>
      </c>
      <c r="M15" s="66">
        <v>4.6007251700207752E-2</v>
      </c>
      <c r="N15" s="35"/>
    </row>
    <row r="16" spans="1:15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3973162</v>
      </c>
      <c r="C17" s="340">
        <v>1</v>
      </c>
      <c r="D17" s="346">
        <v>0</v>
      </c>
      <c r="E17" s="342">
        <v>0</v>
      </c>
      <c r="F17" s="328">
        <v>3973162</v>
      </c>
      <c r="G17" s="343">
        <v>8.9459527589689572E-3</v>
      </c>
      <c r="H17" s="42">
        <v>4240106</v>
      </c>
      <c r="I17" s="58">
        <v>1</v>
      </c>
      <c r="J17" s="70">
        <v>0</v>
      </c>
      <c r="K17" s="60">
        <v>0</v>
      </c>
      <c r="L17" s="44">
        <v>4240106</v>
      </c>
      <c r="M17" s="62">
        <v>9.4029994822913306E-3</v>
      </c>
      <c r="N17" s="35"/>
    </row>
    <row r="18" spans="1:14" s="11" customFormat="1" ht="44.25">
      <c r="A18" s="69" t="s">
        <v>18</v>
      </c>
      <c r="B18" s="326">
        <v>16290819</v>
      </c>
      <c r="C18" s="340">
        <v>1</v>
      </c>
      <c r="D18" s="346">
        <v>0</v>
      </c>
      <c r="E18" s="342">
        <v>0</v>
      </c>
      <c r="F18" s="328">
        <v>16290819</v>
      </c>
      <c r="G18" s="343">
        <v>3.6680330975407981E-2</v>
      </c>
      <c r="H18" s="42">
        <v>16506000</v>
      </c>
      <c r="I18" s="58">
        <v>1</v>
      </c>
      <c r="J18" s="70">
        <v>0</v>
      </c>
      <c r="K18" s="60">
        <v>0</v>
      </c>
      <c r="L18" s="44">
        <v>16506000</v>
      </c>
      <c r="M18" s="62">
        <v>3.6604252217916418E-2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91310455</v>
      </c>
      <c r="C40" s="355">
        <v>1</v>
      </c>
      <c r="D40" s="354">
        <v>0</v>
      </c>
      <c r="E40" s="356">
        <v>0</v>
      </c>
      <c r="F40" s="354">
        <v>91310455</v>
      </c>
      <c r="G40" s="357">
        <v>0.20559418841465837</v>
      </c>
      <c r="H40" s="80">
        <v>97221395</v>
      </c>
      <c r="I40" s="81">
        <v>1</v>
      </c>
      <c r="J40" s="80">
        <v>0</v>
      </c>
      <c r="K40" s="84">
        <v>0</v>
      </c>
      <c r="L40" s="80">
        <v>97221395</v>
      </c>
      <c r="M40" s="83">
        <v>0.21560138516646543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33698795</v>
      </c>
      <c r="C44" s="340">
        <v>1</v>
      </c>
      <c r="D44" s="346">
        <v>0</v>
      </c>
      <c r="E44" s="342">
        <v>0</v>
      </c>
      <c r="F44" s="353">
        <v>33698795</v>
      </c>
      <c r="G44" s="343">
        <v>0.12298902918339132</v>
      </c>
      <c r="H44" s="42">
        <v>38169464</v>
      </c>
      <c r="I44" s="58">
        <v>1</v>
      </c>
      <c r="J44" s="70">
        <v>0</v>
      </c>
      <c r="K44" s="60">
        <v>0</v>
      </c>
      <c r="L44" s="79">
        <v>38169464</v>
      </c>
      <c r="M44" s="62">
        <v>0.13608382002551195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33698795</v>
      </c>
      <c r="C47" s="355">
        <v>1</v>
      </c>
      <c r="D47" s="360">
        <v>0</v>
      </c>
      <c r="E47" s="356">
        <v>0</v>
      </c>
      <c r="F47" s="361">
        <v>33698795</v>
      </c>
      <c r="G47" s="357">
        <v>7.5876047365845981E-2</v>
      </c>
      <c r="H47" s="91">
        <v>38169464</v>
      </c>
      <c r="I47" s="81">
        <v>1</v>
      </c>
      <c r="J47" s="92">
        <v>0</v>
      </c>
      <c r="K47" s="84">
        <v>0</v>
      </c>
      <c r="L47" s="93">
        <v>38169464</v>
      </c>
      <c r="M47" s="83">
        <v>8.4645867398441835E-2</v>
      </c>
      <c r="N47" s="85"/>
    </row>
    <row r="48" spans="1:14" s="86" customFormat="1" ht="45">
      <c r="A48" s="94" t="s">
        <v>46</v>
      </c>
      <c r="B48" s="362">
        <v>15223256</v>
      </c>
      <c r="C48" s="355">
        <v>1</v>
      </c>
      <c r="D48" s="362">
        <v>0</v>
      </c>
      <c r="E48" s="356">
        <v>0</v>
      </c>
      <c r="F48" s="364">
        <v>15223256</v>
      </c>
      <c r="G48" s="357">
        <v>3.4276611176108786E-2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25322739</v>
      </c>
      <c r="C50" s="335">
        <v>1</v>
      </c>
      <c r="D50" s="341">
        <v>0</v>
      </c>
      <c r="E50" s="337">
        <v>0</v>
      </c>
      <c r="F50" s="369">
        <v>25322739</v>
      </c>
      <c r="G50" s="339">
        <v>5.7016559310116434E-2</v>
      </c>
      <c r="H50" s="98">
        <v>30283709</v>
      </c>
      <c r="I50" s="52">
        <v>1</v>
      </c>
      <c r="J50" s="59">
        <v>0</v>
      </c>
      <c r="K50" s="54">
        <v>0</v>
      </c>
      <c r="L50" s="102">
        <v>30283709</v>
      </c>
      <c r="M50" s="56">
        <v>6.7158155963285199E-2</v>
      </c>
      <c r="N50" s="35"/>
    </row>
    <row r="51" spans="1:14" s="11" customFormat="1" ht="44.25">
      <c r="A51" s="41" t="s">
        <v>49</v>
      </c>
      <c r="B51" s="344">
        <v>1451389</v>
      </c>
      <c r="C51" s="340">
        <v>1</v>
      </c>
      <c r="D51" s="346">
        <v>0</v>
      </c>
      <c r="E51" s="342">
        <v>0</v>
      </c>
      <c r="F51" s="370">
        <v>1451389</v>
      </c>
      <c r="G51" s="343">
        <v>3.2679406047090949E-3</v>
      </c>
      <c r="H51" s="63">
        <v>1673544</v>
      </c>
      <c r="I51" s="58">
        <v>1</v>
      </c>
      <c r="J51" s="70">
        <v>0</v>
      </c>
      <c r="K51" s="60">
        <v>0</v>
      </c>
      <c r="L51" s="103">
        <v>1673544</v>
      </c>
      <c r="M51" s="62">
        <v>3.7113065960124023E-3</v>
      </c>
      <c r="N51" s="35"/>
    </row>
    <row r="52" spans="1:14" s="11" customFormat="1" ht="44.25">
      <c r="A52" s="104" t="s">
        <v>50</v>
      </c>
      <c r="B52" s="371">
        <v>709977</v>
      </c>
      <c r="C52" s="340">
        <v>1</v>
      </c>
      <c r="D52" s="372">
        <v>0</v>
      </c>
      <c r="E52" s="342">
        <v>0</v>
      </c>
      <c r="F52" s="373">
        <v>709977</v>
      </c>
      <c r="G52" s="343">
        <v>1.5985808537267053E-3</v>
      </c>
      <c r="H52" s="105">
        <v>743456</v>
      </c>
      <c r="I52" s="58">
        <v>1</v>
      </c>
      <c r="J52" s="106">
        <v>0</v>
      </c>
      <c r="K52" s="60">
        <v>0</v>
      </c>
      <c r="L52" s="107">
        <v>743456</v>
      </c>
      <c r="M52" s="62">
        <v>1.6487126461240318E-3</v>
      </c>
      <c r="N52" s="35"/>
    </row>
    <row r="53" spans="1:14" s="11" customFormat="1" ht="44.25">
      <c r="A53" s="104" t="s">
        <v>51</v>
      </c>
      <c r="B53" s="371">
        <v>709753</v>
      </c>
      <c r="C53" s="340">
        <v>1</v>
      </c>
      <c r="D53" s="372">
        <v>0</v>
      </c>
      <c r="E53" s="342">
        <v>0</v>
      </c>
      <c r="F53" s="373">
        <v>709753</v>
      </c>
      <c r="G53" s="343">
        <v>1.5980764963866299E-3</v>
      </c>
      <c r="H53" s="105">
        <v>730734</v>
      </c>
      <c r="I53" s="58">
        <v>1</v>
      </c>
      <c r="J53" s="106">
        <v>0</v>
      </c>
      <c r="K53" s="60">
        <v>0</v>
      </c>
      <c r="L53" s="107">
        <v>730734</v>
      </c>
      <c r="M53" s="62">
        <v>1.6204999176182562E-3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234143</v>
      </c>
      <c r="C55" s="340">
        <v>0.15121365258246283</v>
      </c>
      <c r="D55" s="346">
        <v>1314282</v>
      </c>
      <c r="E55" s="342">
        <v>5.4578457347408289</v>
      </c>
      <c r="F55" s="370">
        <v>1548425</v>
      </c>
      <c r="G55" s="343">
        <v>3.486426403153586E-3</v>
      </c>
      <c r="H55" s="63">
        <v>240806</v>
      </c>
      <c r="I55" s="58">
        <v>0.15428785244092935</v>
      </c>
      <c r="J55" s="70">
        <v>1319952</v>
      </c>
      <c r="K55" s="60">
        <v>0.84571214755907065</v>
      </c>
      <c r="L55" s="103">
        <v>1560758</v>
      </c>
      <c r="M55" s="62">
        <v>3.4611886273555551E-3</v>
      </c>
      <c r="N55" s="35"/>
    </row>
    <row r="56" spans="1:14" s="86" customFormat="1" ht="45">
      <c r="A56" s="94" t="s">
        <v>54</v>
      </c>
      <c r="B56" s="374">
        <v>28428001</v>
      </c>
      <c r="C56" s="355">
        <v>0.95581099137547709</v>
      </c>
      <c r="D56" s="360">
        <v>1314282</v>
      </c>
      <c r="E56" s="356">
        <v>3.9031607303687973E-2</v>
      </c>
      <c r="F56" s="375">
        <v>29742283</v>
      </c>
      <c r="G56" s="357">
        <v>6.6967583668092454E-2</v>
      </c>
      <c r="H56" s="108">
        <v>33672249</v>
      </c>
      <c r="I56" s="81">
        <v>0.96227868032651043</v>
      </c>
      <c r="J56" s="92">
        <v>1319952</v>
      </c>
      <c r="K56" s="84">
        <v>3.7721319673489531E-2</v>
      </c>
      <c r="L56" s="103">
        <v>34992201</v>
      </c>
      <c r="M56" s="83">
        <v>7.7599863750395445E-2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7093160</v>
      </c>
      <c r="E58" s="342">
        <v>1</v>
      </c>
      <c r="F58" s="328">
        <v>7093160</v>
      </c>
      <c r="G58" s="343">
        <v>1.597092549254429E-2</v>
      </c>
      <c r="H58" s="42">
        <v>0</v>
      </c>
      <c r="I58" s="58">
        <v>0</v>
      </c>
      <c r="J58" s="70">
        <v>7447818</v>
      </c>
      <c r="K58" s="60">
        <v>1</v>
      </c>
      <c r="L58" s="44">
        <v>7447818</v>
      </c>
      <c r="M58" s="62">
        <v>1.6516527841096439E-2</v>
      </c>
      <c r="N58" s="35"/>
    </row>
    <row r="59" spans="1:14" s="11" customFormat="1" ht="44.25">
      <c r="A59" s="90" t="s">
        <v>57</v>
      </c>
      <c r="B59" s="326">
        <v>1221812</v>
      </c>
      <c r="C59" s="340">
        <v>0.2004649796796989</v>
      </c>
      <c r="D59" s="346">
        <v>4873078</v>
      </c>
      <c r="E59" s="342">
        <v>4.1179873648344891</v>
      </c>
      <c r="F59" s="328">
        <v>6094890</v>
      </c>
      <c r="G59" s="343">
        <v>1.3723225484164077E-2</v>
      </c>
      <c r="H59" s="42">
        <v>1183364</v>
      </c>
      <c r="I59" s="58">
        <v>0.18783519777422647</v>
      </c>
      <c r="J59" s="70">
        <v>5116648</v>
      </c>
      <c r="K59" s="60">
        <v>0.81216480222577359</v>
      </c>
      <c r="L59" s="44">
        <v>6300012</v>
      </c>
      <c r="M59" s="62">
        <v>1.3971115244389922E-2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75712149</v>
      </c>
      <c r="E60" s="342">
        <v>1</v>
      </c>
      <c r="F60" s="353">
        <v>75712149</v>
      </c>
      <c r="G60" s="343">
        <v>0.17047311643321336</v>
      </c>
      <c r="H60" s="77">
        <v>0</v>
      </c>
      <c r="I60" s="58">
        <v>0</v>
      </c>
      <c r="J60" s="78">
        <v>68754306</v>
      </c>
      <c r="K60" s="60">
        <v>1</v>
      </c>
      <c r="L60" s="79">
        <v>68754306</v>
      </c>
      <c r="M60" s="62">
        <v>0.15247182587494271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13354274</v>
      </c>
      <c r="E63" s="342">
        <v>1</v>
      </c>
      <c r="F63" s="328">
        <v>13354274</v>
      </c>
      <c r="G63" s="343">
        <v>3.0068420148568677E-2</v>
      </c>
      <c r="H63" s="42">
        <v>0</v>
      </c>
      <c r="I63" s="58">
        <v>0</v>
      </c>
      <c r="J63" s="70">
        <v>16276100</v>
      </c>
      <c r="K63" s="60">
        <v>1</v>
      </c>
      <c r="L63" s="44">
        <v>16276100</v>
      </c>
      <c r="M63" s="62">
        <v>3.6094418364475307E-2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683421</v>
      </c>
      <c r="E64" s="342">
        <v>1</v>
      </c>
      <c r="F64" s="328">
        <v>683421</v>
      </c>
      <c r="G64" s="343">
        <v>1.5387874897845404E-3</v>
      </c>
      <c r="H64" s="42">
        <v>0</v>
      </c>
      <c r="I64" s="58">
        <v>0</v>
      </c>
      <c r="J64" s="70">
        <v>559909</v>
      </c>
      <c r="K64" s="60">
        <v>1</v>
      </c>
      <c r="L64" s="44">
        <v>559909</v>
      </c>
      <c r="M64" s="62">
        <v>1.2416727405235287E-3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108672317</v>
      </c>
      <c r="E65" s="342">
        <v>1</v>
      </c>
      <c r="F65" s="328">
        <v>108672317</v>
      </c>
      <c r="G65" s="343">
        <v>0.24468607474089885</v>
      </c>
      <c r="H65" s="42">
        <v>0</v>
      </c>
      <c r="I65" s="58">
        <v>0</v>
      </c>
      <c r="J65" s="70">
        <v>118376186</v>
      </c>
      <c r="K65" s="60">
        <v>1</v>
      </c>
      <c r="L65" s="44">
        <v>118376186</v>
      </c>
      <c r="M65" s="62">
        <v>0.26251495025681487</v>
      </c>
      <c r="N65" s="35"/>
    </row>
    <row r="66" spans="1:14" s="11" customFormat="1" ht="44.25">
      <c r="A66" s="89" t="s">
        <v>64</v>
      </c>
      <c r="B66" s="326">
        <v>248852</v>
      </c>
      <c r="C66" s="340">
        <v>1.2153565129447982E-2</v>
      </c>
      <c r="D66" s="346">
        <v>20226786</v>
      </c>
      <c r="E66" s="342">
        <v>101.23972551316125</v>
      </c>
      <c r="F66" s="328">
        <v>20475638</v>
      </c>
      <c r="G66" s="343">
        <v>4.6102849634057114E-2</v>
      </c>
      <c r="H66" s="42">
        <v>199791</v>
      </c>
      <c r="I66" s="58">
        <v>9.8205279120528663E-3</v>
      </c>
      <c r="J66" s="70">
        <v>20144431</v>
      </c>
      <c r="K66" s="60">
        <v>0.9901794720879471</v>
      </c>
      <c r="L66" s="44">
        <v>20344222</v>
      </c>
      <c r="M66" s="62">
        <v>4.5116020432890099E-2</v>
      </c>
      <c r="N66" s="35"/>
    </row>
    <row r="67" spans="1:14" s="86" customFormat="1" ht="45">
      <c r="A67" s="116" t="s">
        <v>65</v>
      </c>
      <c r="B67" s="359">
        <v>29898665</v>
      </c>
      <c r="C67" s="355">
        <v>0.11419195016064966</v>
      </c>
      <c r="D67" s="360">
        <v>231929467</v>
      </c>
      <c r="E67" s="356">
        <v>6.6160831294370475</v>
      </c>
      <c r="F67" s="359">
        <v>261828132</v>
      </c>
      <c r="G67" s="357">
        <v>0.58953098309132335</v>
      </c>
      <c r="H67" s="91">
        <v>35055404</v>
      </c>
      <c r="I67" s="81">
        <v>0.12838420508445109</v>
      </c>
      <c r="J67" s="92">
        <v>237995350</v>
      </c>
      <c r="K67" s="84">
        <v>0.87161579491554897</v>
      </c>
      <c r="L67" s="91">
        <v>273050754</v>
      </c>
      <c r="M67" s="83">
        <v>0.60552639450552836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42068915</v>
      </c>
      <c r="E73" s="342">
        <v>1</v>
      </c>
      <c r="F73" s="328">
        <v>42068915</v>
      </c>
      <c r="G73" s="343">
        <v>9.472216995206352E-2</v>
      </c>
      <c r="H73" s="42">
        <v>0</v>
      </c>
      <c r="I73" s="58">
        <v>0</v>
      </c>
      <c r="J73" s="70">
        <v>42489604</v>
      </c>
      <c r="K73" s="60">
        <v>1</v>
      </c>
      <c r="L73" s="44">
        <v>42489604</v>
      </c>
      <c r="M73" s="62">
        <v>9.4226352929564425E-2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42068915</v>
      </c>
      <c r="E74" s="356">
        <v>1</v>
      </c>
      <c r="F74" s="375">
        <v>42068915</v>
      </c>
      <c r="G74" s="386">
        <v>9.472216995206352E-2</v>
      </c>
      <c r="H74" s="119">
        <v>0</v>
      </c>
      <c r="I74" s="81">
        <v>0</v>
      </c>
      <c r="J74" s="96">
        <v>42489604</v>
      </c>
      <c r="K74" s="84">
        <v>1</v>
      </c>
      <c r="L74" s="120">
        <v>42489604</v>
      </c>
      <c r="M74" s="83">
        <v>9.4226352929564425E-2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170131171</v>
      </c>
      <c r="C76" s="382">
        <v>0.38306653959593634</v>
      </c>
      <c r="D76" s="381">
        <v>273998382</v>
      </c>
      <c r="E76" s="383">
        <v>0.61693346040406372</v>
      </c>
      <c r="F76" s="381">
        <v>444129553</v>
      </c>
      <c r="G76" s="384">
        <v>1</v>
      </c>
      <c r="H76" s="123">
        <v>170446263</v>
      </c>
      <c r="I76" s="124">
        <v>0.37798727738115323</v>
      </c>
      <c r="J76" s="123">
        <v>280484954</v>
      </c>
      <c r="K76" s="125">
        <v>0.62201272261884677</v>
      </c>
      <c r="L76" s="123">
        <v>450931217</v>
      </c>
      <c r="M76" s="126">
        <v>1</v>
      </c>
    </row>
    <row r="77" spans="1:14" ht="45" thickTop="1">
      <c r="A77" s="127"/>
      <c r="B77" s="303"/>
      <c r="C77" s="304"/>
      <c r="D77" s="303"/>
      <c r="E77" s="304"/>
      <c r="F77" s="303"/>
      <c r="G77" s="304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303"/>
      <c r="C78" s="304"/>
      <c r="D78" s="303"/>
      <c r="E78" s="304"/>
      <c r="F78" s="303"/>
      <c r="G78" s="30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303"/>
      <c r="C79" s="304"/>
      <c r="D79" s="303"/>
      <c r="E79" s="304"/>
      <c r="F79" s="303"/>
      <c r="G79" s="30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H2" sqref="H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62441915</v>
      </c>
      <c r="C13" s="335">
        <v>1</v>
      </c>
      <c r="D13" s="336">
        <v>0</v>
      </c>
      <c r="E13" s="337">
        <v>0</v>
      </c>
      <c r="F13" s="338">
        <v>62441915</v>
      </c>
      <c r="G13" s="339">
        <v>0.46194100859846782</v>
      </c>
      <c r="H13" s="9">
        <v>66233086</v>
      </c>
      <c r="I13" s="52">
        <v>1</v>
      </c>
      <c r="J13" s="53">
        <v>0</v>
      </c>
      <c r="K13" s="54">
        <v>0</v>
      </c>
      <c r="L13" s="55">
        <v>66233086</v>
      </c>
      <c r="M13" s="56">
        <v>0.51098089835946359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10225283</v>
      </c>
      <c r="C15" s="393">
        <v>1</v>
      </c>
      <c r="D15" s="346">
        <v>0</v>
      </c>
      <c r="E15" s="394">
        <v>0</v>
      </c>
      <c r="F15" s="332">
        <v>10225283</v>
      </c>
      <c r="G15" s="395">
        <v>1</v>
      </c>
      <c r="H15" s="63">
        <v>5260167</v>
      </c>
      <c r="I15" s="64">
        <v>1</v>
      </c>
      <c r="J15" s="42">
        <v>0</v>
      </c>
      <c r="K15" s="65">
        <v>0</v>
      </c>
      <c r="L15" s="48">
        <v>5260167</v>
      </c>
      <c r="M15" s="66">
        <v>4.0581603870621465E-2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2797230</v>
      </c>
      <c r="C17" s="340">
        <v>1</v>
      </c>
      <c r="D17" s="346">
        <v>0</v>
      </c>
      <c r="E17" s="342">
        <v>0</v>
      </c>
      <c r="F17" s="328">
        <v>2797230</v>
      </c>
      <c r="G17" s="343">
        <v>2.0693715871492605E-2</v>
      </c>
      <c r="H17" s="42">
        <v>2985167</v>
      </c>
      <c r="I17" s="58">
        <v>1</v>
      </c>
      <c r="J17" s="70">
        <v>0</v>
      </c>
      <c r="K17" s="60">
        <v>0</v>
      </c>
      <c r="L17" s="44">
        <v>2985167</v>
      </c>
      <c r="M17" s="62">
        <v>2.3030231679270159E-2</v>
      </c>
      <c r="N17" s="35"/>
    </row>
    <row r="18" spans="1:14" s="11" customFormat="1" ht="44.25">
      <c r="A18" s="69" t="s">
        <v>18</v>
      </c>
      <c r="B18" s="326">
        <v>2428053</v>
      </c>
      <c r="C18" s="340">
        <v>1</v>
      </c>
      <c r="D18" s="346">
        <v>0</v>
      </c>
      <c r="E18" s="342">
        <v>0</v>
      </c>
      <c r="F18" s="328">
        <v>2428053</v>
      </c>
      <c r="G18" s="343">
        <v>1.7962569721805224E-2</v>
      </c>
      <c r="H18" s="42">
        <v>2275000</v>
      </c>
      <c r="I18" s="58">
        <v>1</v>
      </c>
      <c r="J18" s="70">
        <v>0</v>
      </c>
      <c r="K18" s="60">
        <v>0</v>
      </c>
      <c r="L18" s="44">
        <v>2275000</v>
      </c>
      <c r="M18" s="62">
        <v>1.7551372191351309E-2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5000000</v>
      </c>
      <c r="C34" s="340">
        <v>1</v>
      </c>
      <c r="D34" s="346">
        <v>0</v>
      </c>
      <c r="E34" s="342">
        <v>0</v>
      </c>
      <c r="F34" s="328">
        <v>5000000</v>
      </c>
      <c r="G34" s="343">
        <v>3.6989657395874856E-2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72667198</v>
      </c>
      <c r="C40" s="355">
        <v>1</v>
      </c>
      <c r="D40" s="354">
        <v>0</v>
      </c>
      <c r="E40" s="356">
        <v>0</v>
      </c>
      <c r="F40" s="354">
        <v>72667198</v>
      </c>
      <c r="G40" s="357">
        <v>0.53758695158764047</v>
      </c>
      <c r="H40" s="80">
        <v>71493253</v>
      </c>
      <c r="I40" s="81">
        <v>1</v>
      </c>
      <c r="J40" s="80">
        <v>0</v>
      </c>
      <c r="K40" s="84">
        <v>0</v>
      </c>
      <c r="L40" s="80">
        <v>71493253</v>
      </c>
      <c r="M40" s="83">
        <v>0.55156250223008507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5364360</v>
      </c>
      <c r="C59" s="340">
        <v>0.82053500370240806</v>
      </c>
      <c r="D59" s="346">
        <v>1173277</v>
      </c>
      <c r="E59" s="342">
        <v>0.21869095992544269</v>
      </c>
      <c r="F59" s="328">
        <v>6537637</v>
      </c>
      <c r="G59" s="343">
        <v>4.8364990561719022E-2</v>
      </c>
      <c r="H59" s="42">
        <v>5365000</v>
      </c>
      <c r="I59" s="58">
        <v>0.81721249047981726</v>
      </c>
      <c r="J59" s="70">
        <v>1200000</v>
      </c>
      <c r="K59" s="60">
        <v>0.1827875095201828</v>
      </c>
      <c r="L59" s="44">
        <v>6565000</v>
      </c>
      <c r="M59" s="62">
        <v>5.0648245466470919E-2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13167706</v>
      </c>
      <c r="E60" s="342">
        <v>1</v>
      </c>
      <c r="F60" s="353">
        <v>13167706</v>
      </c>
      <c r="G60" s="343">
        <v>9.7413786725921145E-2</v>
      </c>
      <c r="H60" s="77">
        <v>0</v>
      </c>
      <c r="I60" s="58">
        <v>0</v>
      </c>
      <c r="J60" s="78">
        <v>13000000</v>
      </c>
      <c r="K60" s="60">
        <v>1</v>
      </c>
      <c r="L60" s="79">
        <v>13000000</v>
      </c>
      <c r="M60" s="62">
        <v>0.10029355537915033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136400</v>
      </c>
      <c r="E64" s="342">
        <v>1</v>
      </c>
      <c r="F64" s="328">
        <v>136400</v>
      </c>
      <c r="G64" s="343">
        <v>1.0090778537594661E-3</v>
      </c>
      <c r="H64" s="42">
        <v>0</v>
      </c>
      <c r="I64" s="58">
        <v>0</v>
      </c>
      <c r="J64" s="70">
        <v>100000</v>
      </c>
      <c r="K64" s="60">
        <v>1</v>
      </c>
      <c r="L64" s="44">
        <v>100000</v>
      </c>
      <c r="M64" s="62">
        <v>7.7148888753192564E-4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8523050</v>
      </c>
      <c r="E65" s="342">
        <v>1</v>
      </c>
      <c r="F65" s="328">
        <v>8523050</v>
      </c>
      <c r="G65" s="343">
        <v>6.3052939893582238E-2</v>
      </c>
      <c r="H65" s="42">
        <v>0</v>
      </c>
      <c r="I65" s="58">
        <v>0</v>
      </c>
      <c r="J65" s="70">
        <v>8500000</v>
      </c>
      <c r="K65" s="60">
        <v>1</v>
      </c>
      <c r="L65" s="44">
        <v>8500000</v>
      </c>
      <c r="M65" s="62">
        <v>6.557655544021368E-2</v>
      </c>
      <c r="N65" s="35"/>
    </row>
    <row r="66" spans="1:14" s="11" customFormat="1" ht="44.25">
      <c r="A66" s="89" t="s">
        <v>64</v>
      </c>
      <c r="B66" s="326">
        <v>534885</v>
      </c>
      <c r="C66" s="340">
        <v>4.1953400065869235E-2</v>
      </c>
      <c r="D66" s="346">
        <v>12214618</v>
      </c>
      <c r="E66" s="342">
        <v>8.464932323469629</v>
      </c>
      <c r="F66" s="328">
        <v>12749503</v>
      </c>
      <c r="G66" s="343">
        <v>9.4319949587535729E-2</v>
      </c>
      <c r="H66" s="42">
        <v>1442967</v>
      </c>
      <c r="I66" s="58">
        <v>0.18166599458363605</v>
      </c>
      <c r="J66" s="70">
        <v>6500000</v>
      </c>
      <c r="K66" s="60">
        <v>0.81833400541636392</v>
      </c>
      <c r="L66" s="44">
        <v>7942967</v>
      </c>
      <c r="M66" s="62">
        <v>6.1279107745327972E-2</v>
      </c>
      <c r="N66" s="35"/>
    </row>
    <row r="67" spans="1:14" s="86" customFormat="1" ht="45">
      <c r="A67" s="116" t="s">
        <v>65</v>
      </c>
      <c r="B67" s="359">
        <v>5899245</v>
      </c>
      <c r="C67" s="355">
        <v>0.14348403290184028</v>
      </c>
      <c r="D67" s="360">
        <v>35215051</v>
      </c>
      <c r="E67" s="356">
        <v>5.1726236334576825</v>
      </c>
      <c r="F67" s="359">
        <v>41114296</v>
      </c>
      <c r="G67" s="357">
        <v>0.30416074462251758</v>
      </c>
      <c r="H67" s="91">
        <v>6807967</v>
      </c>
      <c r="I67" s="81">
        <v>0.18854473307788278</v>
      </c>
      <c r="J67" s="92">
        <v>29300000</v>
      </c>
      <c r="K67" s="84">
        <v>0.81145526692211722</v>
      </c>
      <c r="L67" s="91">
        <v>36107967</v>
      </c>
      <c r="M67" s="83">
        <v>0.27856895291869482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11174889</v>
      </c>
      <c r="C73" s="340">
        <v>0.52240037667428063</v>
      </c>
      <c r="D73" s="346">
        <v>10216537</v>
      </c>
      <c r="E73" s="342">
        <v>0.78478423600669056</v>
      </c>
      <c r="F73" s="328">
        <v>21391426</v>
      </c>
      <c r="G73" s="343">
        <v>0.15825230378984192</v>
      </c>
      <c r="H73" s="42">
        <v>13018275</v>
      </c>
      <c r="I73" s="58">
        <v>0.59124863323761734</v>
      </c>
      <c r="J73" s="70">
        <v>9000000</v>
      </c>
      <c r="K73" s="60">
        <v>0.40875136676238261</v>
      </c>
      <c r="L73" s="44">
        <v>22018275</v>
      </c>
      <c r="M73" s="62">
        <v>0.1698685448512201</v>
      </c>
    </row>
    <row r="74" spans="1:14" s="86" customFormat="1" ht="45">
      <c r="A74" s="87" t="s">
        <v>72</v>
      </c>
      <c r="B74" s="379">
        <v>11174889</v>
      </c>
      <c r="C74" s="355">
        <v>0.52240037667428063</v>
      </c>
      <c r="D74" s="363">
        <v>10216537</v>
      </c>
      <c r="E74" s="356">
        <v>0.78478423600669056</v>
      </c>
      <c r="F74" s="375">
        <v>21391426</v>
      </c>
      <c r="G74" s="386">
        <v>0.15825230378984192</v>
      </c>
      <c r="H74" s="119">
        <v>13018275</v>
      </c>
      <c r="I74" s="81">
        <v>0.59124863323761734</v>
      </c>
      <c r="J74" s="96">
        <v>9000000</v>
      </c>
      <c r="K74" s="84">
        <v>0.40875136676238261</v>
      </c>
      <c r="L74" s="120">
        <v>22018275</v>
      </c>
      <c r="M74" s="83">
        <v>0.1698685448512201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89741332</v>
      </c>
      <c r="C76" s="382">
        <v>0.66390022498589218</v>
      </c>
      <c r="D76" s="381">
        <v>45431588</v>
      </c>
      <c r="E76" s="383">
        <v>0.33609977501410787</v>
      </c>
      <c r="F76" s="381">
        <v>135172920</v>
      </c>
      <c r="G76" s="384">
        <v>1</v>
      </c>
      <c r="H76" s="123">
        <v>91319495</v>
      </c>
      <c r="I76" s="124">
        <v>0.70451975607527251</v>
      </c>
      <c r="J76" s="123">
        <v>38300000</v>
      </c>
      <c r="K76" s="125">
        <v>0.29548024392472755</v>
      </c>
      <c r="L76" s="123">
        <v>129619495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J29" sqref="J2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12729398</v>
      </c>
      <c r="C13" s="335">
        <v>1</v>
      </c>
      <c r="D13" s="336">
        <v>0</v>
      </c>
      <c r="E13" s="337">
        <v>0</v>
      </c>
      <c r="F13" s="338">
        <v>12729398</v>
      </c>
      <c r="G13" s="339">
        <v>0.21021529855476837</v>
      </c>
      <c r="H13" s="9">
        <v>12684571</v>
      </c>
      <c r="I13" s="52">
        <v>1</v>
      </c>
      <c r="J13" s="53">
        <v>0</v>
      </c>
      <c r="K13" s="54">
        <v>0</v>
      </c>
      <c r="L13" s="55">
        <v>12684571</v>
      </c>
      <c r="M13" s="56">
        <v>0.21412238302285128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90599</v>
      </c>
      <c r="C15" s="393">
        <v>1</v>
      </c>
      <c r="D15" s="346">
        <v>0</v>
      </c>
      <c r="E15" s="394">
        <v>0</v>
      </c>
      <c r="F15" s="332">
        <v>90599</v>
      </c>
      <c r="G15" s="395">
        <v>1</v>
      </c>
      <c r="H15" s="63">
        <v>96686</v>
      </c>
      <c r="I15" s="64">
        <v>1</v>
      </c>
      <c r="J15" s="42">
        <v>0</v>
      </c>
      <c r="K15" s="65">
        <v>0</v>
      </c>
      <c r="L15" s="48">
        <v>96686</v>
      </c>
      <c r="M15" s="66">
        <v>1.632111698925206E-3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90599</v>
      </c>
      <c r="C17" s="340">
        <v>1</v>
      </c>
      <c r="D17" s="346">
        <v>0</v>
      </c>
      <c r="E17" s="342">
        <v>0</v>
      </c>
      <c r="F17" s="328">
        <v>90599</v>
      </c>
      <c r="G17" s="343">
        <v>1.4961662628321826E-3</v>
      </c>
      <c r="H17" s="42">
        <v>96686</v>
      </c>
      <c r="I17" s="58">
        <v>1</v>
      </c>
      <c r="J17" s="70">
        <v>0</v>
      </c>
      <c r="K17" s="60">
        <v>0</v>
      </c>
      <c r="L17" s="44">
        <v>96686</v>
      </c>
      <c r="M17" s="62">
        <v>1.632111698925206E-3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12819997</v>
      </c>
      <c r="C40" s="355">
        <v>1</v>
      </c>
      <c r="D40" s="354">
        <v>0</v>
      </c>
      <c r="E40" s="356">
        <v>0</v>
      </c>
      <c r="F40" s="354">
        <v>12819997</v>
      </c>
      <c r="G40" s="357">
        <v>0.21171146481760053</v>
      </c>
      <c r="H40" s="80">
        <v>12781257</v>
      </c>
      <c r="I40" s="81">
        <v>1</v>
      </c>
      <c r="J40" s="80">
        <v>0</v>
      </c>
      <c r="K40" s="84">
        <v>0</v>
      </c>
      <c r="L40" s="80">
        <v>12781257</v>
      </c>
      <c r="M40" s="83">
        <v>0.21575449472177649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250000</v>
      </c>
      <c r="E46" s="342">
        <v>1</v>
      </c>
      <c r="F46" s="353">
        <v>250000</v>
      </c>
      <c r="G46" s="343">
        <v>4.128539671608358E-3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250000</v>
      </c>
      <c r="E47" s="356">
        <v>1</v>
      </c>
      <c r="F47" s="361">
        <v>250000</v>
      </c>
      <c r="G47" s="357">
        <v>4.128539671608358E-3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215000</v>
      </c>
      <c r="K59" s="60">
        <v>1</v>
      </c>
      <c r="L59" s="44">
        <v>215000</v>
      </c>
      <c r="M59" s="62">
        <v>3.6293156741298562E-3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2669015</v>
      </c>
      <c r="E60" s="342">
        <v>1</v>
      </c>
      <c r="F60" s="353">
        <v>2669015</v>
      </c>
      <c r="G60" s="343">
        <v>4.4076537246471127E-2</v>
      </c>
      <c r="H60" s="77">
        <v>0</v>
      </c>
      <c r="I60" s="58">
        <v>0</v>
      </c>
      <c r="J60" s="78">
        <v>2000000</v>
      </c>
      <c r="K60" s="60">
        <v>1</v>
      </c>
      <c r="L60" s="79">
        <v>2000000</v>
      </c>
      <c r="M60" s="62">
        <v>3.376107603841727E-2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2458710</v>
      </c>
      <c r="E63" s="342">
        <v>1</v>
      </c>
      <c r="F63" s="328">
        <v>2458710</v>
      </c>
      <c r="G63" s="343">
        <v>4.060352710392074E-2</v>
      </c>
      <c r="H63" s="42">
        <v>0</v>
      </c>
      <c r="I63" s="58">
        <v>0</v>
      </c>
      <c r="J63" s="70">
        <v>2443000</v>
      </c>
      <c r="K63" s="60">
        <v>1</v>
      </c>
      <c r="L63" s="44">
        <v>2443000</v>
      </c>
      <c r="M63" s="62">
        <v>4.1239154380926693E-2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12696620</v>
      </c>
      <c r="E65" s="342">
        <v>1</v>
      </c>
      <c r="F65" s="328">
        <v>12696620</v>
      </c>
      <c r="G65" s="343">
        <v>0.20967399746134444</v>
      </c>
      <c r="H65" s="42">
        <v>0</v>
      </c>
      <c r="I65" s="58">
        <v>0</v>
      </c>
      <c r="J65" s="70">
        <v>12000000</v>
      </c>
      <c r="K65" s="60">
        <v>1</v>
      </c>
      <c r="L65" s="44">
        <v>12000000</v>
      </c>
      <c r="M65" s="62">
        <v>0.20256645623050362</v>
      </c>
      <c r="N65" s="35"/>
    </row>
    <row r="66" spans="1:14" s="11" customFormat="1" ht="44.25">
      <c r="A66" s="89" t="s">
        <v>64</v>
      </c>
      <c r="B66" s="326">
        <v>829834</v>
      </c>
      <c r="C66" s="340">
        <v>9.0508207082756864E-2</v>
      </c>
      <c r="D66" s="346">
        <v>8338771</v>
      </c>
      <c r="E66" s="342">
        <v>10.100732713875777</v>
      </c>
      <c r="F66" s="328">
        <v>9168605</v>
      </c>
      <c r="G66" s="343">
        <v>0.15141179790322701</v>
      </c>
      <c r="H66" s="42">
        <v>825561</v>
      </c>
      <c r="I66" s="58">
        <v>8.4236096280610878E-2</v>
      </c>
      <c r="J66" s="70">
        <v>8975000</v>
      </c>
      <c r="K66" s="60">
        <v>0.91576390371938909</v>
      </c>
      <c r="L66" s="44">
        <v>9800561</v>
      </c>
      <c r="M66" s="62">
        <v>0.1654387425700734</v>
      </c>
      <c r="N66" s="35"/>
    </row>
    <row r="67" spans="1:14" s="86" customFormat="1" ht="45">
      <c r="A67" s="116" t="s">
        <v>65</v>
      </c>
      <c r="B67" s="359">
        <v>829834</v>
      </c>
      <c r="C67" s="355">
        <v>3.0742619832215448E-2</v>
      </c>
      <c r="D67" s="360">
        <v>26163116</v>
      </c>
      <c r="E67" s="356">
        <v>31.691317782695645</v>
      </c>
      <c r="F67" s="359">
        <v>26992950</v>
      </c>
      <c r="G67" s="357">
        <v>0.4457658597149633</v>
      </c>
      <c r="H67" s="91">
        <v>825561</v>
      </c>
      <c r="I67" s="81">
        <v>3.1202037026881395E-2</v>
      </c>
      <c r="J67" s="92">
        <v>25633000</v>
      </c>
      <c r="K67" s="84">
        <v>0.9687979629731186</v>
      </c>
      <c r="L67" s="91">
        <v>26458561</v>
      </c>
      <c r="M67" s="83">
        <v>0.44663474489405081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20491152</v>
      </c>
      <c r="E73" s="342">
        <v>1</v>
      </c>
      <c r="F73" s="328">
        <v>20491152</v>
      </c>
      <c r="G73" s="343">
        <v>0.33839413579582778</v>
      </c>
      <c r="H73" s="42">
        <v>0</v>
      </c>
      <c r="I73" s="58">
        <v>0</v>
      </c>
      <c r="J73" s="70">
        <v>20000000</v>
      </c>
      <c r="K73" s="60">
        <v>1</v>
      </c>
      <c r="L73" s="44">
        <v>20000000</v>
      </c>
      <c r="M73" s="62">
        <v>0.3376107603841727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20491152</v>
      </c>
      <c r="E74" s="356">
        <v>1</v>
      </c>
      <c r="F74" s="375">
        <v>20491152</v>
      </c>
      <c r="G74" s="386">
        <v>0.33839413579582778</v>
      </c>
      <c r="H74" s="119">
        <v>0</v>
      </c>
      <c r="I74" s="81">
        <v>0</v>
      </c>
      <c r="J74" s="96">
        <v>20000000</v>
      </c>
      <c r="K74" s="84">
        <v>1</v>
      </c>
      <c r="L74" s="120">
        <v>20000000</v>
      </c>
      <c r="M74" s="83">
        <v>0.3376107603841727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13649831</v>
      </c>
      <c r="C76" s="382">
        <v>0.22541547517699834</v>
      </c>
      <c r="D76" s="381">
        <v>46904268</v>
      </c>
      <c r="E76" s="383">
        <v>0.77458452482300166</v>
      </c>
      <c r="F76" s="381">
        <v>60554099</v>
      </c>
      <c r="G76" s="384">
        <v>1</v>
      </c>
      <c r="H76" s="123">
        <v>13606818</v>
      </c>
      <c r="I76" s="124">
        <v>0.22969040856945239</v>
      </c>
      <c r="J76" s="123">
        <v>45633000</v>
      </c>
      <c r="K76" s="125">
        <v>0.77030959143054756</v>
      </c>
      <c r="L76" s="123">
        <v>59239818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1"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51.7109375" style="131" customWidth="1"/>
    <col min="5" max="5" width="45.5703125" style="130" customWidth="1"/>
    <col min="6" max="6" width="51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50.28515625" style="131" customWidth="1"/>
    <col min="11" max="11" width="45.5703125" style="130" customWidth="1"/>
    <col min="12" max="12" width="56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ULSystem!B13-ULBOS!B13+LSUBR!B13+LSUA!B13+LSUS!B13+SUBR!B13+SUNO!B13</f>
        <v>510161166.00999999</v>
      </c>
      <c r="C13" s="52">
        <f t="shared" ref="C13:C76" si="0">IF(ISBLANK(B13),"  ",IF(F13&gt;0,B13/F13,IF(B13&gt;0,1,0)))</f>
        <v>1</v>
      </c>
      <c r="D13" s="53">
        <f>ULSystem!D13-ULBOS!D13+LSUBR!D13+LSUA!D13+LSUS!D13+SUBR!D13+SUNO!D13</f>
        <v>0</v>
      </c>
      <c r="E13" s="54">
        <f>IF(ISBLANK(D13),"  ",IF(F13&gt;0,D13/F13,IF(D13&gt;0,1,0)))</f>
        <v>0</v>
      </c>
      <c r="F13" s="206">
        <f>D13+B13</f>
        <v>510161166.00999999</v>
      </c>
      <c r="G13" s="56">
        <f>IF(ISBLANK(F13),"  ",IF(F76&gt;0,F13/F76,IF(F13&gt;0,1,0)))</f>
        <v>0.20784717917347048</v>
      </c>
      <c r="H13" s="9">
        <f>ULSystem!H13-ULBOS!H13+LSUBR!H13+LSUA!H13+LSUS!H13+SUBR!H13+SUNO!H13</f>
        <v>457530436</v>
      </c>
      <c r="I13" s="52">
        <f>IF(ISBLANK(H13),"  ",IF(L13&gt;0,H13/L13,IF(H13&gt;0,1,0)))</f>
        <v>1</v>
      </c>
      <c r="J13" s="53">
        <f>ULSystem!J13-ULBOS!J13+LSUBR!J13+LSUA!J13+LSUS!J13+SUBR!J13+SUNO!J13</f>
        <v>0</v>
      </c>
      <c r="K13" s="54">
        <f>IF(ISBLANK(J13),"  ",IF(L13&gt;0,J13/L13,IF(J13&gt;0,1,0)))</f>
        <v>0</v>
      </c>
      <c r="L13" s="55">
        <f t="shared" ref="L13:L34" si="1">J13+H13</f>
        <v>457530436</v>
      </c>
      <c r="M13" s="56">
        <f>IF(ISBLANK(L13),"  ",IF(L76&gt;0,L13/L76,IF(L13&gt;0,1,0)))</f>
        <v>0.18725547707918003</v>
      </c>
      <c r="N13" s="57"/>
    </row>
    <row r="14" spans="1:17" s="11" customFormat="1" ht="44.25">
      <c r="A14" s="21" t="s">
        <v>14</v>
      </c>
      <c r="B14" s="9">
        <f>ULSystem!B14-ULBOS!B14+LSUBR!B14+LSUA!B14+LSUS!B14+SUBR!B14+SUNO!B14</f>
        <v>0</v>
      </c>
      <c r="C14" s="52">
        <f t="shared" ref="C14" si="2">IF(ISBLANK(B14),"  ",IF(F14&gt;0,B14/F14,IF(B14&gt;0,1,0)))</f>
        <v>0</v>
      </c>
      <c r="D14" s="53">
        <f>ULSystem!D14-ULBOS!D14+LSUBR!D14+LSUA!D14+LSUS!D14+SUBR!D14+SUNO!D14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ULSystem!H14-ULBOS!H14+LSUBR!H14+LSUA!H14+LSUS!H14+SUBR!H14+SUNO!H14</f>
        <v>0</v>
      </c>
      <c r="I14" s="52">
        <f>IF(ISBLANK(H14),"  ",IF(L14&gt;0,H14/L14,IF(H14&gt;0,1,0)))</f>
        <v>0</v>
      </c>
      <c r="J14" s="53">
        <f>ULSystem!J14-ULBOS!J14+LSUBR!J14+LSUA!J14+LSUS!J14+SUBR!J14+SUNO!J14</f>
        <v>0</v>
      </c>
      <c r="K14" s="54">
        <f>IF(ISBLANK(J14),"  ",IF(L14&gt;0,J14/L14,IF(J14&gt;0,1,0)))</f>
        <v>0</v>
      </c>
      <c r="L14" s="55">
        <f t="shared" si="1"/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30929655.93</v>
      </c>
      <c r="C15" s="207">
        <f t="shared" si="0"/>
        <v>0.97172448228848951</v>
      </c>
      <c r="D15" s="70">
        <f>SUM(D16:D34)</f>
        <v>900000</v>
      </c>
      <c r="E15" s="65">
        <f>IF(ISBLANK(D15),"  ",IF(F15&gt;0,D15/F15,IF(D15&gt;0,1,0)))</f>
        <v>2.8275517711510493E-2</v>
      </c>
      <c r="F15" s="48">
        <f>D15+B15</f>
        <v>31829655.93</v>
      </c>
      <c r="G15" s="66">
        <f>IF(ISBLANK(F15),"  ",IF(F76&gt;0,F15/F76,IF(F15&gt;0,1,0)))</f>
        <v>1.2967871017808809E-2</v>
      </c>
      <c r="H15" s="63">
        <f>SUM(H16:H34)</f>
        <v>32688426</v>
      </c>
      <c r="I15" s="207">
        <f>IF(ISBLANK(H15),"  ",IF(L15&gt;0,H15/L15,IF(H15&gt;0,1,0)))</f>
        <v>0.98642059825050232</v>
      </c>
      <c r="J15" s="70">
        <f>SUM(J16:J34)</f>
        <v>450000</v>
      </c>
      <c r="K15" s="65">
        <f>IF(ISBLANK(J15),"  ",IF(L15&gt;0,J15/L15,IF(J15&gt;0,1,0)))</f>
        <v>1.3579401749497698E-2</v>
      </c>
      <c r="L15" s="48">
        <f t="shared" si="1"/>
        <v>33138426</v>
      </c>
      <c r="M15" s="66">
        <f>IF(ISBLANK(L15),"  ",IF(L76&gt;0,L15/L76,IF(L15&gt;0,1,0)))</f>
        <v>1.3562708143602284E-2</v>
      </c>
      <c r="N15" s="35"/>
    </row>
    <row r="16" spans="1:17" s="11" customFormat="1" ht="44.25">
      <c r="A16" s="67" t="s">
        <v>16</v>
      </c>
      <c r="B16" s="9">
        <f>ULSystem!B16-ULBOS!B16+LSUBR!B16+LSUA!B16+LSUS!B16+SUBR!B16+SUNO!B16</f>
        <v>0</v>
      </c>
      <c r="C16" s="52">
        <f t="shared" ref="C16:C34" si="3">IF(ISBLANK(B16),"  ",IF(F16&gt;0,B16/F16,IF(B16&gt;0,1,0)))</f>
        <v>0</v>
      </c>
      <c r="D16" s="53">
        <f>ULSystem!D16-ULBOS!D16+LSUBR!D16+LSUA!D16+LSUS!D16+SUBR!D16+SUNO!D16</f>
        <v>0</v>
      </c>
      <c r="E16" s="54">
        <f t="shared" ref="E16:E34" si="4">IF(ISBLANK(D16),"  ",IF(F16&gt;0,D16/F16,IF(D16&gt;0,1,0)))</f>
        <v>0</v>
      </c>
      <c r="F16" s="206">
        <f t="shared" ref="F16:F34" si="5">D16+B16</f>
        <v>0</v>
      </c>
      <c r="G16" s="56">
        <f t="shared" ref="G16:G34" si="6">IF(ISBLANK(F16),"  ",IF(F79&gt;0,F16/F79,IF(F16&gt;0,1,0)))</f>
        <v>0</v>
      </c>
      <c r="H16" s="9">
        <f>ULSystem!H16-ULBOS!H16+LSUBR!H16+LSUA!H16+LSUS!H16+SUBR!H16+SUNO!H16</f>
        <v>0</v>
      </c>
      <c r="I16" s="52">
        <f t="shared" ref="I16:I34" si="7">IF(ISBLANK(H16),"  ",IF(L16&gt;0,H16/L16,IF(H16&gt;0,1,0)))</f>
        <v>0</v>
      </c>
      <c r="J16" s="53">
        <f>ULSystem!J16-ULBOS!J16+LSUBR!J16+LSUA!J16+LSUS!J16+SUBR!J16+SUNO!J16</f>
        <v>0</v>
      </c>
      <c r="K16" s="54">
        <f t="shared" ref="K16:K34" si="8">IF(ISBLANK(J16),"  ",IF(L16&gt;0,J16/L16,IF(J16&gt;0,1,0)))</f>
        <v>0</v>
      </c>
      <c r="L16" s="55">
        <f t="shared" si="1"/>
        <v>0</v>
      </c>
      <c r="M16" s="56">
        <f t="shared" ref="M16:M34" si="9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ULSystem!B17-ULBOS!B17+LSUBR!B17+LSUA!B17+LSUS!B17+SUBR!B17+SUNO!B17</f>
        <v>26460416.93</v>
      </c>
      <c r="C17" s="52">
        <f t="shared" si="3"/>
        <v>1</v>
      </c>
      <c r="D17" s="53">
        <f>ULSystem!D17-ULBOS!D17+LSUBR!D17+LSUA!D17+LSUS!D17+SUBR!D17+SUNO!D17</f>
        <v>0</v>
      </c>
      <c r="E17" s="54">
        <f t="shared" si="4"/>
        <v>0</v>
      </c>
      <c r="F17" s="61">
        <f t="shared" si="5"/>
        <v>26460416.93</v>
      </c>
      <c r="G17" s="56">
        <f t="shared" si="6"/>
        <v>1</v>
      </c>
      <c r="H17" s="9">
        <f>ULSystem!H17-ULBOS!H17+LSUBR!H17+LSUA!H17+LSUS!H17+SUBR!H17+SUNO!H17</f>
        <v>28175223</v>
      </c>
      <c r="I17" s="52">
        <f t="shared" si="7"/>
        <v>1</v>
      </c>
      <c r="J17" s="53">
        <f>ULSystem!J17-ULBOS!J17+LSUBR!J17+LSUA!J17+LSUS!J17+SUBR!J17+SUNO!J17</f>
        <v>0</v>
      </c>
      <c r="K17" s="54">
        <f t="shared" si="8"/>
        <v>0</v>
      </c>
      <c r="L17" s="55">
        <f t="shared" si="1"/>
        <v>28175223</v>
      </c>
      <c r="M17" s="56">
        <f t="shared" si="9"/>
        <v>1</v>
      </c>
      <c r="N17" s="35"/>
    </row>
    <row r="18" spans="1:14" s="11" customFormat="1" ht="44.25">
      <c r="A18" s="69" t="s">
        <v>18</v>
      </c>
      <c r="B18" s="9">
        <f>ULSystem!B18-ULBOS!B18+LSUBR!B18+LSUA!B18+LSUS!B18+SUBR!B18+SUNO!B18</f>
        <v>0</v>
      </c>
      <c r="C18" s="52">
        <f t="shared" si="3"/>
        <v>0</v>
      </c>
      <c r="D18" s="53">
        <f>ULSystem!D18-ULBOS!D18+LSUBR!D18+LSUA!D18+LSUS!D18+SUBR!D18+SUNO!D18</f>
        <v>0</v>
      </c>
      <c r="E18" s="54">
        <f t="shared" si="4"/>
        <v>0</v>
      </c>
      <c r="F18" s="61">
        <f t="shared" si="5"/>
        <v>0</v>
      </c>
      <c r="G18" s="56">
        <f t="shared" si="6"/>
        <v>0</v>
      </c>
      <c r="H18" s="9">
        <f>ULSystem!H18-ULBOS!H18+LSUBR!H18+LSUA!H18+LSUS!H18+SUBR!H18+SUNO!H18</f>
        <v>0</v>
      </c>
      <c r="I18" s="52">
        <f t="shared" si="7"/>
        <v>0</v>
      </c>
      <c r="J18" s="53">
        <f>ULSystem!J18-ULBOS!J18+LSUBR!J18+LSUA!J18+LSUS!J18+SUBR!J18+SUNO!J18</f>
        <v>0</v>
      </c>
      <c r="K18" s="54">
        <f t="shared" si="8"/>
        <v>0</v>
      </c>
      <c r="L18" s="55">
        <f t="shared" si="1"/>
        <v>0</v>
      </c>
      <c r="M18" s="56">
        <f t="shared" si="9"/>
        <v>0</v>
      </c>
      <c r="N18" s="35"/>
    </row>
    <row r="19" spans="1:14" s="11" customFormat="1" ht="44.25">
      <c r="A19" s="69" t="s">
        <v>19</v>
      </c>
      <c r="B19" s="9">
        <f>ULSystem!B19-ULBOS!B19+LSUBR!B19+LSUA!B19+LSUS!B19+SUBR!B19+SUNO!B19</f>
        <v>525604</v>
      </c>
      <c r="C19" s="52">
        <f t="shared" si="3"/>
        <v>1</v>
      </c>
      <c r="D19" s="53">
        <f>ULSystem!D19-ULBOS!D19+LSUBR!D19+LSUA!D19+LSUS!D19+SUBR!D19+SUNO!D19</f>
        <v>0</v>
      </c>
      <c r="E19" s="54">
        <f t="shared" si="4"/>
        <v>0</v>
      </c>
      <c r="F19" s="61">
        <f t="shared" si="5"/>
        <v>525604</v>
      </c>
      <c r="G19" s="56">
        <f t="shared" si="6"/>
        <v>1</v>
      </c>
      <c r="H19" s="9">
        <f>ULSystem!H19-ULBOS!H19+LSUBR!H19+LSUA!H19+LSUS!H19+SUBR!H19+SUNO!H19</f>
        <v>403203</v>
      </c>
      <c r="I19" s="52">
        <f t="shared" si="7"/>
        <v>1</v>
      </c>
      <c r="J19" s="53">
        <f>ULSystem!J19-ULBOS!J19+LSUBR!J19+LSUA!J19+LSUS!J19+SUBR!J19+SUNO!J19</f>
        <v>0</v>
      </c>
      <c r="K19" s="54">
        <f t="shared" si="8"/>
        <v>0</v>
      </c>
      <c r="L19" s="55">
        <f t="shared" si="1"/>
        <v>403203</v>
      </c>
      <c r="M19" s="56">
        <f t="shared" si="9"/>
        <v>1</v>
      </c>
      <c r="N19" s="35"/>
    </row>
    <row r="20" spans="1:14" s="11" customFormat="1" ht="44.25">
      <c r="A20" s="69" t="s">
        <v>20</v>
      </c>
      <c r="B20" s="9">
        <f>ULSystem!B20-ULBOS!B20+LSUBR!B20+LSUA!B20+LSUS!B20+SUBR!B20+SUNO!B20</f>
        <v>0</v>
      </c>
      <c r="C20" s="52">
        <f t="shared" si="3"/>
        <v>0</v>
      </c>
      <c r="D20" s="53">
        <f>ULSystem!D20-ULBOS!D20+LSUBR!D20+LSUA!D20+LSUS!D20+SUBR!D20+SUNO!D20</f>
        <v>900000</v>
      </c>
      <c r="E20" s="54">
        <f t="shared" si="4"/>
        <v>1</v>
      </c>
      <c r="F20" s="61">
        <f t="shared" si="5"/>
        <v>900000</v>
      </c>
      <c r="G20" s="56">
        <f t="shared" si="6"/>
        <v>1</v>
      </c>
      <c r="H20" s="9">
        <f>ULSystem!H20-ULBOS!H20+LSUBR!H20+LSUA!H20+LSUS!H20+SUBR!H20+SUNO!H20</f>
        <v>0</v>
      </c>
      <c r="I20" s="52">
        <f t="shared" si="7"/>
        <v>0</v>
      </c>
      <c r="J20" s="53">
        <f>ULSystem!J20-ULBOS!J20+LSUBR!J20+LSUA!J20+LSUS!J20+SUBR!J20+SUNO!J20</f>
        <v>450000</v>
      </c>
      <c r="K20" s="54">
        <f t="shared" si="8"/>
        <v>1</v>
      </c>
      <c r="L20" s="55">
        <f t="shared" si="1"/>
        <v>450000</v>
      </c>
      <c r="M20" s="56">
        <f t="shared" si="9"/>
        <v>1</v>
      </c>
      <c r="N20" s="35"/>
    </row>
    <row r="21" spans="1:14" s="11" customFormat="1" ht="44.25">
      <c r="A21" s="69" t="s">
        <v>21</v>
      </c>
      <c r="B21" s="9">
        <f>ULSystem!B21-ULBOS!B21+LSUBR!B21+LSUA!B21+LSUS!B21+SUBR!B21+SUNO!B21</f>
        <v>50000</v>
      </c>
      <c r="C21" s="52">
        <f t="shared" si="3"/>
        <v>1</v>
      </c>
      <c r="D21" s="53">
        <f>ULSystem!D21-ULBOS!D21+LSUBR!D21+LSUA!D21+LSUS!D21+SUBR!D21+SUNO!D21</f>
        <v>0</v>
      </c>
      <c r="E21" s="54">
        <f t="shared" si="4"/>
        <v>0</v>
      </c>
      <c r="F21" s="61">
        <f t="shared" si="5"/>
        <v>50000</v>
      </c>
      <c r="G21" s="56">
        <f t="shared" si="6"/>
        <v>1</v>
      </c>
      <c r="H21" s="9">
        <f>ULSystem!H21-ULBOS!H21+LSUBR!H21+LSUA!H21+LSUS!H21+SUBR!H21+SUNO!H21</f>
        <v>50000</v>
      </c>
      <c r="I21" s="52">
        <f t="shared" si="7"/>
        <v>1</v>
      </c>
      <c r="J21" s="53">
        <f>ULSystem!J21-ULBOS!J21+LSUBR!J21+LSUA!J21+LSUS!J21+SUBR!J21+SUNO!J21</f>
        <v>0</v>
      </c>
      <c r="K21" s="54">
        <f t="shared" si="8"/>
        <v>0</v>
      </c>
      <c r="L21" s="55">
        <f t="shared" si="1"/>
        <v>50000</v>
      </c>
      <c r="M21" s="56">
        <f t="shared" si="9"/>
        <v>1</v>
      </c>
      <c r="N21" s="35"/>
    </row>
    <row r="22" spans="1:14" s="11" customFormat="1" ht="44.25">
      <c r="A22" s="69" t="s">
        <v>22</v>
      </c>
      <c r="B22" s="9">
        <f>ULSystem!B22-ULBOS!B22+LSUBR!B22+LSUA!B22+LSUS!B22+SUBR!B22+SUNO!B22</f>
        <v>0</v>
      </c>
      <c r="C22" s="52">
        <f t="shared" si="3"/>
        <v>0</v>
      </c>
      <c r="D22" s="53">
        <f>ULSystem!D22-ULBOS!D22+LSUBR!D22+LSUA!D22+LSUS!D22+SUBR!D22+SUNO!D22</f>
        <v>0</v>
      </c>
      <c r="E22" s="54">
        <f t="shared" si="4"/>
        <v>0</v>
      </c>
      <c r="F22" s="61">
        <f t="shared" si="5"/>
        <v>0</v>
      </c>
      <c r="G22" s="56">
        <f t="shared" si="6"/>
        <v>0</v>
      </c>
      <c r="H22" s="9">
        <f>ULSystem!H22-ULBOS!H22+LSUBR!H22+LSUA!H22+LSUS!H22+SUBR!H22+SUNO!H22</f>
        <v>0</v>
      </c>
      <c r="I22" s="52">
        <f t="shared" si="7"/>
        <v>0</v>
      </c>
      <c r="J22" s="53">
        <f>ULSystem!J22-ULBOS!J22+LSUBR!J22+LSUA!J22+LSUS!J22+SUBR!J22+SUNO!J22</f>
        <v>0</v>
      </c>
      <c r="K22" s="54">
        <f t="shared" si="8"/>
        <v>0</v>
      </c>
      <c r="L22" s="55">
        <f t="shared" si="1"/>
        <v>0</v>
      </c>
      <c r="M22" s="56">
        <f t="shared" si="9"/>
        <v>0</v>
      </c>
      <c r="N22" s="35"/>
    </row>
    <row r="23" spans="1:14" s="11" customFormat="1" ht="44.25">
      <c r="A23" s="69" t="s">
        <v>23</v>
      </c>
      <c r="B23" s="9">
        <f>ULSystem!B23-ULBOS!B23+LSUBR!B23+LSUA!B23+LSUS!B23+SUBR!B23+SUNO!B23</f>
        <v>750000</v>
      </c>
      <c r="C23" s="52">
        <f t="shared" si="3"/>
        <v>1</v>
      </c>
      <c r="D23" s="53">
        <f>ULSystem!D23-ULBOS!D23+LSUBR!D23+LSUA!D23+LSUS!D23+SUBR!D23+SUNO!D23</f>
        <v>0</v>
      </c>
      <c r="E23" s="54">
        <f t="shared" si="4"/>
        <v>0</v>
      </c>
      <c r="F23" s="61">
        <f t="shared" si="5"/>
        <v>750000</v>
      </c>
      <c r="G23" s="56">
        <f t="shared" si="6"/>
        <v>1</v>
      </c>
      <c r="H23" s="9">
        <f>ULSystem!H23-ULBOS!H23+LSUBR!H23+LSUA!H23+LSUS!H23+SUBR!H23+SUNO!H23</f>
        <v>750000</v>
      </c>
      <c r="I23" s="52">
        <f t="shared" si="7"/>
        <v>1</v>
      </c>
      <c r="J23" s="53">
        <f>ULSystem!J23-ULBOS!J23+LSUBR!J23+LSUA!J23+LSUS!J23+SUBR!J23+SUNO!J23</f>
        <v>0</v>
      </c>
      <c r="K23" s="54">
        <f t="shared" si="8"/>
        <v>0</v>
      </c>
      <c r="L23" s="55">
        <f t="shared" si="1"/>
        <v>750000</v>
      </c>
      <c r="M23" s="56">
        <f t="shared" si="9"/>
        <v>1</v>
      </c>
      <c r="N23" s="35"/>
    </row>
    <row r="24" spans="1:14" s="11" customFormat="1" ht="44.25">
      <c r="A24" s="69" t="s">
        <v>24</v>
      </c>
      <c r="B24" s="9">
        <f>ULSystem!B24-ULBOS!B24+LSUBR!B24+LSUA!B24+LSUS!B24+SUBR!B24+SUNO!B24</f>
        <v>2933635</v>
      </c>
      <c r="C24" s="52">
        <f t="shared" si="3"/>
        <v>1</v>
      </c>
      <c r="D24" s="53">
        <f>ULSystem!D24-ULBOS!D24+LSUBR!D24+LSUA!D24+LSUS!D24+SUBR!D24+SUNO!D24</f>
        <v>0</v>
      </c>
      <c r="E24" s="54">
        <f t="shared" si="4"/>
        <v>0</v>
      </c>
      <c r="F24" s="61">
        <f t="shared" si="5"/>
        <v>2933635</v>
      </c>
      <c r="G24" s="56">
        <f t="shared" si="6"/>
        <v>1</v>
      </c>
      <c r="H24" s="9">
        <f>ULSystem!H24-ULBOS!H24+LSUBR!H24+LSUA!H24+LSUS!H24+SUBR!H24+SUNO!H24</f>
        <v>3100000</v>
      </c>
      <c r="I24" s="52">
        <f t="shared" si="7"/>
        <v>1</v>
      </c>
      <c r="J24" s="53">
        <f>ULSystem!J24-ULBOS!J24+LSUBR!J24+LSUA!J24+LSUS!J24+SUBR!J24+SUNO!J24</f>
        <v>0</v>
      </c>
      <c r="K24" s="54">
        <f t="shared" si="8"/>
        <v>0</v>
      </c>
      <c r="L24" s="55">
        <f t="shared" si="1"/>
        <v>3100000</v>
      </c>
      <c r="M24" s="56">
        <f t="shared" si="9"/>
        <v>1</v>
      </c>
      <c r="N24" s="35"/>
    </row>
    <row r="25" spans="1:14" s="11" customFormat="1" ht="44.25">
      <c r="A25" s="69" t="s">
        <v>25</v>
      </c>
      <c r="B25" s="9">
        <f>ULSystem!B25-ULBOS!B25+LSUBR!B25+LSUA!B25+LSUS!B25+SUBR!B25+SUNO!B25</f>
        <v>210000</v>
      </c>
      <c r="C25" s="52">
        <f t="shared" si="3"/>
        <v>1</v>
      </c>
      <c r="D25" s="53">
        <f>ULSystem!D25-ULBOS!D25+LSUBR!D25+LSUA!D25+LSUS!D25+SUBR!D25+SUNO!D25</f>
        <v>0</v>
      </c>
      <c r="E25" s="54">
        <f t="shared" si="4"/>
        <v>0</v>
      </c>
      <c r="F25" s="61">
        <f t="shared" si="5"/>
        <v>210000</v>
      </c>
      <c r="G25" s="56">
        <f t="shared" si="6"/>
        <v>1</v>
      </c>
      <c r="H25" s="9">
        <f>ULSystem!H25-ULBOS!H25+LSUBR!H25+LSUA!H25+LSUS!H25+SUBR!H25+SUNO!H25</f>
        <v>210000</v>
      </c>
      <c r="I25" s="52">
        <f t="shared" si="7"/>
        <v>1</v>
      </c>
      <c r="J25" s="53">
        <f>ULSystem!J25-ULBOS!J25+LSUBR!J25+LSUA!J25+LSUS!J25+SUBR!J25+SUNO!J25</f>
        <v>0</v>
      </c>
      <c r="K25" s="54">
        <f t="shared" si="8"/>
        <v>0</v>
      </c>
      <c r="L25" s="55">
        <f t="shared" si="1"/>
        <v>210000</v>
      </c>
      <c r="M25" s="56">
        <f t="shared" si="9"/>
        <v>1</v>
      </c>
      <c r="N25" s="35"/>
    </row>
    <row r="26" spans="1:14" s="11" customFormat="1" ht="44.25">
      <c r="A26" s="69" t="s">
        <v>26</v>
      </c>
      <c r="B26" s="9">
        <f>ULSystem!B26-ULBOS!B26+LSUBR!B26+LSUA!B26+LSUS!B26+SUBR!B26+SUNO!B26</f>
        <v>0</v>
      </c>
      <c r="C26" s="52">
        <f t="shared" si="3"/>
        <v>0</v>
      </c>
      <c r="D26" s="53">
        <f>ULSystem!D26-ULBOS!D26+LSUBR!D26+LSUA!D26+LSUS!D26+SUBR!D26+SUNO!D26</f>
        <v>0</v>
      </c>
      <c r="E26" s="54">
        <f t="shared" si="4"/>
        <v>0</v>
      </c>
      <c r="F26" s="61">
        <f t="shared" si="5"/>
        <v>0</v>
      </c>
      <c r="G26" s="56">
        <f t="shared" si="6"/>
        <v>0</v>
      </c>
      <c r="H26" s="9">
        <f>ULSystem!H26-ULBOS!H26+LSUBR!H26+LSUA!H26+LSUS!H26+SUBR!H26+SUNO!H26</f>
        <v>0</v>
      </c>
      <c r="I26" s="52">
        <f t="shared" si="7"/>
        <v>0</v>
      </c>
      <c r="J26" s="53">
        <f>ULSystem!J26-ULBOS!J26+LSUBR!J26+LSUA!J26+LSUS!J26+SUBR!J26+SUNO!J26</f>
        <v>0</v>
      </c>
      <c r="K26" s="54">
        <f t="shared" si="8"/>
        <v>0</v>
      </c>
      <c r="L26" s="55">
        <f t="shared" si="1"/>
        <v>0</v>
      </c>
      <c r="M26" s="56">
        <f t="shared" si="9"/>
        <v>0</v>
      </c>
      <c r="N26" s="35"/>
    </row>
    <row r="27" spans="1:14" s="11" customFormat="1" ht="44.25">
      <c r="A27" s="69" t="s">
        <v>27</v>
      </c>
      <c r="B27" s="9">
        <f>ULSystem!B27-ULBOS!B27+LSUBR!B27+LSUA!B27+LSUS!B27+SUBR!B27+SUNO!B27</f>
        <v>0</v>
      </c>
      <c r="C27" s="52">
        <f t="shared" si="3"/>
        <v>0</v>
      </c>
      <c r="D27" s="53">
        <f>ULSystem!D27-ULBOS!D27+LSUBR!D27+LSUA!D27+LSUS!D27+SUBR!D27+SUNO!D27</f>
        <v>0</v>
      </c>
      <c r="E27" s="54">
        <f t="shared" si="4"/>
        <v>0</v>
      </c>
      <c r="F27" s="61">
        <f t="shared" si="5"/>
        <v>0</v>
      </c>
      <c r="G27" s="56">
        <f t="shared" si="6"/>
        <v>0</v>
      </c>
      <c r="H27" s="9">
        <f>ULSystem!H27-ULBOS!H27+LSUBR!H27+LSUA!H27+LSUS!H27+SUBR!H27+SUNO!H27</f>
        <v>0</v>
      </c>
      <c r="I27" s="52">
        <f t="shared" si="7"/>
        <v>0</v>
      </c>
      <c r="J27" s="53">
        <f>ULSystem!J27-ULBOS!J27+LSUBR!J27+LSUA!J27+LSUS!J27+SUBR!J27+SUNO!J27</f>
        <v>0</v>
      </c>
      <c r="K27" s="54">
        <f t="shared" si="8"/>
        <v>0</v>
      </c>
      <c r="L27" s="55">
        <f t="shared" si="1"/>
        <v>0</v>
      </c>
      <c r="M27" s="56">
        <f t="shared" si="9"/>
        <v>0</v>
      </c>
      <c r="N27" s="35"/>
    </row>
    <row r="28" spans="1:14" s="11" customFormat="1" ht="44.25">
      <c r="A28" s="71" t="s">
        <v>28</v>
      </c>
      <c r="B28" s="9">
        <f>ULSystem!B28-ULBOS!B28+LSUBR!B28+LSUA!B28+LSUS!B28+SUBR!B28+SUNO!B28</f>
        <v>0</v>
      </c>
      <c r="C28" s="52">
        <f t="shared" si="3"/>
        <v>0</v>
      </c>
      <c r="D28" s="53">
        <f>ULSystem!D28-ULBOS!D28+LSUBR!D28+LSUA!D28+LSUS!D28+SUBR!D28+SUNO!D28</f>
        <v>0</v>
      </c>
      <c r="E28" s="54">
        <f t="shared" si="4"/>
        <v>0</v>
      </c>
      <c r="F28" s="61">
        <f t="shared" si="5"/>
        <v>0</v>
      </c>
      <c r="G28" s="56">
        <f t="shared" si="6"/>
        <v>0</v>
      </c>
      <c r="H28" s="9">
        <f>ULSystem!H28-ULBOS!H28+LSUBR!H28+LSUA!H28+LSUS!H28+SUBR!H28+SUNO!H28</f>
        <v>0</v>
      </c>
      <c r="I28" s="52">
        <f t="shared" si="7"/>
        <v>0</v>
      </c>
      <c r="J28" s="53">
        <f>ULSystem!J28-ULBOS!J28+LSUBR!J28+LSUA!J28+LSUS!J28+SUBR!J28+SUNO!J28</f>
        <v>0</v>
      </c>
      <c r="K28" s="54">
        <f t="shared" si="8"/>
        <v>0</v>
      </c>
      <c r="L28" s="55">
        <f t="shared" si="1"/>
        <v>0</v>
      </c>
      <c r="M28" s="56">
        <f t="shared" si="9"/>
        <v>0</v>
      </c>
      <c r="N28" s="35"/>
    </row>
    <row r="29" spans="1:14" s="11" customFormat="1" ht="44.25">
      <c r="A29" s="71" t="s">
        <v>29</v>
      </c>
      <c r="B29" s="9">
        <f>ULSystem!B29-ULBOS!B29+LSUBR!B29+LSUA!B29+LSUS!B29+SUBR!B29+SUNO!B29</f>
        <v>0</v>
      </c>
      <c r="C29" s="52">
        <f t="shared" si="3"/>
        <v>0</v>
      </c>
      <c r="D29" s="53">
        <f>ULSystem!D29-ULBOS!D29+LSUBR!D29+LSUA!D29+LSUS!D29+SUBR!D29+SUNO!D29</f>
        <v>0</v>
      </c>
      <c r="E29" s="54">
        <f t="shared" si="4"/>
        <v>0</v>
      </c>
      <c r="F29" s="61">
        <f t="shared" si="5"/>
        <v>0</v>
      </c>
      <c r="G29" s="56">
        <f t="shared" si="6"/>
        <v>0</v>
      </c>
      <c r="H29" s="9">
        <f>ULSystem!H29-ULBOS!H29+LSUBR!H29+LSUA!H29+LSUS!H29+SUBR!H29+SUNO!H29</f>
        <v>0</v>
      </c>
      <c r="I29" s="52">
        <f t="shared" si="7"/>
        <v>0</v>
      </c>
      <c r="J29" s="53">
        <f>ULSystem!J29-ULBOS!J29+LSUBR!J29+LSUA!J29+LSUS!J29+SUBR!J29+SUNO!J29</f>
        <v>0</v>
      </c>
      <c r="K29" s="54">
        <f t="shared" si="8"/>
        <v>0</v>
      </c>
      <c r="L29" s="55">
        <f t="shared" si="1"/>
        <v>0</v>
      </c>
      <c r="M29" s="56">
        <f t="shared" si="9"/>
        <v>0</v>
      </c>
      <c r="N29" s="35"/>
    </row>
    <row r="30" spans="1:14" s="11" customFormat="1" ht="44.25">
      <c r="A30" s="71" t="s">
        <v>30</v>
      </c>
      <c r="B30" s="9">
        <f>ULSystem!B30-ULBOS!B30+LSUBR!B30+LSUA!B30+LSUS!B30+SUBR!B30+SUNO!B30</f>
        <v>0</v>
      </c>
      <c r="C30" s="52">
        <f t="shared" si="3"/>
        <v>0</v>
      </c>
      <c r="D30" s="53">
        <f>ULSystem!D30-ULBOS!D30+LSUBR!D30+LSUA!D30+LSUS!D30+SUBR!D30+SUNO!D30</f>
        <v>0</v>
      </c>
      <c r="E30" s="54">
        <f t="shared" si="4"/>
        <v>0</v>
      </c>
      <c r="F30" s="61">
        <f t="shared" si="5"/>
        <v>0</v>
      </c>
      <c r="G30" s="56">
        <f t="shared" si="6"/>
        <v>0</v>
      </c>
      <c r="H30" s="9">
        <f>ULSystem!H30-ULBOS!H30+LSUBR!H30+LSUA!H30+LSUS!H30+SUBR!H30+SUNO!H30</f>
        <v>0</v>
      </c>
      <c r="I30" s="52">
        <f t="shared" si="7"/>
        <v>0</v>
      </c>
      <c r="J30" s="53">
        <f>ULSystem!J30-ULBOS!J30+LSUBR!J30+LSUA!J30+LSUS!J30+SUBR!J30+SUNO!J30</f>
        <v>0</v>
      </c>
      <c r="K30" s="54">
        <f t="shared" si="8"/>
        <v>0</v>
      </c>
      <c r="L30" s="55">
        <f t="shared" si="1"/>
        <v>0</v>
      </c>
      <c r="M30" s="56">
        <f t="shared" si="9"/>
        <v>0</v>
      </c>
      <c r="N30" s="35"/>
    </row>
    <row r="31" spans="1:14" s="11" customFormat="1" ht="44.25">
      <c r="A31" s="71" t="s">
        <v>31</v>
      </c>
      <c r="B31" s="9">
        <f>ULSystem!B31-ULBOS!B31+LSUBR!B31+LSUA!B31+LSUS!B31+SUBR!B31+SUNO!B31</f>
        <v>0</v>
      </c>
      <c r="C31" s="52">
        <f t="shared" si="3"/>
        <v>0</v>
      </c>
      <c r="D31" s="53">
        <f>ULSystem!D31-ULBOS!D31+LSUBR!D31+LSUA!D31+LSUS!D31+SUBR!D31+SUNO!D31</f>
        <v>0</v>
      </c>
      <c r="E31" s="54">
        <f t="shared" si="4"/>
        <v>0</v>
      </c>
      <c r="F31" s="61">
        <f t="shared" si="5"/>
        <v>0</v>
      </c>
      <c r="G31" s="56">
        <f t="shared" si="6"/>
        <v>0</v>
      </c>
      <c r="H31" s="9">
        <f>ULSystem!H31-ULBOS!H31+LSUBR!H31+LSUA!H31+LSUS!H31+SUBR!H31+SUNO!H31</f>
        <v>0</v>
      </c>
      <c r="I31" s="52">
        <f t="shared" si="7"/>
        <v>0</v>
      </c>
      <c r="J31" s="53">
        <f>ULSystem!J31-ULBOS!J31+LSUBR!J31+LSUA!J31+LSUS!J31+SUBR!J31+SUNO!J31</f>
        <v>0</v>
      </c>
      <c r="K31" s="54">
        <f t="shared" si="8"/>
        <v>0</v>
      </c>
      <c r="L31" s="55">
        <f t="shared" si="1"/>
        <v>0</v>
      </c>
      <c r="M31" s="56">
        <f t="shared" si="9"/>
        <v>0</v>
      </c>
      <c r="N31" s="35"/>
    </row>
    <row r="32" spans="1:14" s="11" customFormat="1" ht="44.25">
      <c r="A32" s="71" t="s">
        <v>32</v>
      </c>
      <c r="B32" s="9">
        <f>ULSystem!B32-ULBOS!B32+LSUBR!B32+LSUA!B32+LSUS!B32+SUBR!B32+SUNO!B32</f>
        <v>0</v>
      </c>
      <c r="C32" s="52">
        <f t="shared" si="3"/>
        <v>0</v>
      </c>
      <c r="D32" s="53">
        <f>ULSystem!D32-ULBOS!D32+LSUBR!D32+LSUA!D32+LSUS!D32+SUBR!D32+SUNO!D32</f>
        <v>0</v>
      </c>
      <c r="E32" s="54">
        <f t="shared" si="4"/>
        <v>0</v>
      </c>
      <c r="F32" s="61">
        <f t="shared" si="5"/>
        <v>0</v>
      </c>
      <c r="G32" s="56">
        <f t="shared" si="6"/>
        <v>0</v>
      </c>
      <c r="H32" s="9">
        <f>ULSystem!H32-ULBOS!H32+LSUBR!H32+LSUA!H32+LSUS!H32+SUBR!H32+SUNO!H32</f>
        <v>0</v>
      </c>
      <c r="I32" s="52">
        <f t="shared" si="7"/>
        <v>0</v>
      </c>
      <c r="J32" s="53">
        <f>ULSystem!J32-ULBOS!J32+LSUBR!J32+LSUA!J32+LSUS!J32+SUBR!J32+SUNO!J32</f>
        <v>0</v>
      </c>
      <c r="K32" s="54">
        <f t="shared" si="8"/>
        <v>0</v>
      </c>
      <c r="L32" s="55">
        <f t="shared" si="1"/>
        <v>0</v>
      </c>
      <c r="M32" s="56">
        <f t="shared" si="9"/>
        <v>0</v>
      </c>
      <c r="N32" s="35"/>
    </row>
    <row r="33" spans="1:14" s="11" customFormat="1" ht="44.25">
      <c r="A33" s="204" t="s">
        <v>121</v>
      </c>
      <c r="B33" s="9">
        <f>ULSystem!B33-ULBOS!B33+LSUBR!B33+LSUA!B33+LSUS!B33+SUBR!B33+SUNO!B33</f>
        <v>0</v>
      </c>
      <c r="C33" s="52">
        <f t="shared" si="3"/>
        <v>0</v>
      </c>
      <c r="D33" s="53">
        <f>ULSystem!D33-ULBOS!D33+LSUBR!D33+LSUA!D33+LSUS!D33+SUBR!D33+SUNO!D33</f>
        <v>0</v>
      </c>
      <c r="E33" s="54">
        <f t="shared" si="4"/>
        <v>0</v>
      </c>
      <c r="F33" s="61">
        <f t="shared" si="5"/>
        <v>0</v>
      </c>
      <c r="G33" s="56">
        <f t="shared" si="6"/>
        <v>0</v>
      </c>
      <c r="H33" s="9">
        <f>ULSystem!H33-ULBOS!H33+LSUBR!H33+LSUA!H33+LSUS!H33+SUBR!H33+SUNO!H33</f>
        <v>0</v>
      </c>
      <c r="I33" s="52">
        <f t="shared" si="7"/>
        <v>0</v>
      </c>
      <c r="J33" s="53">
        <f>ULSystem!J33-ULBOS!J33+LSUBR!J33+LSUA!J33+LSUS!J33+SUBR!J33+SUNO!J33</f>
        <v>0</v>
      </c>
      <c r="K33" s="54">
        <f t="shared" si="8"/>
        <v>0</v>
      </c>
      <c r="L33" s="55">
        <f t="shared" si="1"/>
        <v>0</v>
      </c>
      <c r="M33" s="56">
        <f t="shared" si="9"/>
        <v>0</v>
      </c>
      <c r="N33" s="35"/>
    </row>
    <row r="34" spans="1:14" s="11" customFormat="1" ht="44.25">
      <c r="A34" s="71" t="s">
        <v>33</v>
      </c>
      <c r="B34" s="9">
        <f>ULSystem!B34-ULBOS!B34+LSUBR!B34+LSUA!B34+LSUS!B34+SUBR!B34+SUNO!B34</f>
        <v>0</v>
      </c>
      <c r="C34" s="52">
        <f t="shared" si="3"/>
        <v>0</v>
      </c>
      <c r="D34" s="53">
        <f>ULSystem!D34-ULBOS!D34+LSUBR!D34+LSUA!D34+LSUS!D34+SUBR!D34+SUNO!D34</f>
        <v>0</v>
      </c>
      <c r="E34" s="54">
        <f t="shared" si="4"/>
        <v>0</v>
      </c>
      <c r="F34" s="61">
        <f t="shared" si="5"/>
        <v>0</v>
      </c>
      <c r="G34" s="56">
        <f t="shared" si="6"/>
        <v>0</v>
      </c>
      <c r="H34" s="9">
        <f>ULSystem!H34-ULBOS!H34+LSUBR!H34+LSUA!H34+LSUS!H34+SUBR!H34+SUNO!H34</f>
        <v>0</v>
      </c>
      <c r="I34" s="52">
        <f t="shared" si="7"/>
        <v>0</v>
      </c>
      <c r="J34" s="53">
        <f>ULSystem!J34-ULBOS!J34+LSUBR!J34+LSUA!J34+LSUS!J34+SUBR!J34+SUNO!J34</f>
        <v>0</v>
      </c>
      <c r="K34" s="54">
        <f t="shared" si="8"/>
        <v>0</v>
      </c>
      <c r="L34" s="55">
        <f t="shared" si="1"/>
        <v>0</v>
      </c>
      <c r="M34" s="56">
        <f t="shared" si="9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ULSystem!B36-ULBOS!B36+LSUBR!B36+LSUA!B36+LSUS!B36+SUBR!B36+SUNO!B36</f>
        <v>0</v>
      </c>
      <c r="C36" s="52">
        <f t="shared" ref="C36" si="10">IF(ISBLANK(B36),"  ",IF(F36&gt;0,B36/F36,IF(B36&gt;0,1,0)))</f>
        <v>0</v>
      </c>
      <c r="D36" s="53">
        <f>ULSystem!D36-ULBOS!D36+LSUBR!D36+LSUA!D36+LSUS!D36+SUBR!D36+SUNO!D36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ULSystem!H36-ULBOS!H36+LSUBR!H36+LSUA!H36+LSUS!H36+SUBR!H36+SUNO!H36</f>
        <v>3750000</v>
      </c>
      <c r="I36" s="52">
        <f>IF(ISBLANK(H36),"  ",IF(L36&gt;0,H36/L36,IF(H36&gt;0,1,0)))</f>
        <v>1</v>
      </c>
      <c r="J36" s="53">
        <f>ULSystem!J36-ULBOS!J36+LSUBR!J36+LSUA!J36+LSUS!J36+SUBR!J36+SUNO!J36</f>
        <v>0</v>
      </c>
      <c r="K36" s="54">
        <f>IF(ISBLANK(J36),"  ",IF(L36&gt;0,J36/L36,IF(J36&gt;0,1,0)))</f>
        <v>0</v>
      </c>
      <c r="L36" s="55">
        <f t="shared" ref="L36" si="11">J36+H36</f>
        <v>3750000</v>
      </c>
      <c r="M36" s="56">
        <f>IF(ISBLANK(L36),"  ",IF(L99&gt;0,L36/L99,IF(L36&gt;0,1,0)))</f>
        <v>1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ULSystem!B38-ULBOS!B38+LSUBR!B38+LSUA!B38+LSUS!B38+SUBR!B38+SUNO!B38</f>
        <v>0</v>
      </c>
      <c r="C38" s="52">
        <f t="shared" ref="C38:C39" si="12">IF(ISBLANK(B38),"  ",IF(F38&gt;0,B38/F38,IF(B38&gt;0,1,0)))</f>
        <v>0</v>
      </c>
      <c r="D38" s="53">
        <f>ULSystem!D38-ULBOS!D38+LSUBR!D38+LSUA!D38+LSUS!D38+SUBR!D38+SUNO!D38</f>
        <v>0</v>
      </c>
      <c r="E38" s="54">
        <f t="shared" ref="E38:E39" si="13">IF(ISBLANK(D38),"  ",IF(F38&gt;0,D38/F38,IF(D38&gt;0,1,0)))</f>
        <v>0</v>
      </c>
      <c r="F38" s="206">
        <f t="shared" ref="F38:F39" si="14">D38+B38</f>
        <v>0</v>
      </c>
      <c r="G38" s="56">
        <f t="shared" ref="G38:G39" si="15">IF(ISBLANK(F38),"  ",IF(F101&gt;0,F38/F101,IF(F38&gt;0,1,0)))</f>
        <v>0</v>
      </c>
      <c r="H38" s="9">
        <f>ULSystem!H38-ULBOS!H38+LSUBR!H38+LSUA!H38+LSUS!H38+SUBR!H38+SUNO!H38</f>
        <v>0</v>
      </c>
      <c r="I38" s="52">
        <f t="shared" ref="I38:I39" si="16">IF(ISBLANK(H38),"  ",IF(L38&gt;0,H38/L38,IF(H38&gt;0,1,0)))</f>
        <v>0</v>
      </c>
      <c r="J38" s="53">
        <f>ULSystem!J38-ULBOS!J38+LSUBR!J38+LSUA!J38+LSUS!J38+SUBR!J38+SUNO!J38</f>
        <v>0</v>
      </c>
      <c r="K38" s="54">
        <f>IF(ISBLANK(J38),"  ",IF(L38&gt;0,J38/L38,IF(J38&gt;0,1,0)))</f>
        <v>0</v>
      </c>
      <c r="L38" s="55">
        <f t="shared" ref="L38:L39" si="17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ULSystem!B39-ULBOS!B39+LSUBR!B39+LSUA!B39+LSUS!B39+SUBR!B39+SUNO!B39</f>
        <v>0</v>
      </c>
      <c r="C39" s="52">
        <f t="shared" si="12"/>
        <v>0</v>
      </c>
      <c r="D39" s="53">
        <f>ULSystem!D39-ULBOS!D39+LSUBR!D39+LSUA!D39+LSUS!D39+SUBR!D39+SUNO!D39</f>
        <v>0</v>
      </c>
      <c r="E39" s="54">
        <f t="shared" si="13"/>
        <v>0</v>
      </c>
      <c r="F39" s="61">
        <f t="shared" si="14"/>
        <v>0</v>
      </c>
      <c r="G39" s="56">
        <f t="shared" si="15"/>
        <v>0</v>
      </c>
      <c r="H39" s="9">
        <f>ULSystem!H39-ULBOS!H39+LSUBR!H39+LSUA!H39+LSUS!H39+SUBR!H39+SUNO!H39</f>
        <v>0</v>
      </c>
      <c r="I39" s="52">
        <f t="shared" si="16"/>
        <v>0</v>
      </c>
      <c r="J39" s="53">
        <f>ULSystem!J39-ULBOS!J39+LSUBR!J39+LSUA!J39+LSUS!J39+SUBR!J39+SUNO!J39</f>
        <v>0</v>
      </c>
      <c r="K39" s="54">
        <f>IF(ISBLANK(J39),"  ",IF(L39&gt;0,J39/L39,IF(J39&gt;0,1,0)))</f>
        <v>0</v>
      </c>
      <c r="L39" s="55">
        <f t="shared" si="17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B39+B38+B36+B34+B29+B28+B26+B27+B25+B24+B23+B22+B21+B20+B19+B18+B17+B16+B14+B13+B30+B31+B32+B33</f>
        <v>541090821.93999994</v>
      </c>
      <c r="C40" s="81">
        <f t="shared" si="0"/>
        <v>0.99833945527568424</v>
      </c>
      <c r="D40" s="175">
        <f>D39+D38+D36+D34+D29+D28+D26+D27+D25+D24+D23+D22+D21+D20+D19+D18+D17+D16+D14+D13+D30+D31+D32</f>
        <v>900000</v>
      </c>
      <c r="E40" s="82">
        <f>IF(ISBLANK(D40),"  ",IF(F40&gt;0,D40/F40,IF(D40&gt;0,1,0)))</f>
        <v>1.6605447243157058E-3</v>
      </c>
      <c r="F40" s="80">
        <f>F39+F38+F36+F34+F29+F28+F26+F27+F25+F24+F23+F22+F21+F20+F19+F18+F17+F16+F14+F13+F30+F31+F32</f>
        <v>541990821.93999994</v>
      </c>
      <c r="G40" s="83">
        <f>IF(ISBLANK(F40),"  ",IF(F76&gt;0,F40/F76,IF(F40&gt;0,1,0)))</f>
        <v>0.22081505019127926</v>
      </c>
      <c r="H40" s="80">
        <f>H39+H38+H36+H34+H29+H28+H26+H27+H25+H24+H23+H22+H21+H20+H19+H18+H17+H16+H14+H13+H30+H31+H32+H33</f>
        <v>493968862</v>
      </c>
      <c r="I40" s="81">
        <f>IF(ISBLANK(H40),"  ",IF(L40&gt;0,H40/L40,IF(H40&gt;0,1,0)))</f>
        <v>0.99908984054900396</v>
      </c>
      <c r="J40" s="175">
        <f>J39+J38+J36+J34+J29+J28+J26+J27+J25+J24+J23+J22+J21+J20+J19+J18+J17+J16+J14+J13+J30+J31+J32</f>
        <v>450000</v>
      </c>
      <c r="K40" s="84">
        <f>IF(ISBLANK(J40),"  ",IF(L40&gt;0,J40/L40,IF(J40&gt;0,1,0)))</f>
        <v>9.1015945099602613E-4</v>
      </c>
      <c r="L40" s="80">
        <f>L39+L38+L36+L34+L29+L28+L26+L27+L25+L24+L23+L22+L21+L20+L19+L18+L17+L16+L14+L13+L30+L31+L32</f>
        <v>494418862</v>
      </c>
      <c r="M40" s="83">
        <f>IF(ISBLANK(L40),"  ",IF(L76&gt;0,L40/L76,IF(L40&gt;0,1,0)))</f>
        <v>0.20235296407855866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ULSystem!B42-ULBOS!B42+LSUBR!B42+LSUA!B42+LSUS!B42+SUBR!B42+SUNO!B42</f>
        <v>0</v>
      </c>
      <c r="C42" s="52">
        <f t="shared" ref="C42:C46" si="18">IF(ISBLANK(B42),"  ",IF(F42&gt;0,B42/F42,IF(B42&gt;0,1,0)))</f>
        <v>0</v>
      </c>
      <c r="D42" s="53">
        <f>ULSystem!D42-ULBOS!D42+LSUBR!D42+LSUA!D42+LSUS!D42+SUBR!D42+SUNO!D42</f>
        <v>0</v>
      </c>
      <c r="E42" s="54">
        <f t="shared" ref="E42:E46" si="19">IF(ISBLANK(D42),"  ",IF(F42&gt;0,D42/F42,IF(D42&gt;0,1,0)))</f>
        <v>0</v>
      </c>
      <c r="F42" s="206">
        <f t="shared" ref="F42:F46" si="20">D42+B42</f>
        <v>0</v>
      </c>
      <c r="G42" s="56">
        <f t="shared" ref="G42:G46" si="21">IF(ISBLANK(F42),"  ",IF(F105&gt;0,F42/F105,IF(F42&gt;0,1,0)))</f>
        <v>0</v>
      </c>
      <c r="H42" s="9">
        <f>ULSystem!H42-ULBOS!H42+LSUBR!H42+LSUA!H42+LSUS!H42+SUBR!H42+SUNO!H42</f>
        <v>0</v>
      </c>
      <c r="I42" s="52">
        <f t="shared" ref="I42:I46" si="22">IF(ISBLANK(H42),"  ",IF(L42&gt;0,H42/L42,IF(H42&gt;0,1,0)))</f>
        <v>0</v>
      </c>
      <c r="J42" s="53">
        <f>ULSystem!J42-ULBOS!J42+LSUBR!J42+LSUA!J42+LSUS!J42+SUBR!J42+SUNO!J42</f>
        <v>0</v>
      </c>
      <c r="K42" s="54">
        <f t="shared" ref="K42:K47" si="23">IF(ISBLANK(J42),"  ",IF(L42&gt;0,J42/L42,IF(J42&gt;0,1,0)))</f>
        <v>0</v>
      </c>
      <c r="L42" s="55">
        <f t="shared" ref="L42:L46" si="24">J42+H42</f>
        <v>0</v>
      </c>
      <c r="M42" s="56">
        <f t="shared" ref="M42:M46" si="25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ULSystem!B43-ULBOS!B43+LSUBR!B43+LSUA!B43+LSUS!B43+SUBR!B43+SUNO!B43</f>
        <v>0</v>
      </c>
      <c r="C43" s="52">
        <f t="shared" si="18"/>
        <v>0</v>
      </c>
      <c r="D43" s="53">
        <f>ULSystem!D43-ULBOS!D43+LSUBR!D43+LSUA!D43+LSUS!D43+SUBR!D43+SUNO!D43</f>
        <v>0</v>
      </c>
      <c r="E43" s="54">
        <f t="shared" si="19"/>
        <v>0</v>
      </c>
      <c r="F43" s="61">
        <f t="shared" si="20"/>
        <v>0</v>
      </c>
      <c r="G43" s="56">
        <f t="shared" si="21"/>
        <v>0</v>
      </c>
      <c r="H43" s="9">
        <f>ULSystem!H43-ULBOS!H43+LSUBR!H43+LSUA!H43+LSUS!H43+SUBR!H43+SUNO!H43</f>
        <v>0</v>
      </c>
      <c r="I43" s="52">
        <f t="shared" si="22"/>
        <v>0</v>
      </c>
      <c r="J43" s="53">
        <f>ULSystem!J43-ULBOS!J43+LSUBR!J43+LSUA!J43+LSUS!J43+SUBR!J43+SUNO!J43</f>
        <v>0</v>
      </c>
      <c r="K43" s="54">
        <f t="shared" si="23"/>
        <v>0</v>
      </c>
      <c r="L43" s="55">
        <f t="shared" si="24"/>
        <v>0</v>
      </c>
      <c r="M43" s="56">
        <f t="shared" si="25"/>
        <v>0</v>
      </c>
      <c r="N43" s="35"/>
    </row>
    <row r="44" spans="1:14" s="11" customFormat="1" ht="44.25">
      <c r="A44" s="90" t="s">
        <v>42</v>
      </c>
      <c r="B44" s="9">
        <f>ULSystem!B44-ULBOS!B44+LSUBR!B44+LSUA!B44+LSUS!B44+SUBR!B44+SUNO!B44</f>
        <v>0</v>
      </c>
      <c r="C44" s="52">
        <f t="shared" si="18"/>
        <v>0</v>
      </c>
      <c r="D44" s="53">
        <f>ULSystem!D44-ULBOS!D44+LSUBR!D44+LSUA!D44+LSUS!D44+SUBR!D44+SUNO!D44</f>
        <v>0</v>
      </c>
      <c r="E44" s="54">
        <f t="shared" si="19"/>
        <v>0</v>
      </c>
      <c r="F44" s="61">
        <f t="shared" si="20"/>
        <v>0</v>
      </c>
      <c r="G44" s="56">
        <f t="shared" si="21"/>
        <v>0</v>
      </c>
      <c r="H44" s="9">
        <f>ULSystem!H44-ULBOS!H44+LSUBR!H44+LSUA!H44+LSUS!H44+SUBR!H44+SUNO!H44</f>
        <v>0</v>
      </c>
      <c r="I44" s="52">
        <f t="shared" si="22"/>
        <v>0</v>
      </c>
      <c r="J44" s="53">
        <f>ULSystem!J44-ULBOS!J44+LSUBR!J44+LSUA!J44+LSUS!J44+SUBR!J44+SUNO!J44</f>
        <v>0</v>
      </c>
      <c r="K44" s="54">
        <f t="shared" si="23"/>
        <v>0</v>
      </c>
      <c r="L44" s="55">
        <f t="shared" si="24"/>
        <v>0</v>
      </c>
      <c r="M44" s="56">
        <f t="shared" si="25"/>
        <v>0</v>
      </c>
      <c r="N44" s="35"/>
    </row>
    <row r="45" spans="1:14" s="11" customFormat="1" ht="44.25">
      <c r="A45" s="41" t="s">
        <v>43</v>
      </c>
      <c r="B45" s="9">
        <f>ULSystem!B45-ULBOS!B45+LSUBR!B45+LSUA!B45+LSUS!B45+SUBR!B45+SUNO!B45</f>
        <v>8120966</v>
      </c>
      <c r="C45" s="52">
        <f t="shared" si="18"/>
        <v>0.87456314736359186</v>
      </c>
      <c r="D45" s="53">
        <f>ULSystem!D45-ULBOS!D45+LSUBR!D45+LSUA!D45+LSUS!D45+SUBR!D45+SUNO!D45</f>
        <v>1164774</v>
      </c>
      <c r="E45" s="54">
        <f t="shared" si="19"/>
        <v>0.12543685263640808</v>
      </c>
      <c r="F45" s="61">
        <f t="shared" si="20"/>
        <v>9285740</v>
      </c>
      <c r="G45" s="56">
        <f t="shared" si="21"/>
        <v>1</v>
      </c>
      <c r="H45" s="9">
        <f>ULSystem!H45-ULBOS!H45+LSUBR!H45+LSUA!H45+LSUS!H45+SUBR!H45+SUNO!H45</f>
        <v>8356247</v>
      </c>
      <c r="I45" s="52">
        <f t="shared" si="22"/>
        <v>0.87390040151587323</v>
      </c>
      <c r="J45" s="53">
        <f>ULSystem!J45-ULBOS!J45+LSUBR!J45+LSUA!J45+LSUS!J45+SUBR!J45+SUNO!J45</f>
        <v>1205766</v>
      </c>
      <c r="K45" s="54">
        <f t="shared" si="23"/>
        <v>0.12609959848412672</v>
      </c>
      <c r="L45" s="55">
        <f t="shared" si="24"/>
        <v>9562013</v>
      </c>
      <c r="M45" s="56">
        <f t="shared" si="25"/>
        <v>1</v>
      </c>
      <c r="N45" s="35"/>
    </row>
    <row r="46" spans="1:14" s="11" customFormat="1" ht="44.25">
      <c r="A46" s="89" t="s">
        <v>44</v>
      </c>
      <c r="B46" s="9">
        <f>ULSystem!B46-ULBOS!B46+LSUBR!B46+LSUA!B46+LSUS!B46+SUBR!B46+SUNO!B46</f>
        <v>74923</v>
      </c>
      <c r="C46" s="52">
        <f t="shared" si="18"/>
        <v>1.260285457019376E-2</v>
      </c>
      <c r="D46" s="53">
        <f>ULSystem!D46-ULBOS!D46+LSUBR!D46+LSUA!D46+LSUS!D46+SUBR!D46+SUNO!D46</f>
        <v>5870000</v>
      </c>
      <c r="E46" s="54">
        <f t="shared" si="19"/>
        <v>0.98739714542980628</v>
      </c>
      <c r="F46" s="61">
        <f t="shared" si="20"/>
        <v>5944923</v>
      </c>
      <c r="G46" s="56">
        <f t="shared" si="21"/>
        <v>1</v>
      </c>
      <c r="H46" s="9">
        <f>ULSystem!H46-ULBOS!H46+LSUBR!H46+LSUA!H46+LSUS!H46+SUBR!H46+SUNO!H46</f>
        <v>74923</v>
      </c>
      <c r="I46" s="52">
        <f t="shared" si="22"/>
        <v>1</v>
      </c>
      <c r="J46" s="53">
        <f>ULSystem!J46-ULBOS!J46+LSUBR!J46+LSUA!J46+LSUS!J46+SUBR!J46+SUNO!J46</f>
        <v>0</v>
      </c>
      <c r="K46" s="54">
        <f t="shared" si="23"/>
        <v>0</v>
      </c>
      <c r="L46" s="55">
        <f t="shared" si="24"/>
        <v>74923</v>
      </c>
      <c r="M46" s="56">
        <f t="shared" si="25"/>
        <v>1</v>
      </c>
      <c r="N46" s="35"/>
    </row>
    <row r="47" spans="1:14" s="86" customFormat="1" ht="45">
      <c r="A47" s="87" t="s">
        <v>45</v>
      </c>
      <c r="B47" s="209">
        <f>B46+B45+B44+B43+B42</f>
        <v>8195889</v>
      </c>
      <c r="C47" s="81">
        <f t="shared" si="0"/>
        <v>0.5381176774773363</v>
      </c>
      <c r="D47" s="208">
        <f>D46+D45+D44+D43+D42</f>
        <v>7034774</v>
      </c>
      <c r="E47" s="84">
        <f t="shared" ref="E47" si="26">IF(ISBLANK(D47),"  ",IF(F47&gt;0,D47/F47,IF(D47&gt;0,1,0)))</f>
        <v>0.46188232252266365</v>
      </c>
      <c r="F47" s="93">
        <f>F46+F45+F44+F43+F42</f>
        <v>15230663</v>
      </c>
      <c r="G47" s="83">
        <f>IF(ISBLANK(F47),"  ",IF(F76&gt;0,F47/F76,IF(F47&gt;0,1,0)))</f>
        <v>6.2051966170817777E-3</v>
      </c>
      <c r="H47" s="209">
        <f>H46+H45+H44+H43+H42</f>
        <v>8431170</v>
      </c>
      <c r="I47" s="81">
        <f t="shared" ref="I47" si="27">IF(ISBLANK(H47),"  ",IF(L47&gt;0,H47/L47,IF(H47&gt;0,1,0)))</f>
        <v>0.87488077123268226</v>
      </c>
      <c r="J47" s="208">
        <f>J46+J45+J44+J43+J42</f>
        <v>1205766</v>
      </c>
      <c r="K47" s="84">
        <f t="shared" si="23"/>
        <v>0.12511922876731774</v>
      </c>
      <c r="L47" s="93">
        <f>L46+L45+L44+L43+L42</f>
        <v>9636936</v>
      </c>
      <c r="M47" s="83">
        <f>IF(ISBLANK(L47),"  ",IF(L76&gt;0,L47/L76,IF(L47&gt;0,1,0)))</f>
        <v>3.9441508286052578E-3</v>
      </c>
      <c r="N47" s="85"/>
    </row>
    <row r="48" spans="1:14" s="86" customFormat="1" ht="45">
      <c r="A48" s="94" t="s">
        <v>120</v>
      </c>
      <c r="B48" s="138">
        <f>ULSystem!B48-ULBOS!B48+LSUBR!B48+LSUA!B48+LSUS!B48+SUBR!B48+SUNO!B48</f>
        <v>59284755</v>
      </c>
      <c r="C48" s="159">
        <f t="shared" ref="C48" si="28">IF(ISBLANK(B48),"  ",IF(F48&gt;0,B48/F48,IF(B48&gt;0,1,0)))</f>
        <v>1</v>
      </c>
      <c r="D48" s="160">
        <f>ULSystem!D48-ULBOS!D48+LSUBR!D48+LSUA!D48+LSUS!D48+SUBR!D48+SUNO!D48</f>
        <v>0</v>
      </c>
      <c r="E48" s="82">
        <f>IF(ISBLANK(D48),"  ",IF(F48&gt;0,D48/F48,IF(D48&gt;0,1,0)))</f>
        <v>0</v>
      </c>
      <c r="F48" s="165">
        <f>D48+B48</f>
        <v>59284755</v>
      </c>
      <c r="G48" s="162">
        <f>IF(ISBLANK(F48),"  ",IF(F111&gt;0,F48/F111,IF(F48&gt;0,1,0)))</f>
        <v>1</v>
      </c>
      <c r="H48" s="138">
        <f>ULSystem!H48-ULBOS!H48+LSUBR!H48+LSUA!H48+LSUS!H48+SUBR!H48+SUNO!H48</f>
        <v>0</v>
      </c>
      <c r="I48" s="159">
        <f>IF(ISBLANK(H48),"  ",IF(L48&gt;0,H48/L48,IF(H48&gt;0,1,0)))</f>
        <v>0</v>
      </c>
      <c r="J48" s="160">
        <f>ULSystem!J48-ULBOS!J48+LSUBR!J48+LSUA!J48+LSUS!J48+SUBR!J48+SUNO!J48</f>
        <v>0</v>
      </c>
      <c r="K48" s="82">
        <f>IF(ISBLANK(J48),"  ",IF(L48&gt;0,J48/L48,IF(J48&gt;0,1,0)))</f>
        <v>0</v>
      </c>
      <c r="L48" s="161">
        <f t="shared" ref="L48" si="29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ULSystem!B50-ULBOS!B50+LSUBR!B50+LSUA!B50+LSUS!B50+SUBR!B50+SUNO!B50</f>
        <v>497650977.82999998</v>
      </c>
      <c r="C50" s="52">
        <f t="shared" ref="C50:C55" si="30">IF(ISBLANK(B50),"  ",IF(F50&gt;0,B50/F50,IF(B50&gt;0,1,0)))</f>
        <v>0.96975747730429729</v>
      </c>
      <c r="D50" s="53">
        <f>ULSystem!D50-ULBOS!D50+LSUBR!D50+LSUA!D50+LSUS!D50+SUBR!D50+SUNO!D50</f>
        <v>15519572</v>
      </c>
      <c r="E50" s="54">
        <f t="shared" ref="E50:E55" si="31">IF(ISBLANK(D50),"  ",IF(F50&gt;0,D50/F50,IF(D50&gt;0,1,0)))</f>
        <v>3.0242522695702684E-2</v>
      </c>
      <c r="F50" s="206">
        <f t="shared" ref="F50:F55" si="32">D50+B50</f>
        <v>513170549.82999998</v>
      </c>
      <c r="G50" s="56">
        <f t="shared" ref="G50:G55" si="33">IF(ISBLANK(F50),"  ",IF(F113&gt;0,F50/F113,IF(F50&gt;0,1,0)))</f>
        <v>1</v>
      </c>
      <c r="H50" s="9">
        <f>ULSystem!H50-ULBOS!H50+LSUBR!H50+LSUA!H50+LSUS!H50+SUBR!H50+SUNO!H50</f>
        <v>563600779</v>
      </c>
      <c r="I50" s="52">
        <f t="shared" ref="I50:I55" si="34">IF(ISBLANK(H50),"  ",IF(L50&gt;0,H50/L50,IF(H50&gt;0,1,0)))</f>
        <v>0.97423855794998282</v>
      </c>
      <c r="J50" s="53">
        <f>ULSystem!J50-ULBOS!J50+LSUBR!J50+LSUA!J50+LSUS!J50+SUBR!J50+SUNO!J50</f>
        <v>14903094</v>
      </c>
      <c r="K50" s="54">
        <f t="shared" ref="K50:K67" si="35">IF(ISBLANK(J50),"  ",IF(L50&gt;0,J50/L50,IF(J50&gt;0,1,0)))</f>
        <v>2.5761442050017184E-2</v>
      </c>
      <c r="L50" s="55">
        <f t="shared" ref="L50:L66" si="36">J50+H50</f>
        <v>578503873</v>
      </c>
      <c r="M50" s="56">
        <f t="shared" ref="M50:M55" si="37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ULSystem!B51-ULBOS!B51+LSUBR!B51+LSUA!B51+LSUS!B51+SUBR!B51+SUNO!B51</f>
        <v>118914029.00999999</v>
      </c>
      <c r="C51" s="52">
        <f t="shared" si="30"/>
        <v>1</v>
      </c>
      <c r="D51" s="53">
        <f>ULSystem!D51-ULBOS!D51+LSUBR!D51+LSUA!D51+LSUS!D51+SUBR!D51+SUNO!D51</f>
        <v>0</v>
      </c>
      <c r="E51" s="54">
        <f t="shared" si="31"/>
        <v>0</v>
      </c>
      <c r="F51" s="61">
        <f t="shared" si="32"/>
        <v>118914029.00999999</v>
      </c>
      <c r="G51" s="56">
        <f t="shared" si="33"/>
        <v>1</v>
      </c>
      <c r="H51" s="9">
        <f>ULSystem!H51-ULBOS!H51+LSUBR!H51+LSUA!H51+LSUS!H51+SUBR!H51+SUNO!H51</f>
        <v>133442851</v>
      </c>
      <c r="I51" s="52">
        <f t="shared" si="34"/>
        <v>0.97742535532963148</v>
      </c>
      <c r="J51" s="53">
        <f>ULSystem!J51-ULBOS!J51+LSUBR!J51+LSUA!J51+LSUS!J51+SUBR!J51+SUNO!J51</f>
        <v>3082000</v>
      </c>
      <c r="K51" s="54">
        <f t="shared" si="35"/>
        <v>2.2574644670368474E-2</v>
      </c>
      <c r="L51" s="55">
        <f t="shared" si="36"/>
        <v>136524851</v>
      </c>
      <c r="M51" s="56">
        <f t="shared" si="37"/>
        <v>1</v>
      </c>
      <c r="N51" s="35"/>
    </row>
    <row r="52" spans="1:14" s="11" customFormat="1" ht="44.25">
      <c r="A52" s="104" t="s">
        <v>50</v>
      </c>
      <c r="B52" s="9">
        <f>ULSystem!B52-ULBOS!B52+LSUBR!B52+LSUA!B52+LSUS!B52+SUBR!B52+SUNO!B52</f>
        <v>36928015.549999997</v>
      </c>
      <c r="C52" s="52">
        <f t="shared" si="30"/>
        <v>0.97067328803587016</v>
      </c>
      <c r="D52" s="53">
        <f>ULSystem!D52-ULBOS!D52+LSUBR!D52+LSUA!D52+LSUS!D52+SUBR!D52+SUNO!D52</f>
        <v>1115697</v>
      </c>
      <c r="E52" s="54">
        <f t="shared" si="31"/>
        <v>2.9326711964129802E-2</v>
      </c>
      <c r="F52" s="61">
        <f t="shared" si="32"/>
        <v>38043712.549999997</v>
      </c>
      <c r="G52" s="56">
        <f t="shared" si="33"/>
        <v>1</v>
      </c>
      <c r="H52" s="9">
        <f>ULSystem!H52-ULBOS!H52+LSUBR!H52+LSUA!H52+LSUS!H52+SUBR!H52+SUNO!H52</f>
        <v>37279138.5</v>
      </c>
      <c r="I52" s="52">
        <f t="shared" si="34"/>
        <v>0.97095910877125158</v>
      </c>
      <c r="J52" s="53">
        <f>ULSystem!J52-ULBOS!J52+LSUBR!J52+LSUA!J52+LSUS!J52+SUBR!J52+SUNO!J52</f>
        <v>1115000</v>
      </c>
      <c r="K52" s="54">
        <f t="shared" si="35"/>
        <v>2.9040891228748367E-2</v>
      </c>
      <c r="L52" s="55">
        <f t="shared" si="36"/>
        <v>38394138.5</v>
      </c>
      <c r="M52" s="56">
        <f t="shared" si="37"/>
        <v>1</v>
      </c>
      <c r="N52" s="35"/>
    </row>
    <row r="53" spans="1:14" s="11" customFormat="1" ht="44.25">
      <c r="A53" s="104" t="s">
        <v>51</v>
      </c>
      <c r="B53" s="9">
        <f>ULSystem!B53-ULBOS!B53+LSUBR!B53+LSUA!B53+LSUS!B53+SUBR!B53+SUNO!B53</f>
        <v>16838677.800000001</v>
      </c>
      <c r="C53" s="52">
        <f t="shared" si="30"/>
        <v>1</v>
      </c>
      <c r="D53" s="53">
        <f>ULSystem!D53-ULBOS!D53+LSUBR!D53+LSUA!D53+LSUS!D53+SUBR!D53+SUNO!D53</f>
        <v>0</v>
      </c>
      <c r="E53" s="54">
        <f t="shared" si="31"/>
        <v>0</v>
      </c>
      <c r="F53" s="61">
        <f t="shared" si="32"/>
        <v>16838677.800000001</v>
      </c>
      <c r="G53" s="56">
        <f t="shared" si="33"/>
        <v>1</v>
      </c>
      <c r="H53" s="9">
        <f>ULSystem!H53-ULBOS!H53+LSUBR!H53+LSUA!H53+LSUS!H53+SUBR!H53+SUNO!H53</f>
        <v>16157346</v>
      </c>
      <c r="I53" s="52">
        <f t="shared" si="34"/>
        <v>0.97899500822304564</v>
      </c>
      <c r="J53" s="53">
        <f>ULSystem!J53-ULBOS!J53+LSUBR!J53+LSUA!J53+LSUS!J53+SUBR!J53+SUNO!J53</f>
        <v>346666.65</v>
      </c>
      <c r="K53" s="54">
        <f t="shared" si="35"/>
        <v>2.1004991776954317E-2</v>
      </c>
      <c r="L53" s="55">
        <f t="shared" si="36"/>
        <v>16504012.65</v>
      </c>
      <c r="M53" s="56">
        <f t="shared" si="37"/>
        <v>1</v>
      </c>
      <c r="N53" s="35"/>
    </row>
    <row r="54" spans="1:14" s="11" customFormat="1" ht="44.25">
      <c r="A54" s="104" t="s">
        <v>52</v>
      </c>
      <c r="B54" s="9">
        <f>ULSystem!B54-ULBOS!B54+LSUBR!B54+LSUA!B54+LSUS!B54+SUBR!B54+SUNO!B54</f>
        <v>0</v>
      </c>
      <c r="C54" s="52">
        <f t="shared" si="30"/>
        <v>0</v>
      </c>
      <c r="D54" s="53">
        <f>ULSystem!D54-ULBOS!D54+LSUBR!D54+LSUA!D54+LSUS!D54+SUBR!D54+SUNO!D54</f>
        <v>8171606.7799999993</v>
      </c>
      <c r="E54" s="54">
        <f t="shared" si="31"/>
        <v>1</v>
      </c>
      <c r="F54" s="61">
        <f t="shared" si="32"/>
        <v>8171606.7799999993</v>
      </c>
      <c r="G54" s="56">
        <f t="shared" si="33"/>
        <v>1</v>
      </c>
      <c r="H54" s="9">
        <f>ULSystem!H54-ULBOS!H54+LSUBR!H54+LSUA!H54+LSUS!H54+SUBR!H54+SUNO!H54</f>
        <v>0</v>
      </c>
      <c r="I54" s="52">
        <f t="shared" si="34"/>
        <v>0</v>
      </c>
      <c r="J54" s="53">
        <f>ULSystem!J54-ULBOS!J54+LSUBR!J54+LSUA!J54+LSUS!J54+SUBR!J54+SUNO!J54</f>
        <v>10238086</v>
      </c>
      <c r="K54" s="54">
        <f t="shared" si="35"/>
        <v>1</v>
      </c>
      <c r="L54" s="55">
        <f t="shared" si="36"/>
        <v>10238086</v>
      </c>
      <c r="M54" s="56">
        <f t="shared" si="37"/>
        <v>1</v>
      </c>
      <c r="N54" s="35"/>
    </row>
    <row r="55" spans="1:14" s="11" customFormat="1" ht="44.25">
      <c r="A55" s="41" t="s">
        <v>53</v>
      </c>
      <c r="B55" s="9">
        <f>ULSystem!B55-ULBOS!B55+LSUBR!B55+LSUA!B55+LSUS!B55+SUBR!B55+SUNO!B55</f>
        <v>33296434.370000001</v>
      </c>
      <c r="C55" s="52">
        <f t="shared" si="30"/>
        <v>0.31107403493195318</v>
      </c>
      <c r="D55" s="53">
        <f>ULSystem!D55-ULBOS!D55+LSUBR!D55+LSUA!D55+LSUS!D55+SUBR!D55+SUNO!D55</f>
        <v>73740574.930000007</v>
      </c>
      <c r="E55" s="54">
        <f t="shared" si="31"/>
        <v>0.68892596506804682</v>
      </c>
      <c r="F55" s="61">
        <f t="shared" si="32"/>
        <v>107037009.30000001</v>
      </c>
      <c r="G55" s="56">
        <f t="shared" si="33"/>
        <v>1</v>
      </c>
      <c r="H55" s="9">
        <f>ULSystem!H55-ULBOS!H55+LSUBR!H55+LSUA!H55+LSUS!H55+SUBR!H55+SUNO!H55</f>
        <v>34907120</v>
      </c>
      <c r="I55" s="52">
        <f t="shared" si="34"/>
        <v>0.32010255923459291</v>
      </c>
      <c r="J55" s="53">
        <f>ULSystem!J55-ULBOS!J55+LSUBR!J55+LSUA!J55+LSUS!J55+SUBR!J55+SUNO!J55</f>
        <v>74142679.799999997</v>
      </c>
      <c r="K55" s="54">
        <f t="shared" si="35"/>
        <v>0.67989744076540704</v>
      </c>
      <c r="L55" s="55">
        <f t="shared" si="36"/>
        <v>109049799.8</v>
      </c>
      <c r="M55" s="56">
        <f t="shared" si="37"/>
        <v>1</v>
      </c>
      <c r="N55" s="35"/>
    </row>
    <row r="56" spans="1:14" s="86" customFormat="1" ht="45">
      <c r="A56" s="94" t="s">
        <v>54</v>
      </c>
      <c r="B56" s="211">
        <f>B55+B53+B52+B51+B50</f>
        <v>703628134.55999994</v>
      </c>
      <c r="C56" s="81">
        <f t="shared" si="0"/>
        <v>0.87714977553595019</v>
      </c>
      <c r="D56" s="208">
        <f>D55+D53+D52+D51+D50+D54</f>
        <v>98547450.710000008</v>
      </c>
      <c r="E56" s="84">
        <f t="shared" ref="E56:E67" si="38">IF(ISBLANK(D56),"  ",IF(F56&gt;0,D56/F56,IF(D56&gt;0,1,0)))</f>
        <v>0.12285022446404979</v>
      </c>
      <c r="F56" s="109">
        <f>F55+F53+F52+F51+F50+F54</f>
        <v>802175585.26999998</v>
      </c>
      <c r="G56" s="83">
        <f>IF(ISBLANK(F56),"  ",IF(F76&gt;0,F56/F76,IF(F56&gt;0,1,0)))</f>
        <v>0.32681815808169346</v>
      </c>
      <c r="H56" s="211">
        <f>H55+H53+H52+H51+H50</f>
        <v>785387234.5</v>
      </c>
      <c r="I56" s="81">
        <f t="shared" ref="I56:I67" si="39">IF(ISBLANK(H56),"  ",IF(L56&gt;0,H56/L56,IF(H56&gt;0,1,0)))</f>
        <v>0.88323683882724235</v>
      </c>
      <c r="J56" s="208">
        <f>J55+J53+J52+J51+J50+J54</f>
        <v>103827526.45</v>
      </c>
      <c r="K56" s="84">
        <f t="shared" si="35"/>
        <v>0.11676316117275763</v>
      </c>
      <c r="L56" s="103">
        <f t="shared" si="36"/>
        <v>889214760.95000005</v>
      </c>
      <c r="M56" s="83">
        <f>IF(ISBLANK(L56),"  ",IF(L76&gt;0,L56/L76,IF(L56&gt;0,1,0)))</f>
        <v>0.36393280356007024</v>
      </c>
      <c r="N56" s="85"/>
    </row>
    <row r="57" spans="1:14" s="11" customFormat="1" ht="44.25">
      <c r="A57" s="51" t="s">
        <v>55</v>
      </c>
      <c r="B57" s="9">
        <f>ULSystem!B57-ULBOS!B57+LSUBR!B57+LSUA!B57+LSUS!B57+SUBR!B57+SUNO!B57</f>
        <v>0</v>
      </c>
      <c r="C57" s="52">
        <f t="shared" ref="C57:C66" si="40">IF(ISBLANK(B57),"  ",IF(F57&gt;0,B57/F57,IF(B57&gt;0,1,0)))</f>
        <v>0</v>
      </c>
      <c r="D57" s="53">
        <f>ULSystem!D57-ULBOS!D57+LSUBR!D57+LSUA!D57+LSUS!D57+SUBR!D57+SUNO!D57</f>
        <v>0</v>
      </c>
      <c r="E57" s="54">
        <f t="shared" si="38"/>
        <v>0</v>
      </c>
      <c r="F57" s="61">
        <f t="shared" ref="F57:F66" si="41">D57+B57</f>
        <v>0</v>
      </c>
      <c r="G57" s="56">
        <f t="shared" ref="G57:G66" si="42">IF(ISBLANK(F57),"  ",IF(F120&gt;0,F57/F120,IF(F57&gt;0,1,0)))</f>
        <v>0</v>
      </c>
      <c r="H57" s="9">
        <f>ULSystem!H57-ULBOS!H57+LSUBR!H57+LSUA!H57+LSUS!H57+SUBR!H57+SUNO!H57</f>
        <v>0</v>
      </c>
      <c r="I57" s="52">
        <f t="shared" si="39"/>
        <v>0</v>
      </c>
      <c r="J57" s="53">
        <f>ULSystem!J57-ULBOS!J57+LSUBR!J57+LSUA!J57+LSUS!J57+SUBR!J57+SUNO!J57</f>
        <v>0</v>
      </c>
      <c r="K57" s="54">
        <f t="shared" si="35"/>
        <v>0</v>
      </c>
      <c r="L57" s="55">
        <f t="shared" si="36"/>
        <v>0</v>
      </c>
      <c r="M57" s="56">
        <f t="shared" ref="M57:M66" si="43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ULSystem!B58-ULBOS!B58+LSUBR!B58+LSUA!B58+LSUS!B58+SUBR!B58+SUNO!B58</f>
        <v>0</v>
      </c>
      <c r="C58" s="52">
        <f t="shared" si="40"/>
        <v>0</v>
      </c>
      <c r="D58" s="53">
        <f>ULSystem!D58-ULBOS!D58+LSUBR!D58+LSUA!D58+LSUS!D58+SUBR!D58+SUNO!D58</f>
        <v>0</v>
      </c>
      <c r="E58" s="54">
        <f t="shared" si="38"/>
        <v>0</v>
      </c>
      <c r="F58" s="61">
        <f t="shared" si="41"/>
        <v>0</v>
      </c>
      <c r="G58" s="56">
        <f t="shared" si="42"/>
        <v>0</v>
      </c>
      <c r="H58" s="9">
        <f>ULSystem!H58-ULBOS!H58+LSUBR!H58+LSUA!H58+LSUS!H58+SUBR!H58+SUNO!H58</f>
        <v>0</v>
      </c>
      <c r="I58" s="52">
        <f t="shared" si="39"/>
        <v>0</v>
      </c>
      <c r="J58" s="53">
        <f>ULSystem!J58-ULBOS!J58+LSUBR!J58+LSUA!J58+LSUS!J58+SUBR!J58+SUNO!J58</f>
        <v>0</v>
      </c>
      <c r="K58" s="54">
        <f t="shared" si="35"/>
        <v>0</v>
      </c>
      <c r="L58" s="55">
        <f t="shared" si="36"/>
        <v>0</v>
      </c>
      <c r="M58" s="56">
        <f t="shared" si="43"/>
        <v>0</v>
      </c>
      <c r="N58" s="35"/>
    </row>
    <row r="59" spans="1:14" s="11" customFormat="1" ht="44.25">
      <c r="A59" s="90" t="s">
        <v>57</v>
      </c>
      <c r="B59" s="9">
        <f>ULSystem!B59-ULBOS!B59+LSUBR!B59+LSUA!B59+LSUS!B59+SUBR!B59+SUNO!B59</f>
        <v>12929823.460000001</v>
      </c>
      <c r="C59" s="52">
        <f t="shared" si="40"/>
        <v>0.58563774575636163</v>
      </c>
      <c r="D59" s="53">
        <f>ULSystem!D59-ULBOS!D59+LSUBR!D59+LSUA!D59+LSUS!D59+SUBR!D59+SUNO!D59</f>
        <v>9148370.0199999996</v>
      </c>
      <c r="E59" s="54">
        <f t="shared" si="38"/>
        <v>0.41436225424363837</v>
      </c>
      <c r="F59" s="61">
        <f t="shared" si="41"/>
        <v>22078193.48</v>
      </c>
      <c r="G59" s="56">
        <f t="shared" si="42"/>
        <v>1</v>
      </c>
      <c r="H59" s="9">
        <f>ULSystem!H59-ULBOS!H59+LSUBR!H59+LSUA!H59+LSUS!H59+SUBR!H59+SUNO!H59</f>
        <v>11614238</v>
      </c>
      <c r="I59" s="52">
        <f t="shared" si="39"/>
        <v>0.5239202778750528</v>
      </c>
      <c r="J59" s="53">
        <f>ULSystem!J59-ULBOS!J59+LSUBR!J59+LSUA!J59+LSUS!J59+SUBR!J59+SUNO!J59</f>
        <v>10553711</v>
      </c>
      <c r="K59" s="54">
        <f t="shared" si="35"/>
        <v>0.47607972212494715</v>
      </c>
      <c r="L59" s="55">
        <f t="shared" si="36"/>
        <v>22167949</v>
      </c>
      <c r="M59" s="56">
        <f t="shared" si="43"/>
        <v>1</v>
      </c>
      <c r="N59" s="35"/>
    </row>
    <row r="60" spans="1:14" s="11" customFormat="1" ht="44.25">
      <c r="A60" s="89" t="s">
        <v>58</v>
      </c>
      <c r="B60" s="9">
        <f>ULSystem!B60-ULBOS!B60+LSUBR!B60+LSUA!B60+LSUS!B60+SUBR!B60+SUNO!B60</f>
        <v>1401580</v>
      </c>
      <c r="C60" s="52">
        <f t="shared" si="40"/>
        <v>1.5651424652542555E-2</v>
      </c>
      <c r="D60" s="53">
        <f>ULSystem!D60-ULBOS!D60+LSUBR!D60+LSUA!D60+LSUS!D60+SUBR!D60+SUNO!D60</f>
        <v>88148095.579999998</v>
      </c>
      <c r="E60" s="54">
        <f t="shared" si="38"/>
        <v>0.98434857534745746</v>
      </c>
      <c r="F60" s="61">
        <f t="shared" si="41"/>
        <v>89549675.579999998</v>
      </c>
      <c r="G60" s="56">
        <f t="shared" si="42"/>
        <v>1</v>
      </c>
      <c r="H60" s="9">
        <f>ULSystem!H60-ULBOS!H60+LSUBR!H60+LSUA!H60+LSUS!H60+SUBR!H60+SUNO!H60</f>
        <v>1258200</v>
      </c>
      <c r="I60" s="52">
        <f t="shared" si="39"/>
        <v>1.4548460903612977E-2</v>
      </c>
      <c r="J60" s="53">
        <f>ULSystem!J60-ULBOS!J60+LSUBR!J60+LSUA!J60+LSUS!J60+SUBR!J60+SUNO!J60</f>
        <v>85225175</v>
      </c>
      <c r="K60" s="54">
        <f t="shared" si="35"/>
        <v>0.98545153909638705</v>
      </c>
      <c r="L60" s="55">
        <f t="shared" si="36"/>
        <v>86483375</v>
      </c>
      <c r="M60" s="56">
        <f t="shared" si="43"/>
        <v>1</v>
      </c>
      <c r="N60" s="35"/>
    </row>
    <row r="61" spans="1:14" s="11" customFormat="1" ht="44.25">
      <c r="A61" s="114" t="s">
        <v>59</v>
      </c>
      <c r="B61" s="9">
        <f>ULSystem!B61-ULBOS!B61+LSUBR!B61+LSUA!B61+LSUS!B61+SUBR!B61+SUNO!B61</f>
        <v>307505</v>
      </c>
      <c r="C61" s="52">
        <f t="shared" si="40"/>
        <v>1</v>
      </c>
      <c r="D61" s="53">
        <f>ULSystem!D61-ULBOS!D61+LSUBR!D61+LSUA!D61+LSUS!D61+SUBR!D61+SUNO!D61</f>
        <v>0</v>
      </c>
      <c r="E61" s="54">
        <f t="shared" si="38"/>
        <v>0</v>
      </c>
      <c r="F61" s="61">
        <f t="shared" si="41"/>
        <v>307505</v>
      </c>
      <c r="G61" s="56">
        <f t="shared" si="42"/>
        <v>1</v>
      </c>
      <c r="H61" s="9">
        <f>ULSystem!H61-ULBOS!H61+LSUBR!H61+LSUA!H61+LSUS!H61+SUBR!H61+SUNO!H61</f>
        <v>77000</v>
      </c>
      <c r="I61" s="52">
        <f t="shared" si="39"/>
        <v>1</v>
      </c>
      <c r="J61" s="53">
        <f>ULSystem!J61-ULBOS!J61+LSUBR!J61+LSUA!J61+LSUS!J61+SUBR!J61+SUNO!J61</f>
        <v>0</v>
      </c>
      <c r="K61" s="54">
        <f t="shared" si="35"/>
        <v>0</v>
      </c>
      <c r="L61" s="55">
        <f t="shared" si="36"/>
        <v>77000</v>
      </c>
      <c r="M61" s="56">
        <f t="shared" si="43"/>
        <v>1</v>
      </c>
      <c r="N61" s="35"/>
    </row>
    <row r="62" spans="1:14" s="11" customFormat="1" ht="44.25">
      <c r="A62" s="114" t="s">
        <v>60</v>
      </c>
      <c r="B62" s="9">
        <f>ULSystem!B62-ULBOS!B62+LSUBR!B62+LSUA!B62+LSUS!B62+SUBR!B62+SUNO!B62</f>
        <v>0</v>
      </c>
      <c r="C62" s="52">
        <f t="shared" si="40"/>
        <v>0</v>
      </c>
      <c r="D62" s="53">
        <f>ULSystem!D62-ULBOS!D62+LSUBR!D62+LSUA!D62+LSUS!D62+SUBR!D62+SUNO!D62</f>
        <v>141689186.15000001</v>
      </c>
      <c r="E62" s="54">
        <f t="shared" si="38"/>
        <v>1</v>
      </c>
      <c r="F62" s="61">
        <f t="shared" si="41"/>
        <v>141689186.15000001</v>
      </c>
      <c r="G62" s="56">
        <f t="shared" si="42"/>
        <v>1</v>
      </c>
      <c r="H62" s="9">
        <f>ULSystem!H62-ULBOS!H62+LSUBR!H62+LSUA!H62+LSUS!H62+SUBR!H62+SUNO!H62</f>
        <v>0</v>
      </c>
      <c r="I62" s="52">
        <f t="shared" si="39"/>
        <v>0</v>
      </c>
      <c r="J62" s="53">
        <f>ULSystem!J62-ULBOS!J62+LSUBR!J62+LSUA!J62+LSUS!J62+SUBR!J62+SUNO!J62</f>
        <v>149424067</v>
      </c>
      <c r="K62" s="54">
        <f t="shared" si="35"/>
        <v>1</v>
      </c>
      <c r="L62" s="55">
        <f t="shared" si="36"/>
        <v>149424067</v>
      </c>
      <c r="M62" s="56">
        <f t="shared" si="43"/>
        <v>1</v>
      </c>
      <c r="N62" s="35"/>
    </row>
    <row r="63" spans="1:14" s="11" customFormat="1" ht="44.25">
      <c r="A63" s="115" t="s">
        <v>61</v>
      </c>
      <c r="B63" s="9">
        <f>ULSystem!B63-ULBOS!B63+LSUBR!B63+LSUA!B63+LSUS!B63+SUBR!B63+SUNO!B63</f>
        <v>0</v>
      </c>
      <c r="C63" s="52">
        <f t="shared" si="40"/>
        <v>0</v>
      </c>
      <c r="D63" s="53">
        <f>ULSystem!D63-ULBOS!D63+LSUBR!D63+LSUA!D63+LSUS!D63+SUBR!D63+SUNO!D63</f>
        <v>238947138.47999999</v>
      </c>
      <c r="E63" s="54">
        <f t="shared" si="38"/>
        <v>1</v>
      </c>
      <c r="F63" s="61">
        <f t="shared" si="41"/>
        <v>238947138.47999999</v>
      </c>
      <c r="G63" s="56">
        <f t="shared" si="42"/>
        <v>1</v>
      </c>
      <c r="H63" s="9">
        <f>ULSystem!H63-ULBOS!H63+LSUBR!H63+LSUA!H63+LSUS!H63+SUBR!H63+SUNO!H63</f>
        <v>0</v>
      </c>
      <c r="I63" s="52">
        <f t="shared" si="39"/>
        <v>0</v>
      </c>
      <c r="J63" s="53">
        <f>ULSystem!J63-ULBOS!J63+LSUBR!J63+LSUA!J63+LSUS!J63+SUBR!J63+SUNO!J63</f>
        <v>247678007.84</v>
      </c>
      <c r="K63" s="54">
        <f t="shared" si="35"/>
        <v>1</v>
      </c>
      <c r="L63" s="55">
        <f t="shared" si="36"/>
        <v>247678007.84</v>
      </c>
      <c r="M63" s="56">
        <f t="shared" si="43"/>
        <v>1</v>
      </c>
      <c r="N63" s="35"/>
    </row>
    <row r="64" spans="1:14" s="11" customFormat="1" ht="44.25">
      <c r="A64" s="115" t="s">
        <v>62</v>
      </c>
      <c r="B64" s="9">
        <f>ULSystem!B64-ULBOS!B64+LSUBR!B64+LSUA!B64+LSUS!B64+SUBR!B64+SUNO!B64</f>
        <v>0</v>
      </c>
      <c r="C64" s="52">
        <f t="shared" si="40"/>
        <v>0</v>
      </c>
      <c r="D64" s="53">
        <f>ULSystem!D64-ULBOS!D64+LSUBR!D64+LSUA!D64+LSUS!D64+SUBR!D64+SUNO!D64</f>
        <v>3733303</v>
      </c>
      <c r="E64" s="54">
        <f t="shared" si="38"/>
        <v>1</v>
      </c>
      <c r="F64" s="61">
        <f t="shared" si="41"/>
        <v>3733303</v>
      </c>
      <c r="G64" s="56">
        <f t="shared" si="42"/>
        <v>1</v>
      </c>
      <c r="H64" s="9">
        <f>ULSystem!H64-ULBOS!H64+LSUBR!H64+LSUA!H64+LSUS!H64+SUBR!H64+SUNO!H64</f>
        <v>0</v>
      </c>
      <c r="I64" s="52">
        <f t="shared" si="39"/>
        <v>0</v>
      </c>
      <c r="J64" s="53">
        <f>ULSystem!J64-ULBOS!J64+LSUBR!J64+LSUA!J64+LSUS!J64+SUBR!J64+SUNO!J64</f>
        <v>3593500</v>
      </c>
      <c r="K64" s="54">
        <f t="shared" si="35"/>
        <v>1</v>
      </c>
      <c r="L64" s="55">
        <f t="shared" si="36"/>
        <v>3593500</v>
      </c>
      <c r="M64" s="56">
        <f t="shared" si="43"/>
        <v>1</v>
      </c>
      <c r="N64" s="35"/>
    </row>
    <row r="65" spans="1:14" s="11" customFormat="1" ht="44.25">
      <c r="A65" s="90" t="s">
        <v>63</v>
      </c>
      <c r="B65" s="9">
        <f>ULSystem!B65-ULBOS!B65+LSUBR!B65+LSUA!B65+LSUS!B65+SUBR!B65+SUNO!B65</f>
        <v>0</v>
      </c>
      <c r="C65" s="52">
        <f t="shared" si="40"/>
        <v>0</v>
      </c>
      <c r="D65" s="53">
        <f>ULSystem!D65-ULBOS!D65+LSUBR!D65+LSUA!D65+LSUS!D65+SUBR!D65+SUNO!D65</f>
        <v>69922977.359999999</v>
      </c>
      <c r="E65" s="54">
        <f t="shared" si="38"/>
        <v>1</v>
      </c>
      <c r="F65" s="61">
        <f t="shared" si="41"/>
        <v>69922977.359999999</v>
      </c>
      <c r="G65" s="56">
        <f t="shared" si="42"/>
        <v>1</v>
      </c>
      <c r="H65" s="9">
        <f>ULSystem!H65-ULBOS!H65+LSUBR!H65+LSUA!H65+LSUS!H65+SUBR!H65+SUNO!H65</f>
        <v>0</v>
      </c>
      <c r="I65" s="52">
        <f t="shared" si="39"/>
        <v>0</v>
      </c>
      <c r="J65" s="53">
        <f>ULSystem!J65-ULBOS!J65+LSUBR!J65+LSUA!J65+LSUS!J65+SUBR!J65+SUNO!J65</f>
        <v>70221118</v>
      </c>
      <c r="K65" s="54">
        <f t="shared" si="35"/>
        <v>1</v>
      </c>
      <c r="L65" s="55">
        <f t="shared" si="36"/>
        <v>70221118</v>
      </c>
      <c r="M65" s="56">
        <f t="shared" si="43"/>
        <v>1</v>
      </c>
      <c r="N65" s="35"/>
    </row>
    <row r="66" spans="1:14" s="11" customFormat="1" ht="44.25">
      <c r="A66" s="89" t="s">
        <v>64</v>
      </c>
      <c r="B66" s="9">
        <f>ULSystem!B66-ULBOS!B66+LSUBR!B66+LSUA!B66+LSUS!B66+SUBR!B66+SUNO!B66</f>
        <v>32934574.870000001</v>
      </c>
      <c r="C66" s="52">
        <f t="shared" si="40"/>
        <v>0.34593905679338011</v>
      </c>
      <c r="D66" s="53">
        <f>ULSystem!D66-ULBOS!D66+LSUBR!D66+LSUA!D66+LSUS!D66+SUBR!D66+SUNO!D66</f>
        <v>62268826.490000002</v>
      </c>
      <c r="E66" s="54">
        <f t="shared" si="38"/>
        <v>0.65406094320661989</v>
      </c>
      <c r="F66" s="61">
        <f t="shared" si="41"/>
        <v>95203401.359999999</v>
      </c>
      <c r="G66" s="56">
        <f t="shared" si="42"/>
        <v>1</v>
      </c>
      <c r="H66" s="9">
        <f>ULSystem!H66-ULBOS!H66+LSUBR!H66+LSUA!H66+LSUS!H66+SUBR!H66+SUNO!H66</f>
        <v>43616949</v>
      </c>
      <c r="I66" s="52">
        <f t="shared" si="39"/>
        <v>0.45003137903871959</v>
      </c>
      <c r="J66" s="53">
        <f>ULSystem!J66-ULBOS!J66+LSUBR!J66+LSUA!J66+LSUS!J66+SUBR!J66+SUNO!J66</f>
        <v>53302846</v>
      </c>
      <c r="K66" s="54">
        <f t="shared" si="35"/>
        <v>0.54996862096128041</v>
      </c>
      <c r="L66" s="55">
        <f t="shared" si="36"/>
        <v>96919795</v>
      </c>
      <c r="M66" s="56">
        <f t="shared" si="43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751201617.88999999</v>
      </c>
      <c r="C67" s="81">
        <f t="shared" si="0"/>
        <v>0.51325365040264581</v>
      </c>
      <c r="D67" s="92">
        <f>D66+D65+D64+D63+D62+D61+D60+D59+D58+D57+D56</f>
        <v>712405347.79000008</v>
      </c>
      <c r="E67" s="84">
        <f t="shared" si="38"/>
        <v>0.48674634959735419</v>
      </c>
      <c r="F67" s="91">
        <f>F66+F65+F64+F63+F62+F61+F60+F59+F58+F57+F56</f>
        <v>1463606965.6800001</v>
      </c>
      <c r="G67" s="83">
        <f>IF(ISBLANK(F67),"  ",IF(F76&gt;0,F67/F76,IF(F67&gt;0,1,0)))</f>
        <v>0.59629505243303349</v>
      </c>
      <c r="H67" s="91">
        <f>H66+H65+H64+H63+H62+H61+H60+H59+H58+H57+H56</f>
        <v>841953621.5</v>
      </c>
      <c r="I67" s="81">
        <f t="shared" si="39"/>
        <v>0.53772167943138804</v>
      </c>
      <c r="J67" s="92">
        <f>J66+J65+J64+J63+J62+J61+J60+J59+J58+J57+J56</f>
        <v>723825951.29000008</v>
      </c>
      <c r="K67" s="84">
        <f t="shared" si="35"/>
        <v>0.46227832056861207</v>
      </c>
      <c r="L67" s="91">
        <f>L66+L65+L64+L63+L62+L61+L60+L59+L58+L57+L56</f>
        <v>1565779572.79</v>
      </c>
      <c r="M67" s="83">
        <f>IF(ISBLANK(L67),"  ",IF(L76&gt;0,L67/L76,IF(L67&gt;0,1,0)))</f>
        <v>0.64083343496655631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ULSystem!B69-ULBOS!B69+LSUBR!B69+LSUA!B69+LSUS!B69+SUBR!B69+SUNO!B69</f>
        <v>0</v>
      </c>
      <c r="C69" s="52">
        <f t="shared" ref="C69:C70" si="44">IF(ISBLANK(B69),"  ",IF(F69&gt;0,B69/F69,IF(B69&gt;0,1,0)))</f>
        <v>0</v>
      </c>
      <c r="D69" s="53">
        <f>ULSystem!D69-ULBOS!D69+LSUBR!D69+LSUA!D69+LSUS!D69+SUBR!D69+SUNO!D69</f>
        <v>22499671.570000004</v>
      </c>
      <c r="E69" s="54">
        <f t="shared" ref="E69:E70" si="45">IF(ISBLANK(D69),"  ",IF(F69&gt;0,D69/F69,IF(D69&gt;0,1,0)))</f>
        <v>1</v>
      </c>
      <c r="F69" s="206">
        <f t="shared" ref="F69:F70" si="46">D69+B69</f>
        <v>22499671.570000004</v>
      </c>
      <c r="G69" s="56">
        <f t="shared" ref="G69:G70" si="47">IF(ISBLANK(F69),"  ",IF(F132&gt;0,F69/F132,IF(F69&gt;0,1,0)))</f>
        <v>1</v>
      </c>
      <c r="H69" s="9">
        <f>ULSystem!H69-ULBOS!H69+LSUBR!H69+LSUA!H69+LSUS!H69+SUBR!H69+SUNO!H69</f>
        <v>0</v>
      </c>
      <c r="I69" s="52">
        <f t="shared" ref="I69:I70" si="48">IF(ISBLANK(H69),"  ",IF(L69&gt;0,H69/L69,IF(H69&gt;0,1,0)))</f>
        <v>0</v>
      </c>
      <c r="J69" s="53">
        <f>ULSystem!J69-ULBOS!J69+LSUBR!J69+LSUA!J69+LSUS!J69+SUBR!J69+SUNO!J69</f>
        <v>25797377</v>
      </c>
      <c r="K69" s="54">
        <f t="shared" ref="K69:K70" si="49">IF(ISBLANK(J69),"  ",IF(L69&gt;0,J69/L69,IF(J69&gt;0,1,0)))</f>
        <v>1</v>
      </c>
      <c r="L69" s="55">
        <f t="shared" ref="L69:L70" si="50">J69+H69</f>
        <v>25797377</v>
      </c>
      <c r="M69" s="56">
        <f t="shared" ref="M69:M70" si="51">IF(ISBLANK(L69),"  ",IF(L132&gt;0,L69/L132,IF(L69&gt;0,1,0)))</f>
        <v>1</v>
      </c>
    </row>
    <row r="70" spans="1:14" s="11" customFormat="1" ht="44.25">
      <c r="A70" s="41" t="s">
        <v>68</v>
      </c>
      <c r="B70" s="9">
        <f>ULSystem!B70-ULBOS!B70+LSUBR!B70+LSUA!B70+LSUS!B70+SUBR!B70+SUNO!B70</f>
        <v>0</v>
      </c>
      <c r="C70" s="52">
        <f t="shared" si="44"/>
        <v>0</v>
      </c>
      <c r="D70" s="53">
        <f>ULSystem!D70-ULBOS!D70+LSUBR!D70+LSUA!D70+LSUS!D70+SUBR!D70+SUNO!D70</f>
        <v>0</v>
      </c>
      <c r="E70" s="54">
        <f t="shared" si="45"/>
        <v>0</v>
      </c>
      <c r="F70" s="61">
        <f t="shared" si="46"/>
        <v>0</v>
      </c>
      <c r="G70" s="56">
        <f t="shared" si="47"/>
        <v>0</v>
      </c>
      <c r="H70" s="9">
        <f>ULSystem!H70-ULBOS!H70+LSUBR!H70+LSUA!H70+LSUS!H70+SUBR!H70+SUNO!H70</f>
        <v>0</v>
      </c>
      <c r="I70" s="52">
        <f t="shared" si="48"/>
        <v>0</v>
      </c>
      <c r="J70" s="53">
        <f>ULSystem!J70-ULBOS!J70+LSUBR!J70+LSUA!J70+LSUS!J70+SUBR!J70+SUNO!J70</f>
        <v>0</v>
      </c>
      <c r="K70" s="54">
        <f t="shared" si="49"/>
        <v>0</v>
      </c>
      <c r="L70" s="55">
        <f t="shared" si="50"/>
        <v>0</v>
      </c>
      <c r="M70" s="56">
        <f t="shared" si="51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ULSystem!B72-ULBOS!B72+LSUBR!B72+LSUA!B72+LSUS!B72+SUBR!B72+SUNO!B72</f>
        <v>0</v>
      </c>
      <c r="C72" s="52">
        <f t="shared" ref="C72:C73" si="52">IF(ISBLANK(B72),"  ",IF(F72&gt;0,B72/F72,IF(B72&gt;0,1,0)))</f>
        <v>0</v>
      </c>
      <c r="D72" s="53">
        <f>ULSystem!D72-ULBOS!D72+LSUBR!D72+LSUA!D72+LSUS!D72+SUBR!D72+SUNO!D72</f>
        <v>160688416.75</v>
      </c>
      <c r="E72" s="54">
        <f t="shared" ref="E72:E73" si="53">IF(ISBLANK(D72),"  ",IF(F72&gt;0,D72/F72,IF(D72&gt;0,1,0)))</f>
        <v>1</v>
      </c>
      <c r="F72" s="206">
        <f t="shared" ref="F72:F73" si="54">D72+B72</f>
        <v>160688416.75</v>
      </c>
      <c r="G72" s="56">
        <f t="shared" ref="G72:G73" si="55">IF(ISBLANK(F72),"  ",IF(F135&gt;0,F72/F135,IF(F72&gt;0,1,0)))</f>
        <v>1</v>
      </c>
      <c r="H72" s="9">
        <f>ULSystem!H72-ULBOS!H72+LSUBR!H72+LSUA!H72+LSUS!H72+SUBR!H72+SUNO!H72</f>
        <v>0</v>
      </c>
      <c r="I72" s="52">
        <f t="shared" ref="I72:I73" si="56">IF(ISBLANK(H72),"  ",IF(L72&gt;0,H72/L72,IF(H72&gt;0,1,0)))</f>
        <v>0</v>
      </c>
      <c r="J72" s="53">
        <f>ULSystem!J72-ULBOS!J72+LSUBR!J72+LSUA!J72+LSUS!J72+SUBR!J72+SUNO!J72</f>
        <v>156625219</v>
      </c>
      <c r="K72" s="54">
        <f t="shared" ref="K72:K73" si="57">IF(ISBLANK(J72),"  ",IF(L72&gt;0,J72/L72,IF(J72&gt;0,1,0)))</f>
        <v>1</v>
      </c>
      <c r="L72" s="55">
        <f t="shared" ref="L72:L73" si="58">J72+H72</f>
        <v>156625219</v>
      </c>
      <c r="M72" s="56">
        <f t="shared" ref="M72:M73" si="59">IF(ISBLANK(L72),"  ",IF(L135&gt;0,L72/L135,IF(L72&gt;0,1,0)))</f>
        <v>1</v>
      </c>
    </row>
    <row r="73" spans="1:14" s="11" customFormat="1" ht="44.25">
      <c r="A73" s="41" t="s">
        <v>71</v>
      </c>
      <c r="B73" s="9">
        <f>ULSystem!B73-ULBOS!B73+LSUBR!B73+LSUA!B73+LSUS!B73+SUBR!B73+SUNO!B73</f>
        <v>0</v>
      </c>
      <c r="C73" s="52">
        <f t="shared" si="52"/>
        <v>0</v>
      </c>
      <c r="D73" s="53">
        <f>ULSystem!D73-ULBOS!D73+LSUBR!D73+LSUA!D73+LSUS!D73+SUBR!D73+SUNO!D73</f>
        <v>191199979.73000002</v>
      </c>
      <c r="E73" s="54">
        <f t="shared" si="53"/>
        <v>1</v>
      </c>
      <c r="F73" s="61">
        <f t="shared" si="54"/>
        <v>191199979.73000002</v>
      </c>
      <c r="G73" s="56">
        <f t="shared" si="55"/>
        <v>1</v>
      </c>
      <c r="H73" s="9">
        <f>ULSystem!H73-ULBOS!H73+LSUBR!H73+LSUA!H73+LSUS!H73+SUBR!H73+SUNO!H73</f>
        <v>0</v>
      </c>
      <c r="I73" s="52">
        <f t="shared" si="56"/>
        <v>0</v>
      </c>
      <c r="J73" s="53">
        <f>ULSystem!J73-ULBOS!J73+LSUBR!J73+LSUA!J73+LSUS!J73+SUBR!J73+SUNO!J73</f>
        <v>191090784</v>
      </c>
      <c r="K73" s="54">
        <f t="shared" si="57"/>
        <v>1</v>
      </c>
      <c r="L73" s="55">
        <f t="shared" si="58"/>
        <v>191090784</v>
      </c>
      <c r="M73" s="56">
        <f t="shared" si="59"/>
        <v>1</v>
      </c>
    </row>
    <row r="74" spans="1:14" s="86" customFormat="1" ht="45">
      <c r="A74" s="87" t="s">
        <v>72</v>
      </c>
      <c r="B74" s="119">
        <f>B73+B72+B70+B69</f>
        <v>0</v>
      </c>
      <c r="C74" s="81">
        <f t="shared" si="0"/>
        <v>0</v>
      </c>
      <c r="D74" s="96">
        <f>D73+D72+D70+D69</f>
        <v>374388068.05000001</v>
      </c>
      <c r="E74" s="84">
        <f>IF(ISBLANK(D74),"  ",IF(F74&gt;0,D74/F74,IF(D74&gt;0,1,0)))</f>
        <v>1</v>
      </c>
      <c r="F74" s="120">
        <f>F73+F72+F71+F70+F69</f>
        <v>374388068.05000001</v>
      </c>
      <c r="G74" s="83">
        <f>IF(ISBLANK(F74),"  ",IF(F76&gt;0,F74/F76,IF(F74&gt;0,1,0)))</f>
        <v>0.15253121767185332</v>
      </c>
      <c r="H74" s="119">
        <f>H73+H72+H70+H69</f>
        <v>0</v>
      </c>
      <c r="I74" s="81">
        <f>IF(ISBLANK(H74),"  ",IF(L74&gt;0,H74/L74,IF(H74&gt;0,1,0)))</f>
        <v>0</v>
      </c>
      <c r="J74" s="96">
        <f>J73+J72+J70+J69</f>
        <v>373513380</v>
      </c>
      <c r="K74" s="84">
        <f>IF(ISBLANK(J74),"  ",IF(L74&gt;0,J74/L74,IF(J74&gt;0,1,0)))</f>
        <v>1</v>
      </c>
      <c r="L74" s="120">
        <f>L73+L72+L71+L70+L69</f>
        <v>373513380</v>
      </c>
      <c r="M74" s="83">
        <f>IF(ISBLANK(L74),"  ",IF(L76&gt;0,L74/L76,IF(L74&gt;0,1,0)))</f>
        <v>0.15286945012627981</v>
      </c>
    </row>
    <row r="75" spans="1:14" s="86" customFormat="1" ht="45">
      <c r="A75" s="87" t="s">
        <v>73</v>
      </c>
      <c r="B75" s="138">
        <f>ULSystem!B75-ULBOS!B75+LSUBR!B75+LSUA!B75+LSUS!B75+SUBR!B75+SUNO!B75</f>
        <v>0</v>
      </c>
      <c r="C75" s="159">
        <f t="shared" ref="C75" si="60">IF(ISBLANK(B75),"  ",IF(F75&gt;0,B75/F75,IF(B75&gt;0,1,0)))</f>
        <v>0</v>
      </c>
      <c r="D75" s="160">
        <f>ULSystem!D75-ULBOS!D75+LSUBR!D75+LSUA!D75+LSUS!D75+SUBR!D75+SUNO!D75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ULSystem!H75-ULBOS!H75+LSUBR!H75+LSUA!H75+LSUS!H75+SUBR!H75+SUNO!H75</f>
        <v>0</v>
      </c>
      <c r="I75" s="159">
        <f>IF(ISBLANK(H75),"  ",IF(L75&gt;0,H75/L75,IF(H75&gt;0,1,0)))</f>
        <v>0</v>
      </c>
      <c r="J75" s="160">
        <f>ULSystem!J75-ULBOS!J75+LSUBR!J75+LSUA!J75+LSUS!J75+SUBR!J75+SUNO!J75</f>
        <v>0</v>
      </c>
      <c r="K75" s="82">
        <f>IF(ISBLANK(J75),"  ",IF(L75&gt;0,J75/L75,IF(J75&gt;0,1,0)))</f>
        <v>0</v>
      </c>
      <c r="L75" s="161">
        <f t="shared" ref="L75" si="61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1359773083.8299999</v>
      </c>
      <c r="C76" s="124">
        <f t="shared" si="0"/>
        <v>0.55399159838155254</v>
      </c>
      <c r="D76" s="123">
        <f>D74+D67+D47+D40+D48+D75</f>
        <v>1094728189.8400002</v>
      </c>
      <c r="E76" s="125">
        <f>IF(ISBLANK(D76),"  ",IF(F76&gt;0,D76/F76,IF(D76&gt;0,1,0)))</f>
        <v>0.44600840161844746</v>
      </c>
      <c r="F76" s="123">
        <f>F74+F67+F47+F40+F48+F75</f>
        <v>2454501273.6700001</v>
      </c>
      <c r="G76" s="126">
        <f>IF(ISBLANK(F76),"  ",IF(F76&gt;0,F76/F76,IF(F76&gt;0,1,0)))</f>
        <v>1</v>
      </c>
      <c r="H76" s="123">
        <f>H74+H67+H47+H40+H48+H75-1</f>
        <v>1344353652.5</v>
      </c>
      <c r="I76" s="124">
        <f>IF(ISBLANK(H76),"  ",IF(L76&gt;0,H76/L76,IF(H76&gt;0,1,0)))</f>
        <v>0.55020948281138116</v>
      </c>
      <c r="J76" s="123">
        <f>J74+J67+J47+J40+J48+J75</f>
        <v>1098995097.29</v>
      </c>
      <c r="K76" s="125">
        <f>IF(ISBLANK(J76),"  ",IF(L76&gt;0,J76/L76,IF(J76&gt;0,1,0)))</f>
        <v>0.44979051677934451</v>
      </c>
      <c r="L76" s="123">
        <f>L74+L67+L47+L40+L48+L75</f>
        <v>2443348750.79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F32" sqref="F3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9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50.1406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1" width="45.5703125" style="130" customWidth="1"/>
    <col min="262" max="262" width="49" style="130" customWidth="1"/>
    <col min="263" max="263" width="45.5703125" style="130" customWidth="1"/>
    <col min="264" max="264" width="54.7109375" style="130" customWidth="1"/>
    <col min="265" max="267" width="45.5703125" style="130" customWidth="1"/>
    <col min="268" max="268" width="50.140625" style="130" customWidth="1"/>
    <col min="269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7" width="45.5703125" style="130" customWidth="1"/>
    <col min="518" max="518" width="49" style="130" customWidth="1"/>
    <col min="519" max="519" width="45.5703125" style="130" customWidth="1"/>
    <col min="520" max="520" width="54.7109375" style="130" customWidth="1"/>
    <col min="521" max="523" width="45.5703125" style="130" customWidth="1"/>
    <col min="524" max="524" width="50.140625" style="130" customWidth="1"/>
    <col min="525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3" width="45.5703125" style="130" customWidth="1"/>
    <col min="774" max="774" width="49" style="130" customWidth="1"/>
    <col min="775" max="775" width="45.5703125" style="130" customWidth="1"/>
    <col min="776" max="776" width="54.7109375" style="130" customWidth="1"/>
    <col min="777" max="779" width="45.5703125" style="130" customWidth="1"/>
    <col min="780" max="780" width="50.140625" style="130" customWidth="1"/>
    <col min="781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29" width="45.5703125" style="130" customWidth="1"/>
    <col min="1030" max="1030" width="49" style="130" customWidth="1"/>
    <col min="1031" max="1031" width="45.5703125" style="130" customWidth="1"/>
    <col min="1032" max="1032" width="54.7109375" style="130" customWidth="1"/>
    <col min="1033" max="1035" width="45.5703125" style="130" customWidth="1"/>
    <col min="1036" max="1036" width="50.140625" style="130" customWidth="1"/>
    <col min="1037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5" width="45.5703125" style="130" customWidth="1"/>
    <col min="1286" max="1286" width="49" style="130" customWidth="1"/>
    <col min="1287" max="1287" width="45.5703125" style="130" customWidth="1"/>
    <col min="1288" max="1288" width="54.7109375" style="130" customWidth="1"/>
    <col min="1289" max="1291" width="45.5703125" style="130" customWidth="1"/>
    <col min="1292" max="1292" width="50.140625" style="130" customWidth="1"/>
    <col min="1293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1" width="45.5703125" style="130" customWidth="1"/>
    <col min="1542" max="1542" width="49" style="130" customWidth="1"/>
    <col min="1543" max="1543" width="45.5703125" style="130" customWidth="1"/>
    <col min="1544" max="1544" width="54.7109375" style="130" customWidth="1"/>
    <col min="1545" max="1547" width="45.5703125" style="130" customWidth="1"/>
    <col min="1548" max="1548" width="50.140625" style="130" customWidth="1"/>
    <col min="1549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7" width="45.5703125" style="130" customWidth="1"/>
    <col min="1798" max="1798" width="49" style="130" customWidth="1"/>
    <col min="1799" max="1799" width="45.5703125" style="130" customWidth="1"/>
    <col min="1800" max="1800" width="54.7109375" style="130" customWidth="1"/>
    <col min="1801" max="1803" width="45.5703125" style="130" customWidth="1"/>
    <col min="1804" max="1804" width="50.140625" style="130" customWidth="1"/>
    <col min="1805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3" width="45.5703125" style="130" customWidth="1"/>
    <col min="2054" max="2054" width="49" style="130" customWidth="1"/>
    <col min="2055" max="2055" width="45.5703125" style="130" customWidth="1"/>
    <col min="2056" max="2056" width="54.7109375" style="130" customWidth="1"/>
    <col min="2057" max="2059" width="45.5703125" style="130" customWidth="1"/>
    <col min="2060" max="2060" width="50.140625" style="130" customWidth="1"/>
    <col min="2061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09" width="45.5703125" style="130" customWidth="1"/>
    <col min="2310" max="2310" width="49" style="130" customWidth="1"/>
    <col min="2311" max="2311" width="45.5703125" style="130" customWidth="1"/>
    <col min="2312" max="2312" width="54.7109375" style="130" customWidth="1"/>
    <col min="2313" max="2315" width="45.5703125" style="130" customWidth="1"/>
    <col min="2316" max="2316" width="50.140625" style="130" customWidth="1"/>
    <col min="2317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5" width="45.5703125" style="130" customWidth="1"/>
    <col min="2566" max="2566" width="49" style="130" customWidth="1"/>
    <col min="2567" max="2567" width="45.5703125" style="130" customWidth="1"/>
    <col min="2568" max="2568" width="54.7109375" style="130" customWidth="1"/>
    <col min="2569" max="2571" width="45.5703125" style="130" customWidth="1"/>
    <col min="2572" max="2572" width="50.140625" style="130" customWidth="1"/>
    <col min="2573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1" width="45.5703125" style="130" customWidth="1"/>
    <col min="2822" max="2822" width="49" style="130" customWidth="1"/>
    <col min="2823" max="2823" width="45.5703125" style="130" customWidth="1"/>
    <col min="2824" max="2824" width="54.7109375" style="130" customWidth="1"/>
    <col min="2825" max="2827" width="45.5703125" style="130" customWidth="1"/>
    <col min="2828" max="2828" width="50.140625" style="130" customWidth="1"/>
    <col min="2829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7" width="45.5703125" style="130" customWidth="1"/>
    <col min="3078" max="3078" width="49" style="130" customWidth="1"/>
    <col min="3079" max="3079" width="45.5703125" style="130" customWidth="1"/>
    <col min="3080" max="3080" width="54.7109375" style="130" customWidth="1"/>
    <col min="3081" max="3083" width="45.5703125" style="130" customWidth="1"/>
    <col min="3084" max="3084" width="50.140625" style="130" customWidth="1"/>
    <col min="3085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3" width="45.5703125" style="130" customWidth="1"/>
    <col min="3334" max="3334" width="49" style="130" customWidth="1"/>
    <col min="3335" max="3335" width="45.5703125" style="130" customWidth="1"/>
    <col min="3336" max="3336" width="54.7109375" style="130" customWidth="1"/>
    <col min="3337" max="3339" width="45.5703125" style="130" customWidth="1"/>
    <col min="3340" max="3340" width="50.140625" style="130" customWidth="1"/>
    <col min="3341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89" width="45.5703125" style="130" customWidth="1"/>
    <col min="3590" max="3590" width="49" style="130" customWidth="1"/>
    <col min="3591" max="3591" width="45.5703125" style="130" customWidth="1"/>
    <col min="3592" max="3592" width="54.7109375" style="130" customWidth="1"/>
    <col min="3593" max="3595" width="45.5703125" style="130" customWidth="1"/>
    <col min="3596" max="3596" width="50.140625" style="130" customWidth="1"/>
    <col min="3597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5" width="45.5703125" style="130" customWidth="1"/>
    <col min="3846" max="3846" width="49" style="130" customWidth="1"/>
    <col min="3847" max="3847" width="45.5703125" style="130" customWidth="1"/>
    <col min="3848" max="3848" width="54.7109375" style="130" customWidth="1"/>
    <col min="3849" max="3851" width="45.5703125" style="130" customWidth="1"/>
    <col min="3852" max="3852" width="50.140625" style="130" customWidth="1"/>
    <col min="3853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1" width="45.5703125" style="130" customWidth="1"/>
    <col min="4102" max="4102" width="49" style="130" customWidth="1"/>
    <col min="4103" max="4103" width="45.5703125" style="130" customWidth="1"/>
    <col min="4104" max="4104" width="54.7109375" style="130" customWidth="1"/>
    <col min="4105" max="4107" width="45.5703125" style="130" customWidth="1"/>
    <col min="4108" max="4108" width="50.140625" style="130" customWidth="1"/>
    <col min="4109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7" width="45.5703125" style="130" customWidth="1"/>
    <col min="4358" max="4358" width="49" style="130" customWidth="1"/>
    <col min="4359" max="4359" width="45.5703125" style="130" customWidth="1"/>
    <col min="4360" max="4360" width="54.7109375" style="130" customWidth="1"/>
    <col min="4361" max="4363" width="45.5703125" style="130" customWidth="1"/>
    <col min="4364" max="4364" width="50.140625" style="130" customWidth="1"/>
    <col min="4365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3" width="45.5703125" style="130" customWidth="1"/>
    <col min="4614" max="4614" width="49" style="130" customWidth="1"/>
    <col min="4615" max="4615" width="45.5703125" style="130" customWidth="1"/>
    <col min="4616" max="4616" width="54.7109375" style="130" customWidth="1"/>
    <col min="4617" max="4619" width="45.5703125" style="130" customWidth="1"/>
    <col min="4620" max="4620" width="50.140625" style="130" customWidth="1"/>
    <col min="4621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69" width="45.5703125" style="130" customWidth="1"/>
    <col min="4870" max="4870" width="49" style="130" customWidth="1"/>
    <col min="4871" max="4871" width="45.5703125" style="130" customWidth="1"/>
    <col min="4872" max="4872" width="54.7109375" style="130" customWidth="1"/>
    <col min="4873" max="4875" width="45.5703125" style="130" customWidth="1"/>
    <col min="4876" max="4876" width="50.140625" style="130" customWidth="1"/>
    <col min="4877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5" width="45.5703125" style="130" customWidth="1"/>
    <col min="5126" max="5126" width="49" style="130" customWidth="1"/>
    <col min="5127" max="5127" width="45.5703125" style="130" customWidth="1"/>
    <col min="5128" max="5128" width="54.7109375" style="130" customWidth="1"/>
    <col min="5129" max="5131" width="45.5703125" style="130" customWidth="1"/>
    <col min="5132" max="5132" width="50.140625" style="130" customWidth="1"/>
    <col min="5133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1" width="45.5703125" style="130" customWidth="1"/>
    <col min="5382" max="5382" width="49" style="130" customWidth="1"/>
    <col min="5383" max="5383" width="45.5703125" style="130" customWidth="1"/>
    <col min="5384" max="5384" width="54.7109375" style="130" customWidth="1"/>
    <col min="5385" max="5387" width="45.5703125" style="130" customWidth="1"/>
    <col min="5388" max="5388" width="50.140625" style="130" customWidth="1"/>
    <col min="5389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7" width="45.5703125" style="130" customWidth="1"/>
    <col min="5638" max="5638" width="49" style="130" customWidth="1"/>
    <col min="5639" max="5639" width="45.5703125" style="130" customWidth="1"/>
    <col min="5640" max="5640" width="54.7109375" style="130" customWidth="1"/>
    <col min="5641" max="5643" width="45.5703125" style="130" customWidth="1"/>
    <col min="5644" max="5644" width="50.140625" style="130" customWidth="1"/>
    <col min="5645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3" width="45.5703125" style="130" customWidth="1"/>
    <col min="5894" max="5894" width="49" style="130" customWidth="1"/>
    <col min="5895" max="5895" width="45.5703125" style="130" customWidth="1"/>
    <col min="5896" max="5896" width="54.7109375" style="130" customWidth="1"/>
    <col min="5897" max="5899" width="45.5703125" style="130" customWidth="1"/>
    <col min="5900" max="5900" width="50.140625" style="130" customWidth="1"/>
    <col min="5901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49" width="45.5703125" style="130" customWidth="1"/>
    <col min="6150" max="6150" width="49" style="130" customWidth="1"/>
    <col min="6151" max="6151" width="45.5703125" style="130" customWidth="1"/>
    <col min="6152" max="6152" width="54.7109375" style="130" customWidth="1"/>
    <col min="6153" max="6155" width="45.5703125" style="130" customWidth="1"/>
    <col min="6156" max="6156" width="50.140625" style="130" customWidth="1"/>
    <col min="6157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5" width="45.5703125" style="130" customWidth="1"/>
    <col min="6406" max="6406" width="49" style="130" customWidth="1"/>
    <col min="6407" max="6407" width="45.5703125" style="130" customWidth="1"/>
    <col min="6408" max="6408" width="54.7109375" style="130" customWidth="1"/>
    <col min="6409" max="6411" width="45.5703125" style="130" customWidth="1"/>
    <col min="6412" max="6412" width="50.140625" style="130" customWidth="1"/>
    <col min="6413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1" width="45.5703125" style="130" customWidth="1"/>
    <col min="6662" max="6662" width="49" style="130" customWidth="1"/>
    <col min="6663" max="6663" width="45.5703125" style="130" customWidth="1"/>
    <col min="6664" max="6664" width="54.7109375" style="130" customWidth="1"/>
    <col min="6665" max="6667" width="45.5703125" style="130" customWidth="1"/>
    <col min="6668" max="6668" width="50.140625" style="130" customWidth="1"/>
    <col min="6669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7" width="45.5703125" style="130" customWidth="1"/>
    <col min="6918" max="6918" width="49" style="130" customWidth="1"/>
    <col min="6919" max="6919" width="45.5703125" style="130" customWidth="1"/>
    <col min="6920" max="6920" width="54.7109375" style="130" customWidth="1"/>
    <col min="6921" max="6923" width="45.5703125" style="130" customWidth="1"/>
    <col min="6924" max="6924" width="50.140625" style="130" customWidth="1"/>
    <col min="6925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3" width="45.5703125" style="130" customWidth="1"/>
    <col min="7174" max="7174" width="49" style="130" customWidth="1"/>
    <col min="7175" max="7175" width="45.5703125" style="130" customWidth="1"/>
    <col min="7176" max="7176" width="54.7109375" style="130" customWidth="1"/>
    <col min="7177" max="7179" width="45.5703125" style="130" customWidth="1"/>
    <col min="7180" max="7180" width="50.140625" style="130" customWidth="1"/>
    <col min="7181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29" width="45.5703125" style="130" customWidth="1"/>
    <col min="7430" max="7430" width="49" style="130" customWidth="1"/>
    <col min="7431" max="7431" width="45.5703125" style="130" customWidth="1"/>
    <col min="7432" max="7432" width="54.7109375" style="130" customWidth="1"/>
    <col min="7433" max="7435" width="45.5703125" style="130" customWidth="1"/>
    <col min="7436" max="7436" width="50.140625" style="130" customWidth="1"/>
    <col min="7437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5" width="45.5703125" style="130" customWidth="1"/>
    <col min="7686" max="7686" width="49" style="130" customWidth="1"/>
    <col min="7687" max="7687" width="45.5703125" style="130" customWidth="1"/>
    <col min="7688" max="7688" width="54.7109375" style="130" customWidth="1"/>
    <col min="7689" max="7691" width="45.5703125" style="130" customWidth="1"/>
    <col min="7692" max="7692" width="50.140625" style="130" customWidth="1"/>
    <col min="7693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1" width="45.5703125" style="130" customWidth="1"/>
    <col min="7942" max="7942" width="49" style="130" customWidth="1"/>
    <col min="7943" max="7943" width="45.5703125" style="130" customWidth="1"/>
    <col min="7944" max="7944" width="54.7109375" style="130" customWidth="1"/>
    <col min="7945" max="7947" width="45.5703125" style="130" customWidth="1"/>
    <col min="7948" max="7948" width="50.140625" style="130" customWidth="1"/>
    <col min="7949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7" width="45.5703125" style="130" customWidth="1"/>
    <col min="8198" max="8198" width="49" style="130" customWidth="1"/>
    <col min="8199" max="8199" width="45.5703125" style="130" customWidth="1"/>
    <col min="8200" max="8200" width="54.7109375" style="130" customWidth="1"/>
    <col min="8201" max="8203" width="45.5703125" style="130" customWidth="1"/>
    <col min="8204" max="8204" width="50.140625" style="130" customWidth="1"/>
    <col min="8205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3" width="45.5703125" style="130" customWidth="1"/>
    <col min="8454" max="8454" width="49" style="130" customWidth="1"/>
    <col min="8455" max="8455" width="45.5703125" style="130" customWidth="1"/>
    <col min="8456" max="8456" width="54.7109375" style="130" customWidth="1"/>
    <col min="8457" max="8459" width="45.5703125" style="130" customWidth="1"/>
    <col min="8460" max="8460" width="50.140625" style="130" customWidth="1"/>
    <col min="8461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09" width="45.5703125" style="130" customWidth="1"/>
    <col min="8710" max="8710" width="49" style="130" customWidth="1"/>
    <col min="8711" max="8711" width="45.5703125" style="130" customWidth="1"/>
    <col min="8712" max="8712" width="54.7109375" style="130" customWidth="1"/>
    <col min="8713" max="8715" width="45.5703125" style="130" customWidth="1"/>
    <col min="8716" max="8716" width="50.140625" style="130" customWidth="1"/>
    <col min="8717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5" width="45.5703125" style="130" customWidth="1"/>
    <col min="8966" max="8966" width="49" style="130" customWidth="1"/>
    <col min="8967" max="8967" width="45.5703125" style="130" customWidth="1"/>
    <col min="8968" max="8968" width="54.7109375" style="130" customWidth="1"/>
    <col min="8969" max="8971" width="45.5703125" style="130" customWidth="1"/>
    <col min="8972" max="8972" width="50.140625" style="130" customWidth="1"/>
    <col min="8973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1" width="45.5703125" style="130" customWidth="1"/>
    <col min="9222" max="9222" width="49" style="130" customWidth="1"/>
    <col min="9223" max="9223" width="45.5703125" style="130" customWidth="1"/>
    <col min="9224" max="9224" width="54.7109375" style="130" customWidth="1"/>
    <col min="9225" max="9227" width="45.5703125" style="130" customWidth="1"/>
    <col min="9228" max="9228" width="50.140625" style="130" customWidth="1"/>
    <col min="9229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7" width="45.5703125" style="130" customWidth="1"/>
    <col min="9478" max="9478" width="49" style="130" customWidth="1"/>
    <col min="9479" max="9479" width="45.5703125" style="130" customWidth="1"/>
    <col min="9480" max="9480" width="54.7109375" style="130" customWidth="1"/>
    <col min="9481" max="9483" width="45.5703125" style="130" customWidth="1"/>
    <col min="9484" max="9484" width="50.140625" style="130" customWidth="1"/>
    <col min="9485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3" width="45.5703125" style="130" customWidth="1"/>
    <col min="9734" max="9734" width="49" style="130" customWidth="1"/>
    <col min="9735" max="9735" width="45.5703125" style="130" customWidth="1"/>
    <col min="9736" max="9736" width="54.7109375" style="130" customWidth="1"/>
    <col min="9737" max="9739" width="45.5703125" style="130" customWidth="1"/>
    <col min="9740" max="9740" width="50.140625" style="130" customWidth="1"/>
    <col min="9741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89" width="45.5703125" style="130" customWidth="1"/>
    <col min="9990" max="9990" width="49" style="130" customWidth="1"/>
    <col min="9991" max="9991" width="45.5703125" style="130" customWidth="1"/>
    <col min="9992" max="9992" width="54.7109375" style="130" customWidth="1"/>
    <col min="9993" max="9995" width="45.5703125" style="130" customWidth="1"/>
    <col min="9996" max="9996" width="50.140625" style="130" customWidth="1"/>
    <col min="9997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5" width="45.5703125" style="130" customWidth="1"/>
    <col min="10246" max="10246" width="49" style="130" customWidth="1"/>
    <col min="10247" max="10247" width="45.5703125" style="130" customWidth="1"/>
    <col min="10248" max="10248" width="54.7109375" style="130" customWidth="1"/>
    <col min="10249" max="10251" width="45.5703125" style="130" customWidth="1"/>
    <col min="10252" max="10252" width="50.140625" style="130" customWidth="1"/>
    <col min="10253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1" width="45.5703125" style="130" customWidth="1"/>
    <col min="10502" max="10502" width="49" style="130" customWidth="1"/>
    <col min="10503" max="10503" width="45.5703125" style="130" customWidth="1"/>
    <col min="10504" max="10504" width="54.7109375" style="130" customWidth="1"/>
    <col min="10505" max="10507" width="45.5703125" style="130" customWidth="1"/>
    <col min="10508" max="10508" width="50.140625" style="130" customWidth="1"/>
    <col min="10509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7" width="45.5703125" style="130" customWidth="1"/>
    <col min="10758" max="10758" width="49" style="130" customWidth="1"/>
    <col min="10759" max="10759" width="45.5703125" style="130" customWidth="1"/>
    <col min="10760" max="10760" width="54.7109375" style="130" customWidth="1"/>
    <col min="10761" max="10763" width="45.5703125" style="130" customWidth="1"/>
    <col min="10764" max="10764" width="50.140625" style="130" customWidth="1"/>
    <col min="10765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3" width="45.5703125" style="130" customWidth="1"/>
    <col min="11014" max="11014" width="49" style="130" customWidth="1"/>
    <col min="11015" max="11015" width="45.5703125" style="130" customWidth="1"/>
    <col min="11016" max="11016" width="54.7109375" style="130" customWidth="1"/>
    <col min="11017" max="11019" width="45.5703125" style="130" customWidth="1"/>
    <col min="11020" max="11020" width="50.140625" style="130" customWidth="1"/>
    <col min="11021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69" width="45.5703125" style="130" customWidth="1"/>
    <col min="11270" max="11270" width="49" style="130" customWidth="1"/>
    <col min="11271" max="11271" width="45.5703125" style="130" customWidth="1"/>
    <col min="11272" max="11272" width="54.7109375" style="130" customWidth="1"/>
    <col min="11273" max="11275" width="45.5703125" style="130" customWidth="1"/>
    <col min="11276" max="11276" width="50.140625" style="130" customWidth="1"/>
    <col min="11277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5" width="45.5703125" style="130" customWidth="1"/>
    <col min="11526" max="11526" width="49" style="130" customWidth="1"/>
    <col min="11527" max="11527" width="45.5703125" style="130" customWidth="1"/>
    <col min="11528" max="11528" width="54.7109375" style="130" customWidth="1"/>
    <col min="11529" max="11531" width="45.5703125" style="130" customWidth="1"/>
    <col min="11532" max="11532" width="50.140625" style="130" customWidth="1"/>
    <col min="11533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1" width="45.5703125" style="130" customWidth="1"/>
    <col min="11782" max="11782" width="49" style="130" customWidth="1"/>
    <col min="11783" max="11783" width="45.5703125" style="130" customWidth="1"/>
    <col min="11784" max="11784" width="54.7109375" style="130" customWidth="1"/>
    <col min="11785" max="11787" width="45.5703125" style="130" customWidth="1"/>
    <col min="11788" max="11788" width="50.140625" style="130" customWidth="1"/>
    <col min="11789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7" width="45.5703125" style="130" customWidth="1"/>
    <col min="12038" max="12038" width="49" style="130" customWidth="1"/>
    <col min="12039" max="12039" width="45.5703125" style="130" customWidth="1"/>
    <col min="12040" max="12040" width="54.7109375" style="130" customWidth="1"/>
    <col min="12041" max="12043" width="45.5703125" style="130" customWidth="1"/>
    <col min="12044" max="12044" width="50.140625" style="130" customWidth="1"/>
    <col min="12045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3" width="45.5703125" style="130" customWidth="1"/>
    <col min="12294" max="12294" width="49" style="130" customWidth="1"/>
    <col min="12295" max="12295" width="45.5703125" style="130" customWidth="1"/>
    <col min="12296" max="12296" width="54.7109375" style="130" customWidth="1"/>
    <col min="12297" max="12299" width="45.5703125" style="130" customWidth="1"/>
    <col min="12300" max="12300" width="50.140625" style="130" customWidth="1"/>
    <col min="12301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49" width="45.5703125" style="130" customWidth="1"/>
    <col min="12550" max="12550" width="49" style="130" customWidth="1"/>
    <col min="12551" max="12551" width="45.5703125" style="130" customWidth="1"/>
    <col min="12552" max="12552" width="54.7109375" style="130" customWidth="1"/>
    <col min="12553" max="12555" width="45.5703125" style="130" customWidth="1"/>
    <col min="12556" max="12556" width="50.140625" style="130" customWidth="1"/>
    <col min="12557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5" width="45.5703125" style="130" customWidth="1"/>
    <col min="12806" max="12806" width="49" style="130" customWidth="1"/>
    <col min="12807" max="12807" width="45.5703125" style="130" customWidth="1"/>
    <col min="12808" max="12808" width="54.7109375" style="130" customWidth="1"/>
    <col min="12809" max="12811" width="45.5703125" style="130" customWidth="1"/>
    <col min="12812" max="12812" width="50.140625" style="130" customWidth="1"/>
    <col min="12813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1" width="45.5703125" style="130" customWidth="1"/>
    <col min="13062" max="13062" width="49" style="130" customWidth="1"/>
    <col min="13063" max="13063" width="45.5703125" style="130" customWidth="1"/>
    <col min="13064" max="13064" width="54.7109375" style="130" customWidth="1"/>
    <col min="13065" max="13067" width="45.5703125" style="130" customWidth="1"/>
    <col min="13068" max="13068" width="50.140625" style="130" customWidth="1"/>
    <col min="13069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7" width="45.5703125" style="130" customWidth="1"/>
    <col min="13318" max="13318" width="49" style="130" customWidth="1"/>
    <col min="13319" max="13319" width="45.5703125" style="130" customWidth="1"/>
    <col min="13320" max="13320" width="54.7109375" style="130" customWidth="1"/>
    <col min="13321" max="13323" width="45.5703125" style="130" customWidth="1"/>
    <col min="13324" max="13324" width="50.140625" style="130" customWidth="1"/>
    <col min="13325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3" width="45.5703125" style="130" customWidth="1"/>
    <col min="13574" max="13574" width="49" style="130" customWidth="1"/>
    <col min="13575" max="13575" width="45.5703125" style="130" customWidth="1"/>
    <col min="13576" max="13576" width="54.7109375" style="130" customWidth="1"/>
    <col min="13577" max="13579" width="45.5703125" style="130" customWidth="1"/>
    <col min="13580" max="13580" width="50.140625" style="130" customWidth="1"/>
    <col min="13581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29" width="45.5703125" style="130" customWidth="1"/>
    <col min="13830" max="13830" width="49" style="130" customWidth="1"/>
    <col min="13831" max="13831" width="45.5703125" style="130" customWidth="1"/>
    <col min="13832" max="13832" width="54.7109375" style="130" customWidth="1"/>
    <col min="13833" max="13835" width="45.5703125" style="130" customWidth="1"/>
    <col min="13836" max="13836" width="50.140625" style="130" customWidth="1"/>
    <col min="13837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5" width="45.5703125" style="130" customWidth="1"/>
    <col min="14086" max="14086" width="49" style="130" customWidth="1"/>
    <col min="14087" max="14087" width="45.5703125" style="130" customWidth="1"/>
    <col min="14088" max="14088" width="54.7109375" style="130" customWidth="1"/>
    <col min="14089" max="14091" width="45.5703125" style="130" customWidth="1"/>
    <col min="14092" max="14092" width="50.140625" style="130" customWidth="1"/>
    <col min="14093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1" width="45.5703125" style="130" customWidth="1"/>
    <col min="14342" max="14342" width="49" style="130" customWidth="1"/>
    <col min="14343" max="14343" width="45.5703125" style="130" customWidth="1"/>
    <col min="14344" max="14344" width="54.7109375" style="130" customWidth="1"/>
    <col min="14345" max="14347" width="45.5703125" style="130" customWidth="1"/>
    <col min="14348" max="14348" width="50.140625" style="130" customWidth="1"/>
    <col min="14349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7" width="45.5703125" style="130" customWidth="1"/>
    <col min="14598" max="14598" width="49" style="130" customWidth="1"/>
    <col min="14599" max="14599" width="45.5703125" style="130" customWidth="1"/>
    <col min="14600" max="14600" width="54.7109375" style="130" customWidth="1"/>
    <col min="14601" max="14603" width="45.5703125" style="130" customWidth="1"/>
    <col min="14604" max="14604" width="50.140625" style="130" customWidth="1"/>
    <col min="14605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3" width="45.5703125" style="130" customWidth="1"/>
    <col min="14854" max="14854" width="49" style="130" customWidth="1"/>
    <col min="14855" max="14855" width="45.5703125" style="130" customWidth="1"/>
    <col min="14856" max="14856" width="54.7109375" style="130" customWidth="1"/>
    <col min="14857" max="14859" width="45.5703125" style="130" customWidth="1"/>
    <col min="14860" max="14860" width="50.140625" style="130" customWidth="1"/>
    <col min="14861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09" width="45.5703125" style="130" customWidth="1"/>
    <col min="15110" max="15110" width="49" style="130" customWidth="1"/>
    <col min="15111" max="15111" width="45.5703125" style="130" customWidth="1"/>
    <col min="15112" max="15112" width="54.7109375" style="130" customWidth="1"/>
    <col min="15113" max="15115" width="45.5703125" style="130" customWidth="1"/>
    <col min="15116" max="15116" width="50.140625" style="130" customWidth="1"/>
    <col min="15117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5" width="45.5703125" style="130" customWidth="1"/>
    <col min="15366" max="15366" width="49" style="130" customWidth="1"/>
    <col min="15367" max="15367" width="45.5703125" style="130" customWidth="1"/>
    <col min="15368" max="15368" width="54.7109375" style="130" customWidth="1"/>
    <col min="15369" max="15371" width="45.5703125" style="130" customWidth="1"/>
    <col min="15372" max="15372" width="50.140625" style="130" customWidth="1"/>
    <col min="15373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1" width="45.5703125" style="130" customWidth="1"/>
    <col min="15622" max="15622" width="49" style="130" customWidth="1"/>
    <col min="15623" max="15623" width="45.5703125" style="130" customWidth="1"/>
    <col min="15624" max="15624" width="54.7109375" style="130" customWidth="1"/>
    <col min="15625" max="15627" width="45.5703125" style="130" customWidth="1"/>
    <col min="15628" max="15628" width="50.140625" style="130" customWidth="1"/>
    <col min="15629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7" width="45.5703125" style="130" customWidth="1"/>
    <col min="15878" max="15878" width="49" style="130" customWidth="1"/>
    <col min="15879" max="15879" width="45.5703125" style="130" customWidth="1"/>
    <col min="15880" max="15880" width="54.7109375" style="130" customWidth="1"/>
    <col min="15881" max="15883" width="45.5703125" style="130" customWidth="1"/>
    <col min="15884" max="15884" width="50.140625" style="130" customWidth="1"/>
    <col min="15885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3" width="45.5703125" style="130" customWidth="1"/>
    <col min="16134" max="16134" width="49" style="130" customWidth="1"/>
    <col min="16135" max="16135" width="45.5703125" style="130" customWidth="1"/>
    <col min="16136" max="16136" width="54.7109375" style="130" customWidth="1"/>
    <col min="16137" max="16139" width="45.5703125" style="130" customWidth="1"/>
    <col min="16140" max="16140" width="50.140625" style="130" customWidth="1"/>
    <col min="16141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9753684</v>
      </c>
      <c r="C13" s="335">
        <v>1</v>
      </c>
      <c r="D13" s="336">
        <v>0</v>
      </c>
      <c r="E13" s="337">
        <v>0</v>
      </c>
      <c r="F13" s="338">
        <v>9753684</v>
      </c>
      <c r="G13" s="339">
        <v>7.7357069106699108E-2</v>
      </c>
      <c r="H13" s="9">
        <v>8794375</v>
      </c>
      <c r="I13" s="52">
        <v>1</v>
      </c>
      <c r="J13" s="53">
        <v>0</v>
      </c>
      <c r="K13" s="54">
        <v>0</v>
      </c>
      <c r="L13" s="55">
        <v>8794375</v>
      </c>
      <c r="M13" s="56">
        <v>8.2444175905841674E-2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0</v>
      </c>
      <c r="C15" s="393">
        <v>0</v>
      </c>
      <c r="D15" s="346">
        <v>0</v>
      </c>
      <c r="E15" s="394">
        <v>0</v>
      </c>
      <c r="F15" s="332">
        <v>0</v>
      </c>
      <c r="G15" s="395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9753684</v>
      </c>
      <c r="C40" s="355">
        <v>1</v>
      </c>
      <c r="D40" s="354">
        <v>0</v>
      </c>
      <c r="E40" s="356">
        <v>0</v>
      </c>
      <c r="F40" s="354">
        <v>9753684</v>
      </c>
      <c r="G40" s="357">
        <v>7.7357069106699108E-2</v>
      </c>
      <c r="H40" s="80">
        <v>8794375</v>
      </c>
      <c r="I40" s="81">
        <v>1</v>
      </c>
      <c r="J40" s="80">
        <v>0</v>
      </c>
      <c r="K40" s="84">
        <v>0</v>
      </c>
      <c r="L40" s="80">
        <v>8794375</v>
      </c>
      <c r="M40" s="83">
        <v>8.2444175905841674E-2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22161482</v>
      </c>
      <c r="C42" s="335">
        <v>1</v>
      </c>
      <c r="D42" s="358">
        <v>0</v>
      </c>
      <c r="E42" s="337">
        <v>0</v>
      </c>
      <c r="F42" s="332">
        <v>22161482</v>
      </c>
      <c r="G42" s="339">
        <v>3.2341358092563746</v>
      </c>
      <c r="H42" s="46">
        <v>19081996</v>
      </c>
      <c r="I42" s="52">
        <v>1</v>
      </c>
      <c r="J42" s="88">
        <v>0</v>
      </c>
      <c r="K42" s="54">
        <v>0</v>
      </c>
      <c r="L42" s="48">
        <v>19081996</v>
      </c>
      <c r="M42" s="56">
        <v>10.577379360977597</v>
      </c>
      <c r="N42" s="35"/>
    </row>
    <row r="43" spans="1:14" s="11" customFormat="1" ht="44.25">
      <c r="A43" s="89" t="s">
        <v>41</v>
      </c>
      <c r="B43" s="326">
        <v>1653940</v>
      </c>
      <c r="C43" s="340">
        <v>1</v>
      </c>
      <c r="D43" s="346">
        <v>0</v>
      </c>
      <c r="E43" s="342">
        <v>0</v>
      </c>
      <c r="F43" s="328">
        <v>1653940</v>
      </c>
      <c r="G43" s="343">
        <v>0.24136772894346542</v>
      </c>
      <c r="H43" s="42">
        <v>3018989</v>
      </c>
      <c r="I43" s="58">
        <v>1</v>
      </c>
      <c r="J43" s="70">
        <v>0</v>
      </c>
      <c r="K43" s="60">
        <v>0</v>
      </c>
      <c r="L43" s="44">
        <v>3018989</v>
      </c>
      <c r="M43" s="62">
        <v>1.6734618296544237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73561197</v>
      </c>
      <c r="C46" s="340">
        <v>1</v>
      </c>
      <c r="D46" s="346">
        <v>0</v>
      </c>
      <c r="E46" s="342">
        <v>0</v>
      </c>
      <c r="F46" s="353">
        <v>73561197</v>
      </c>
      <c r="G46" s="343">
        <v>0.58341838836489956</v>
      </c>
      <c r="H46" s="42">
        <v>57162506</v>
      </c>
      <c r="I46" s="58">
        <v>1</v>
      </c>
      <c r="J46" s="70">
        <v>0</v>
      </c>
      <c r="K46" s="60">
        <v>0</v>
      </c>
      <c r="L46" s="79">
        <v>57162506</v>
      </c>
      <c r="M46" s="62">
        <v>0.5358784109027338</v>
      </c>
      <c r="N46" s="35"/>
    </row>
    <row r="47" spans="1:14" s="86" customFormat="1" ht="45">
      <c r="A47" s="87" t="s">
        <v>45</v>
      </c>
      <c r="B47" s="359">
        <v>97376619</v>
      </c>
      <c r="C47" s="355">
        <v>1</v>
      </c>
      <c r="D47" s="360">
        <v>0</v>
      </c>
      <c r="E47" s="356">
        <v>0</v>
      </c>
      <c r="F47" s="361">
        <v>97376619</v>
      </c>
      <c r="G47" s="357">
        <v>0.77229996843856219</v>
      </c>
      <c r="H47" s="91">
        <v>79263491</v>
      </c>
      <c r="I47" s="81">
        <v>1</v>
      </c>
      <c r="J47" s="92">
        <v>0</v>
      </c>
      <c r="K47" s="84">
        <v>0</v>
      </c>
      <c r="L47" s="93">
        <v>79263491</v>
      </c>
      <c r="M47" s="83">
        <v>0.74306738056031241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4358111.43</v>
      </c>
      <c r="C57" s="340">
        <v>1</v>
      </c>
      <c r="D57" s="377">
        <v>0</v>
      </c>
      <c r="E57" s="342">
        <v>0</v>
      </c>
      <c r="F57" s="378">
        <v>4358111.43</v>
      </c>
      <c r="G57" s="343">
        <v>3.4564450423573825E-2</v>
      </c>
      <c r="H57" s="110">
        <v>2799145</v>
      </c>
      <c r="I57" s="58">
        <v>1</v>
      </c>
      <c r="J57" s="111">
        <v>0</v>
      </c>
      <c r="K57" s="60">
        <v>0</v>
      </c>
      <c r="L57" s="112">
        <v>2799145</v>
      </c>
      <c r="M57" s="62">
        <v>2.6241000954127743E-2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255894.87</v>
      </c>
      <c r="E60" s="342">
        <v>1</v>
      </c>
      <c r="F60" s="353">
        <v>255894.87</v>
      </c>
      <c r="G60" s="343">
        <v>2.029517989576019E-3</v>
      </c>
      <c r="H60" s="77">
        <v>0</v>
      </c>
      <c r="I60" s="58">
        <v>0</v>
      </c>
      <c r="J60" s="78">
        <v>156960</v>
      </c>
      <c r="K60" s="60">
        <v>1</v>
      </c>
      <c r="L60" s="79">
        <v>156960</v>
      </c>
      <c r="M60" s="62">
        <v>1.4714448553968767E-3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378213.91</v>
      </c>
      <c r="E65" s="342">
        <v>1</v>
      </c>
      <c r="F65" s="328">
        <v>378213.91</v>
      </c>
      <c r="G65" s="343">
        <v>2.9996378366353551E-3</v>
      </c>
      <c r="H65" s="42">
        <v>0</v>
      </c>
      <c r="I65" s="58">
        <v>0</v>
      </c>
      <c r="J65" s="70">
        <v>444776.51</v>
      </c>
      <c r="K65" s="60">
        <v>1</v>
      </c>
      <c r="L65" s="44">
        <v>444776.51</v>
      </c>
      <c r="M65" s="62">
        <v>4.1696235183542145E-3</v>
      </c>
      <c r="N65" s="35"/>
    </row>
    <row r="66" spans="1:14" s="11" customFormat="1" ht="44.25">
      <c r="A66" s="89" t="s">
        <v>64</v>
      </c>
      <c r="B66" s="326">
        <v>33703.9</v>
      </c>
      <c r="C66" s="340">
        <v>5.3909325065147878E-3</v>
      </c>
      <c r="D66" s="346">
        <v>6218257.1399999997</v>
      </c>
      <c r="E66" s="342">
        <v>1.0448848615752844</v>
      </c>
      <c r="F66" s="328">
        <v>6251961.04</v>
      </c>
      <c r="G66" s="343">
        <v>4.9584688433997909E-2</v>
      </c>
      <c r="H66" s="42">
        <v>5951141</v>
      </c>
      <c r="I66" s="58">
        <v>0.83192684853634769</v>
      </c>
      <c r="J66" s="70">
        <v>1202301.6499999999</v>
      </c>
      <c r="K66" s="60">
        <v>0.16807315146365223</v>
      </c>
      <c r="L66" s="44">
        <v>7153442.6500000004</v>
      </c>
      <c r="M66" s="62">
        <v>6.7061011631747589E-2</v>
      </c>
      <c r="N66" s="35"/>
    </row>
    <row r="67" spans="1:14" s="86" customFormat="1" ht="45">
      <c r="A67" s="116" t="s">
        <v>65</v>
      </c>
      <c r="B67" s="359">
        <v>4391815.33</v>
      </c>
      <c r="C67" s="355">
        <v>0.39058560444318702</v>
      </c>
      <c r="D67" s="360">
        <v>6852365.9199999999</v>
      </c>
      <c r="E67" s="356">
        <v>0.78310193746810108</v>
      </c>
      <c r="F67" s="359">
        <v>11244181.25</v>
      </c>
      <c r="G67" s="357">
        <v>8.9178294683783105E-2</v>
      </c>
      <c r="H67" s="91">
        <v>8750286</v>
      </c>
      <c r="I67" s="81">
        <v>0.82907118138012537</v>
      </c>
      <c r="J67" s="92">
        <v>1804038.16</v>
      </c>
      <c r="K67" s="84">
        <v>0.17092881861987455</v>
      </c>
      <c r="L67" s="91">
        <v>10554324.16</v>
      </c>
      <c r="M67" s="83">
        <v>9.8943080959626423E-2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7712040.3899999997</v>
      </c>
      <c r="C70" s="340">
        <v>1</v>
      </c>
      <c r="D70" s="346">
        <v>0</v>
      </c>
      <c r="E70" s="342">
        <v>0</v>
      </c>
      <c r="F70" s="328">
        <v>7712040.3899999997</v>
      </c>
      <c r="G70" s="343">
        <v>6.1164667770955541E-2</v>
      </c>
      <c r="H70" s="42">
        <v>8058474</v>
      </c>
      <c r="I70" s="58">
        <v>1</v>
      </c>
      <c r="J70" s="70">
        <v>0</v>
      </c>
      <c r="K70" s="60">
        <v>0</v>
      </c>
      <c r="L70" s="44">
        <v>8058474</v>
      </c>
      <c r="M70" s="62">
        <v>7.5545362574219496E-2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7712040.3899999997</v>
      </c>
      <c r="C74" s="355">
        <v>1</v>
      </c>
      <c r="D74" s="363">
        <v>0</v>
      </c>
      <c r="E74" s="356">
        <v>0</v>
      </c>
      <c r="F74" s="375">
        <v>7712040.3899999997</v>
      </c>
      <c r="G74" s="386">
        <v>6.1164667770955541E-2</v>
      </c>
      <c r="H74" s="119">
        <v>8058474</v>
      </c>
      <c r="I74" s="81">
        <v>1</v>
      </c>
      <c r="J74" s="96">
        <v>0</v>
      </c>
      <c r="K74" s="84">
        <v>0</v>
      </c>
      <c r="L74" s="120">
        <v>8058474</v>
      </c>
      <c r="M74" s="83">
        <v>7.5545362574219496E-2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119234158.72</v>
      </c>
      <c r="C76" s="382">
        <v>0.94565346344849499</v>
      </c>
      <c r="D76" s="381">
        <v>6852365.9199999999</v>
      </c>
      <c r="E76" s="383">
        <v>5.434653655150503E-2</v>
      </c>
      <c r="F76" s="381">
        <v>126086524.64</v>
      </c>
      <c r="G76" s="384">
        <v>1</v>
      </c>
      <c r="H76" s="123">
        <v>104866626</v>
      </c>
      <c r="I76" s="124">
        <v>0.98308777606096054</v>
      </c>
      <c r="J76" s="123">
        <v>1804038.16</v>
      </c>
      <c r="K76" s="125">
        <v>1.6912223939039548E-2</v>
      </c>
      <c r="L76" s="123">
        <v>106670664.16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6" zoomScale="30" zoomScaleNormal="30" workbookViewId="0">
      <selection activeCell="J23" sqref="J23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10568561</v>
      </c>
      <c r="C13" s="335">
        <v>1</v>
      </c>
      <c r="D13" s="336">
        <v>0</v>
      </c>
      <c r="E13" s="337">
        <v>0</v>
      </c>
      <c r="F13" s="338">
        <v>10568561</v>
      </c>
      <c r="G13" s="339">
        <v>0.18649092021421132</v>
      </c>
      <c r="H13" s="9">
        <v>9635049</v>
      </c>
      <c r="I13" s="52">
        <v>1</v>
      </c>
      <c r="J13" s="53">
        <v>0</v>
      </c>
      <c r="K13" s="54">
        <v>0</v>
      </c>
      <c r="L13" s="55">
        <v>9635049</v>
      </c>
      <c r="M13" s="56">
        <v>0.16691840583009504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0</v>
      </c>
      <c r="C15" s="393">
        <v>0</v>
      </c>
      <c r="D15" s="346">
        <v>0</v>
      </c>
      <c r="E15" s="394">
        <v>0</v>
      </c>
      <c r="F15" s="332">
        <v>0</v>
      </c>
      <c r="G15" s="395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10568561</v>
      </c>
      <c r="C40" s="355">
        <v>1</v>
      </c>
      <c r="D40" s="354">
        <v>0</v>
      </c>
      <c r="E40" s="356">
        <v>0</v>
      </c>
      <c r="F40" s="354">
        <v>10568561</v>
      </c>
      <c r="G40" s="357">
        <v>0.18649092021421132</v>
      </c>
      <c r="H40" s="80">
        <v>9635049</v>
      </c>
      <c r="I40" s="81">
        <v>1</v>
      </c>
      <c r="J40" s="80">
        <v>0</v>
      </c>
      <c r="K40" s="84">
        <v>0</v>
      </c>
      <c r="L40" s="80">
        <v>9635049</v>
      </c>
      <c r="M40" s="83">
        <v>0.16691840583009504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7812788</v>
      </c>
      <c r="C42" s="335">
        <v>1</v>
      </c>
      <c r="D42" s="358">
        <v>0</v>
      </c>
      <c r="E42" s="337">
        <v>0</v>
      </c>
      <c r="F42" s="332">
        <v>7812788</v>
      </c>
      <c r="G42" s="339">
        <v>1.0251114684145108</v>
      </c>
      <c r="H42" s="46">
        <v>5667722</v>
      </c>
      <c r="I42" s="52">
        <v>1</v>
      </c>
      <c r="J42" s="88">
        <v>0</v>
      </c>
      <c r="K42" s="54">
        <v>0</v>
      </c>
      <c r="L42" s="48">
        <v>5667722</v>
      </c>
      <c r="M42" s="56">
        <v>1.3050002981754196</v>
      </c>
      <c r="N42" s="35"/>
    </row>
    <row r="43" spans="1:14" s="11" customFormat="1" ht="44.25">
      <c r="A43" s="89" t="s">
        <v>41</v>
      </c>
      <c r="B43" s="326">
        <v>23297481.75</v>
      </c>
      <c r="C43" s="340">
        <v>1</v>
      </c>
      <c r="D43" s="346">
        <v>0</v>
      </c>
      <c r="E43" s="342">
        <v>0</v>
      </c>
      <c r="F43" s="328">
        <v>23297481.75</v>
      </c>
      <c r="G43" s="343">
        <v>3.0568493253756235</v>
      </c>
      <c r="H43" s="42">
        <v>29325831</v>
      </c>
      <c r="I43" s="58">
        <v>1</v>
      </c>
      <c r="J43" s="70">
        <v>0</v>
      </c>
      <c r="K43" s="60">
        <v>0</v>
      </c>
      <c r="L43" s="44">
        <v>29325831</v>
      </c>
      <c r="M43" s="62">
        <v>6.7523103990001569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2452247</v>
      </c>
      <c r="C46" s="340">
        <v>1</v>
      </c>
      <c r="D46" s="346">
        <v>0</v>
      </c>
      <c r="E46" s="342">
        <v>0</v>
      </c>
      <c r="F46" s="353">
        <v>2452247</v>
      </c>
      <c r="G46" s="343">
        <v>4.3271908031995938E-2</v>
      </c>
      <c r="H46" s="42">
        <v>405489</v>
      </c>
      <c r="I46" s="58">
        <v>1</v>
      </c>
      <c r="J46" s="70">
        <v>0</v>
      </c>
      <c r="K46" s="60">
        <v>0</v>
      </c>
      <c r="L46" s="79">
        <v>405489</v>
      </c>
      <c r="M46" s="62">
        <v>7.0247258173403593E-3</v>
      </c>
      <c r="N46" s="35"/>
    </row>
    <row r="47" spans="1:14" s="86" customFormat="1" ht="45">
      <c r="A47" s="87" t="s">
        <v>45</v>
      </c>
      <c r="B47" s="359">
        <v>33562516.75</v>
      </c>
      <c r="C47" s="355">
        <v>1</v>
      </c>
      <c r="D47" s="360">
        <v>0</v>
      </c>
      <c r="E47" s="356">
        <v>0</v>
      </c>
      <c r="F47" s="361">
        <v>33562516.75</v>
      </c>
      <c r="G47" s="357">
        <v>0.59223811391280046</v>
      </c>
      <c r="H47" s="91">
        <v>35399042</v>
      </c>
      <c r="I47" s="81">
        <v>1</v>
      </c>
      <c r="J47" s="92">
        <v>0</v>
      </c>
      <c r="K47" s="84">
        <v>0</v>
      </c>
      <c r="L47" s="93">
        <v>35399042</v>
      </c>
      <c r="M47" s="83">
        <v>0.61325600508648992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1600673</v>
      </c>
      <c r="C57" s="340">
        <v>1</v>
      </c>
      <c r="D57" s="377">
        <v>0</v>
      </c>
      <c r="E57" s="342">
        <v>0</v>
      </c>
      <c r="F57" s="378">
        <v>1600673</v>
      </c>
      <c r="G57" s="343">
        <v>2.8245186902175447E-2</v>
      </c>
      <c r="H57" s="110">
        <v>1918278</v>
      </c>
      <c r="I57" s="58">
        <v>1</v>
      </c>
      <c r="J57" s="111">
        <v>0</v>
      </c>
      <c r="K57" s="60">
        <v>0</v>
      </c>
      <c r="L57" s="112">
        <v>1918278</v>
      </c>
      <c r="M57" s="62">
        <v>3.3232410722451235E-2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761972.1</v>
      </c>
      <c r="E60" s="342">
        <v>1</v>
      </c>
      <c r="F60" s="353">
        <v>761972.1</v>
      </c>
      <c r="G60" s="343">
        <v>1.34456221718884E-2</v>
      </c>
      <c r="H60" s="77">
        <v>0</v>
      </c>
      <c r="I60" s="58">
        <v>0</v>
      </c>
      <c r="J60" s="78">
        <v>899630</v>
      </c>
      <c r="K60" s="60">
        <v>1</v>
      </c>
      <c r="L60" s="79">
        <v>899630</v>
      </c>
      <c r="M60" s="62">
        <v>1.5585266399468067E-2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229811.06</v>
      </c>
      <c r="E65" s="342">
        <v>1</v>
      </c>
      <c r="F65" s="328">
        <v>229811.06</v>
      </c>
      <c r="G65" s="343">
        <v>4.0552044932894203E-3</v>
      </c>
      <c r="H65" s="42">
        <v>0</v>
      </c>
      <c r="I65" s="58">
        <v>0</v>
      </c>
      <c r="J65" s="70">
        <v>230019</v>
      </c>
      <c r="K65" s="60">
        <v>1</v>
      </c>
      <c r="L65" s="44">
        <v>230019</v>
      </c>
      <c r="M65" s="62">
        <v>3.9848686592701948E-3</v>
      </c>
      <c r="N65" s="35"/>
    </row>
    <row r="66" spans="1:14" s="11" customFormat="1" ht="44.25">
      <c r="A66" s="89" t="s">
        <v>64</v>
      </c>
      <c r="B66" s="326">
        <v>17302.3</v>
      </c>
      <c r="C66" s="340">
        <v>2.6030542666879986E-3</v>
      </c>
      <c r="D66" s="346">
        <v>6629620.21</v>
      </c>
      <c r="E66" s="342">
        <v>2.5060699925342811</v>
      </c>
      <c r="F66" s="328">
        <v>6646922.5099999998</v>
      </c>
      <c r="G66" s="343">
        <v>0.1172903951145719</v>
      </c>
      <c r="H66" s="42">
        <v>2645425</v>
      </c>
      <c r="I66" s="58">
        <v>0.4515257839541057</v>
      </c>
      <c r="J66" s="70">
        <v>3213432</v>
      </c>
      <c r="K66" s="60">
        <v>0.5484742160458943</v>
      </c>
      <c r="L66" s="44">
        <v>5858857</v>
      </c>
      <c r="M66" s="62">
        <v>0.10149933543944542</v>
      </c>
      <c r="N66" s="35"/>
    </row>
    <row r="67" spans="1:14" s="86" customFormat="1" ht="45">
      <c r="A67" s="116" t="s">
        <v>65</v>
      </c>
      <c r="B67" s="359">
        <v>1617975.3</v>
      </c>
      <c r="C67" s="355">
        <v>0.17511732745119757</v>
      </c>
      <c r="D67" s="360">
        <v>7621403.3699999992</v>
      </c>
      <c r="E67" s="356">
        <v>1.670004242169133</v>
      </c>
      <c r="F67" s="359">
        <v>9239378.6699999981</v>
      </c>
      <c r="G67" s="357">
        <v>0.16303640868192515</v>
      </c>
      <c r="H67" s="91">
        <v>4563703</v>
      </c>
      <c r="I67" s="81">
        <v>0.51238505390946942</v>
      </c>
      <c r="J67" s="92">
        <v>4343081</v>
      </c>
      <c r="K67" s="84">
        <v>0.48761494609053052</v>
      </c>
      <c r="L67" s="91">
        <v>8906784</v>
      </c>
      <c r="M67" s="83">
        <v>0.15430188122063493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3300190</v>
      </c>
      <c r="C70" s="340">
        <v>1</v>
      </c>
      <c r="D70" s="346">
        <v>0</v>
      </c>
      <c r="E70" s="342">
        <v>0</v>
      </c>
      <c r="F70" s="328">
        <v>3300190</v>
      </c>
      <c r="G70" s="343">
        <v>5.8234557191063005E-2</v>
      </c>
      <c r="H70" s="42">
        <v>3782232</v>
      </c>
      <c r="I70" s="58">
        <v>1</v>
      </c>
      <c r="J70" s="70">
        <v>0</v>
      </c>
      <c r="K70" s="60">
        <v>0</v>
      </c>
      <c r="L70" s="44">
        <v>3782232</v>
      </c>
      <c r="M70" s="62">
        <v>6.5523707862780153E-2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3300190</v>
      </c>
      <c r="C74" s="355">
        <v>1</v>
      </c>
      <c r="D74" s="363">
        <v>0</v>
      </c>
      <c r="E74" s="356">
        <v>0</v>
      </c>
      <c r="F74" s="375">
        <v>3300190</v>
      </c>
      <c r="G74" s="386">
        <v>5.8234557191063005E-2</v>
      </c>
      <c r="H74" s="119">
        <v>3782232</v>
      </c>
      <c r="I74" s="81">
        <v>1</v>
      </c>
      <c r="J74" s="96">
        <v>0</v>
      </c>
      <c r="K74" s="84">
        <v>0</v>
      </c>
      <c r="L74" s="120">
        <v>3782232</v>
      </c>
      <c r="M74" s="83">
        <v>6.5523707862780153E-2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49049243.049999997</v>
      </c>
      <c r="C76" s="382">
        <v>0.86551409148369474</v>
      </c>
      <c r="D76" s="381">
        <v>7621403.3699999992</v>
      </c>
      <c r="E76" s="383">
        <v>0.13448590851630521</v>
      </c>
      <c r="F76" s="381">
        <v>56670646.420000002</v>
      </c>
      <c r="G76" s="384">
        <v>1</v>
      </c>
      <c r="H76" s="123">
        <v>53380026</v>
      </c>
      <c r="I76" s="124">
        <v>0.92476009650693269</v>
      </c>
      <c r="J76" s="123">
        <v>4343081</v>
      </c>
      <c r="K76" s="125">
        <v>7.5239903493067348E-2</v>
      </c>
      <c r="L76" s="123">
        <v>57723107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SUBOS!B13+SUBR!B13+SUNO!B13+SUSBO!B13+SUAG!B13+SULAW!B13</f>
        <v>53366934.010000005</v>
      </c>
      <c r="C13" s="52">
        <f t="shared" ref="C13:C76" si="0">IF(ISBLANK(B13),"  ",IF(F13&gt;0,B13/F13,IF(B13&gt;0,1,0)))</f>
        <v>1</v>
      </c>
      <c r="D13" s="53">
        <f>SUBOS!D13+SUBR!D13+SUNO!D13+SUSBO!D13+SUAG!D13+SULAW!D13</f>
        <v>0</v>
      </c>
      <c r="E13" s="54">
        <f>IF(ISBLANK(D13),"  ",IF(F13&gt;0,D13/F13,IF(D13&gt;0,1,0)))</f>
        <v>0</v>
      </c>
      <c r="F13" s="206">
        <f>D13+B13</f>
        <v>53366934.010000005</v>
      </c>
      <c r="G13" s="56">
        <f>IF(ISBLANK(F13),"  ",IF(F76&gt;0,F13/F76,IF(F13&gt;0,1,0)))</f>
        <v>0.2423026799382913</v>
      </c>
      <c r="H13" s="9">
        <f>SUBOS!H13+SUBR!H13+SUNO!H13+SUSBO!H13+SUAG!H13+SULAW!H13</f>
        <v>50795124</v>
      </c>
      <c r="I13" s="52">
        <f>IF(ISBLANK(H13),"  ",IF(L13&gt;0,H13/L13,IF(H13&gt;0,1,0)))</f>
        <v>1</v>
      </c>
      <c r="J13" s="53">
        <f>SUBOS!J13+SUBR!J13+SUNO!J13+SUSBO!J13+SUAG!J13+SULAW!J13</f>
        <v>0</v>
      </c>
      <c r="K13" s="54">
        <f>IF(ISBLANK(J13),"  ",IF(L13&gt;0,J13/L13,IF(J13&gt;0,1,0)))</f>
        <v>0</v>
      </c>
      <c r="L13" s="55">
        <f t="shared" ref="L13:L15" si="1">J13+H13</f>
        <v>50795124</v>
      </c>
      <c r="M13" s="56">
        <f>IF(ISBLANK(L13),"  ",IF(L76&gt;0,L13/L76,IF(L13&gt;0,1,0)))</f>
        <v>0.22333877237535049</v>
      </c>
      <c r="N13" s="57"/>
    </row>
    <row r="14" spans="1:17" s="11" customFormat="1" ht="44.25">
      <c r="A14" s="21" t="s">
        <v>14</v>
      </c>
      <c r="B14" s="9">
        <f>SUBOS!B14+SUBR!B14+SUNO!B14+SUSBO!B14+SUAG!B14+SULAW!B14</f>
        <v>0</v>
      </c>
      <c r="C14" s="52">
        <f t="shared" ref="C14" si="2">IF(ISBLANK(B14),"  ",IF(F14&gt;0,B14/F14,IF(B14&gt;0,1,0)))</f>
        <v>0</v>
      </c>
      <c r="D14" s="53">
        <f>SUBOS!D14+SUBR!D14+SUNO!D14+SUSBO!D14+SUAG!D14+SULAW!D14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SUBOS!H14+SUBR!H14+SUNO!H14+SUSBO!H14+SUAG!H14+SULAW!H14</f>
        <v>0</v>
      </c>
      <c r="I14" s="52">
        <f>IF(ISBLANK(H14),"  ",IF(L14&gt;0,H14/L14,IF(H14&gt;0,1,0)))</f>
        <v>0</v>
      </c>
      <c r="J14" s="53">
        <f>SUBOS!J14+SUBR!J14+SUNO!J14+SUSBO!J14+SUAG!J14+SULAW!J14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4637746.79</v>
      </c>
      <c r="C15" s="207">
        <f t="shared" si="0"/>
        <v>1</v>
      </c>
      <c r="D15" s="70">
        <f>SUM(D16:D34)</f>
        <v>0</v>
      </c>
      <c r="E15" s="65">
        <f>IF(ISBLANK(D15),"  ",IF(F15&gt;0,D15/F15,IF(D15&gt;0,1,0)))</f>
        <v>0</v>
      </c>
      <c r="F15" s="48">
        <f>D15+B15</f>
        <v>4637746.79</v>
      </c>
      <c r="G15" s="66">
        <f>IF(ISBLANK(F15),"  ",IF(F76&gt;0,F15/F76,IF(F15&gt;0,1,0)))</f>
        <v>2.1056830356445799E-2</v>
      </c>
      <c r="H15" s="63">
        <f>SUM(H16:H34)</f>
        <v>4709182</v>
      </c>
      <c r="I15" s="207">
        <f>IF(ISBLANK(H15),"  ",IF(L15&gt;0,H15/L15,IF(H15&gt;0,1,0)))</f>
        <v>1</v>
      </c>
      <c r="J15" s="70">
        <f>SUM(J16:J34)</f>
        <v>0</v>
      </c>
      <c r="K15" s="65">
        <f>IF(ISBLANK(J15),"  ",IF(L15&gt;0,J15/L15,IF(J15&gt;0,1,0)))</f>
        <v>0</v>
      </c>
      <c r="L15" s="48">
        <f t="shared" si="1"/>
        <v>4709182</v>
      </c>
      <c r="M15" s="66">
        <f>IF(ISBLANK(L15),"  ",IF(L76&gt;0,L15/L76,IF(L15&gt;0,1,0)))</f>
        <v>2.0705588331118116E-2</v>
      </c>
      <c r="N15" s="35"/>
    </row>
    <row r="16" spans="1:17" s="11" customFormat="1" ht="44.25">
      <c r="A16" s="67" t="s">
        <v>16</v>
      </c>
      <c r="B16" s="9">
        <f>SUBOS!B16+SUBR!B16+SUNO!B16+SUSBO!B16+SUAG!B16+SULAW!B16</f>
        <v>0</v>
      </c>
      <c r="C16" s="52">
        <f t="shared" ref="C16:C34" si="4">IF(ISBLANK(B16),"  ",IF(F16&gt;0,B16/F16,IF(B16&gt;0,1,0)))</f>
        <v>0</v>
      </c>
      <c r="D16" s="53">
        <f>SUBOS!D16+SUBR!D16+SUNO!D16+SUSBO!D16+SUAG!D16+SULAW!D16</f>
        <v>0</v>
      </c>
      <c r="E16" s="54">
        <f t="shared" ref="E16:E34" si="5">IF(ISBLANK(D16),"  ",IF(F16&gt;0,D16/F16,IF(D16&gt;0,1,0)))</f>
        <v>0</v>
      </c>
      <c r="F16" s="206">
        <f t="shared" ref="F16:F34" si="6">D16+B16</f>
        <v>0</v>
      </c>
      <c r="G16" s="56">
        <f t="shared" ref="G16:G34" si="7">IF(ISBLANK(F16),"  ",IF(F79&gt;0,F16/F79,IF(F16&gt;0,1,0)))</f>
        <v>0</v>
      </c>
      <c r="H16" s="9">
        <f>SUBOS!H16+SUBR!H16+SUNO!H16+SUSBO!H16+SUAG!H16+SULAW!H16</f>
        <v>0</v>
      </c>
      <c r="I16" s="52">
        <f t="shared" ref="I16:I34" si="8">IF(ISBLANK(H16),"  ",IF(L16&gt;0,H16/L16,IF(H16&gt;0,1,0)))</f>
        <v>0</v>
      </c>
      <c r="J16" s="53">
        <f>SUBOS!J16+SUBR!J16+SUNO!J16+SUSBO!J16+SUAG!J16+SULAW!J16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SUBOS!B17+SUBR!B17+SUNO!B17+SUSBO!B17+SUAG!B17+SULAW!B17</f>
        <v>2737746.79</v>
      </c>
      <c r="C17" s="52">
        <f t="shared" si="4"/>
        <v>1</v>
      </c>
      <c r="D17" s="53">
        <f>SUBOS!D17+SUBR!D17+SUNO!D17+SUSBO!D17+SUAG!D17+SULAW!D17</f>
        <v>0</v>
      </c>
      <c r="E17" s="54">
        <f t="shared" si="5"/>
        <v>0</v>
      </c>
      <c r="F17" s="61">
        <f t="shared" si="6"/>
        <v>2737746.79</v>
      </c>
      <c r="G17" s="56">
        <f t="shared" si="7"/>
        <v>1</v>
      </c>
      <c r="H17" s="9">
        <f>SUBOS!H17+SUBR!H17+SUNO!H17+SUSBO!H17+SUAG!H17+SULAW!H17</f>
        <v>2909182</v>
      </c>
      <c r="I17" s="52">
        <f t="shared" si="8"/>
        <v>1</v>
      </c>
      <c r="J17" s="53">
        <f>SUBOS!J17+SUBR!J17+SUNO!J17+SUSBO!J17+SUAG!J17+SULAW!J17</f>
        <v>0</v>
      </c>
      <c r="K17" s="54">
        <f t="shared" si="9"/>
        <v>0</v>
      </c>
      <c r="L17" s="55">
        <f t="shared" si="10"/>
        <v>2909182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SUBOS!B18+SUBR!B18+SUNO!B18+SUSBO!B18+SUAG!B18+SULAW!B18</f>
        <v>1000000</v>
      </c>
      <c r="C18" s="52">
        <f t="shared" si="4"/>
        <v>1</v>
      </c>
      <c r="D18" s="53">
        <f>SUBOS!D18+SUBR!D18+SUNO!D18+SUSBO!D18+SUAG!D18+SULAW!D18</f>
        <v>0</v>
      </c>
      <c r="E18" s="54">
        <f t="shared" si="5"/>
        <v>0</v>
      </c>
      <c r="F18" s="61">
        <f t="shared" si="6"/>
        <v>1000000</v>
      </c>
      <c r="G18" s="56">
        <f t="shared" si="7"/>
        <v>1</v>
      </c>
      <c r="H18" s="9">
        <f>SUBOS!H18+SUBR!H18+SUNO!H18+SUSBO!H18+SUAG!H18+SULAW!H18</f>
        <v>1000000</v>
      </c>
      <c r="I18" s="52">
        <f t="shared" si="8"/>
        <v>1</v>
      </c>
      <c r="J18" s="53">
        <f>SUBOS!J18+SUBR!J18+SUNO!J18+SUSBO!J18+SUAG!J18+SULAW!J18</f>
        <v>0</v>
      </c>
      <c r="K18" s="54">
        <f t="shared" si="9"/>
        <v>0</v>
      </c>
      <c r="L18" s="55">
        <f t="shared" si="10"/>
        <v>1000000</v>
      </c>
      <c r="M18" s="56">
        <f t="shared" si="11"/>
        <v>1</v>
      </c>
      <c r="N18" s="35"/>
    </row>
    <row r="19" spans="1:14" s="11" customFormat="1" ht="44.25">
      <c r="A19" s="69" t="s">
        <v>19</v>
      </c>
      <c r="B19" s="9">
        <f>SUBOS!B19+SUBR!B19+SUNO!B19+SUSBO!B19+SUAG!B19+SULAW!B19</f>
        <v>0</v>
      </c>
      <c r="C19" s="52">
        <f t="shared" si="4"/>
        <v>0</v>
      </c>
      <c r="D19" s="53">
        <f>SUBOS!D19+SUBR!D19+SUNO!D19+SUSBO!D19+SUAG!D19+SULAW!D19</f>
        <v>0</v>
      </c>
      <c r="E19" s="54">
        <f t="shared" si="5"/>
        <v>0</v>
      </c>
      <c r="F19" s="61">
        <f t="shared" si="6"/>
        <v>0</v>
      </c>
      <c r="G19" s="56">
        <f t="shared" si="7"/>
        <v>0</v>
      </c>
      <c r="H19" s="9">
        <f>SUBOS!H19+SUBR!H19+SUNO!H19+SUSBO!H19+SUAG!H19+SULAW!H19</f>
        <v>0</v>
      </c>
      <c r="I19" s="52">
        <f t="shared" si="8"/>
        <v>0</v>
      </c>
      <c r="J19" s="53">
        <f>SUBOS!J19+SUBR!J19+SUNO!J19+SUSBO!J19+SUAG!J19+SULAW!J19</f>
        <v>0</v>
      </c>
      <c r="K19" s="54">
        <f t="shared" si="9"/>
        <v>0</v>
      </c>
      <c r="L19" s="55">
        <f t="shared" si="10"/>
        <v>0</v>
      </c>
      <c r="M19" s="56">
        <f t="shared" si="11"/>
        <v>0</v>
      </c>
      <c r="N19" s="35"/>
    </row>
    <row r="20" spans="1:14" s="11" customFormat="1" ht="44.25">
      <c r="A20" s="69" t="s">
        <v>20</v>
      </c>
      <c r="B20" s="9">
        <f>SUBOS!B20+SUBR!B20+SUNO!B20+SUSBO!B20+SUAG!B20+SULAW!B20</f>
        <v>0</v>
      </c>
      <c r="C20" s="52">
        <f t="shared" si="4"/>
        <v>0</v>
      </c>
      <c r="D20" s="53">
        <f>SUBOS!D20+SUBR!D20+SUNO!D20+SUSBO!D20+SUAG!D20+SULAW!D20</f>
        <v>0</v>
      </c>
      <c r="E20" s="54">
        <f t="shared" si="5"/>
        <v>0</v>
      </c>
      <c r="F20" s="61">
        <f t="shared" si="6"/>
        <v>0</v>
      </c>
      <c r="G20" s="56">
        <f t="shared" si="7"/>
        <v>0</v>
      </c>
      <c r="H20" s="9">
        <f>SUBOS!H20+SUBR!H20+SUNO!H20+SUSBO!H20+SUAG!H20+SULAW!H20</f>
        <v>0</v>
      </c>
      <c r="I20" s="52">
        <f t="shared" si="8"/>
        <v>0</v>
      </c>
      <c r="J20" s="53">
        <f>SUBOS!J20+SUBR!J20+SUNO!J20+SUSBO!J20+SUAG!J20+SULAW!J20</f>
        <v>0</v>
      </c>
      <c r="K20" s="54">
        <f t="shared" si="9"/>
        <v>0</v>
      </c>
      <c r="L20" s="55">
        <f t="shared" si="10"/>
        <v>0</v>
      </c>
      <c r="M20" s="56">
        <f t="shared" si="11"/>
        <v>0</v>
      </c>
      <c r="N20" s="35"/>
    </row>
    <row r="21" spans="1:14" s="11" customFormat="1" ht="44.25">
      <c r="A21" s="69" t="s">
        <v>21</v>
      </c>
      <c r="B21" s="9">
        <f>SUBOS!B21+SUBR!B21+SUNO!B21+SUSBO!B21+SUAG!B21+SULAW!B21</f>
        <v>800000</v>
      </c>
      <c r="C21" s="52">
        <f t="shared" si="4"/>
        <v>1</v>
      </c>
      <c r="D21" s="53">
        <f>SUBOS!D21+SUBR!D21+SUNO!D21+SUSBO!D21+SUAG!D21+SULAW!D21</f>
        <v>0</v>
      </c>
      <c r="E21" s="54">
        <f t="shared" si="5"/>
        <v>0</v>
      </c>
      <c r="F21" s="61">
        <f t="shared" si="6"/>
        <v>800000</v>
      </c>
      <c r="G21" s="56">
        <f t="shared" si="7"/>
        <v>1</v>
      </c>
      <c r="H21" s="9">
        <f>SUBOS!H21+SUBR!H21+SUNO!H21+SUSBO!H21+SUAG!H21+SULAW!H21</f>
        <v>800000</v>
      </c>
      <c r="I21" s="52">
        <f t="shared" si="8"/>
        <v>1</v>
      </c>
      <c r="J21" s="53">
        <f>SUBOS!J21+SUBR!J21+SUNO!J21+SUSBO!J21+SUAG!J21+SULAW!J21</f>
        <v>0</v>
      </c>
      <c r="K21" s="54">
        <f t="shared" si="9"/>
        <v>0</v>
      </c>
      <c r="L21" s="55">
        <f t="shared" si="10"/>
        <v>800000</v>
      </c>
      <c r="M21" s="56">
        <f t="shared" si="11"/>
        <v>1</v>
      </c>
      <c r="N21" s="35"/>
    </row>
    <row r="22" spans="1:14" s="11" customFormat="1" ht="44.25">
      <c r="A22" s="69" t="s">
        <v>22</v>
      </c>
      <c r="B22" s="9">
        <f>SUBOS!B22+SUBR!B22+SUNO!B22+SUSBO!B22+SUAG!B22+SULAW!B22</f>
        <v>0</v>
      </c>
      <c r="C22" s="52">
        <f t="shared" si="4"/>
        <v>0</v>
      </c>
      <c r="D22" s="53">
        <f>SUBOS!D22+SUBR!D22+SUNO!D22+SUSBO!D22+SUAG!D22+SULAW!D22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SUBOS!H22+SUBR!H22+SUNO!H22+SUSBO!H22+SUAG!H22+SULAW!H22</f>
        <v>0</v>
      </c>
      <c r="I22" s="52">
        <f t="shared" si="8"/>
        <v>0</v>
      </c>
      <c r="J22" s="53">
        <f>SUBOS!J22+SUBR!J22+SUNO!J22+SUSBO!J22+SUAG!J22+SULAW!J22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SUBOS!B23+SUBR!B23+SUNO!B23+SUSBO!B23+SUAG!B23+SULAW!B23</f>
        <v>0</v>
      </c>
      <c r="C23" s="52">
        <f t="shared" si="4"/>
        <v>0</v>
      </c>
      <c r="D23" s="53">
        <f>SUBOS!D23+SUBR!D23+SUNO!D23+SUSBO!D23+SUAG!D23+SULAW!D23</f>
        <v>0</v>
      </c>
      <c r="E23" s="54">
        <f t="shared" si="5"/>
        <v>0</v>
      </c>
      <c r="F23" s="61">
        <f t="shared" si="6"/>
        <v>0</v>
      </c>
      <c r="G23" s="56">
        <f t="shared" si="7"/>
        <v>0</v>
      </c>
      <c r="H23" s="9">
        <f>SUBOS!H23+SUBR!H23+SUNO!H23+SUSBO!H23+SUAG!H23+SULAW!H23</f>
        <v>0</v>
      </c>
      <c r="I23" s="52">
        <f t="shared" si="8"/>
        <v>0</v>
      </c>
      <c r="J23" s="53">
        <f>SUBOS!J23+SUBR!J23+SUNO!J23+SUSBO!J23+SUAG!J23+SULAW!J23</f>
        <v>0</v>
      </c>
      <c r="K23" s="54">
        <f t="shared" si="9"/>
        <v>0</v>
      </c>
      <c r="L23" s="55">
        <f t="shared" si="10"/>
        <v>0</v>
      </c>
      <c r="M23" s="56">
        <f t="shared" si="11"/>
        <v>0</v>
      </c>
      <c r="N23" s="35"/>
    </row>
    <row r="24" spans="1:14" s="11" customFormat="1" ht="44.25">
      <c r="A24" s="69" t="s">
        <v>24</v>
      </c>
      <c r="B24" s="9">
        <f>SUBOS!B24+SUBR!B24+SUNO!B24+SUSBO!B24+SUAG!B24+SULAW!B24</f>
        <v>0</v>
      </c>
      <c r="C24" s="52">
        <f t="shared" si="4"/>
        <v>0</v>
      </c>
      <c r="D24" s="53">
        <f>SUBOS!D24+SUBR!D24+SUNO!D24+SUSBO!D24+SUAG!D24+SULAW!D24</f>
        <v>0</v>
      </c>
      <c r="E24" s="54">
        <f t="shared" si="5"/>
        <v>0</v>
      </c>
      <c r="F24" s="61">
        <f t="shared" si="6"/>
        <v>0</v>
      </c>
      <c r="G24" s="56">
        <f t="shared" si="7"/>
        <v>0</v>
      </c>
      <c r="H24" s="9">
        <f>SUBOS!H24+SUBR!H24+SUNO!H24+SUSBO!H24+SUAG!H24+SULAW!H24</f>
        <v>0</v>
      </c>
      <c r="I24" s="52">
        <f t="shared" si="8"/>
        <v>0</v>
      </c>
      <c r="J24" s="53">
        <f>SUBOS!J24+SUBR!J24+SUNO!J24+SUSBO!J24+SUAG!J24+SULAW!J24</f>
        <v>0</v>
      </c>
      <c r="K24" s="54">
        <f t="shared" si="9"/>
        <v>0</v>
      </c>
      <c r="L24" s="55">
        <f t="shared" si="10"/>
        <v>0</v>
      </c>
      <c r="M24" s="56">
        <f t="shared" si="11"/>
        <v>0</v>
      </c>
      <c r="N24" s="35"/>
    </row>
    <row r="25" spans="1:14" s="11" customFormat="1" ht="44.25">
      <c r="A25" s="69" t="s">
        <v>25</v>
      </c>
      <c r="B25" s="9">
        <f>SUBOS!B25+SUBR!B25+SUNO!B25+SUSBO!B25+SUAG!B25+SULAW!B25</f>
        <v>0</v>
      </c>
      <c r="C25" s="52">
        <f t="shared" si="4"/>
        <v>0</v>
      </c>
      <c r="D25" s="53">
        <f>SUBOS!D25+SUBR!D25+SUNO!D25+SUSBO!D25+SUAG!D25+SULAW!D25</f>
        <v>0</v>
      </c>
      <c r="E25" s="54">
        <f t="shared" si="5"/>
        <v>0</v>
      </c>
      <c r="F25" s="61">
        <f t="shared" si="6"/>
        <v>0</v>
      </c>
      <c r="G25" s="56">
        <f t="shared" si="7"/>
        <v>0</v>
      </c>
      <c r="H25" s="9">
        <f>SUBOS!H25+SUBR!H25+SUNO!H25+SUSBO!H25+SUAG!H25+SULAW!H25</f>
        <v>0</v>
      </c>
      <c r="I25" s="52">
        <f t="shared" si="8"/>
        <v>0</v>
      </c>
      <c r="J25" s="53">
        <f>SUBOS!J25+SUBR!J25+SUNO!J25+SUSBO!J25+SUAG!J25+SULAW!J25</f>
        <v>0</v>
      </c>
      <c r="K25" s="54">
        <f t="shared" si="9"/>
        <v>0</v>
      </c>
      <c r="L25" s="55">
        <f t="shared" si="10"/>
        <v>0</v>
      </c>
      <c r="M25" s="56">
        <f t="shared" si="11"/>
        <v>0</v>
      </c>
      <c r="N25" s="35"/>
    </row>
    <row r="26" spans="1:14" s="11" customFormat="1" ht="44.25">
      <c r="A26" s="69" t="s">
        <v>26</v>
      </c>
      <c r="B26" s="9">
        <f>SUBOS!B26+SUBR!B26+SUNO!B26+SUSBO!B26+SUAG!B26+SULAW!B26</f>
        <v>0</v>
      </c>
      <c r="C26" s="52">
        <f t="shared" si="4"/>
        <v>0</v>
      </c>
      <c r="D26" s="53">
        <f>SUBOS!D26+SUBR!D26+SUNO!D26+SUSBO!D26+SUAG!D26+SULAW!D26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SUBOS!H26+SUBR!H26+SUNO!H26+SUSBO!H26+SUAG!H26+SULAW!H26</f>
        <v>0</v>
      </c>
      <c r="I26" s="52">
        <f t="shared" si="8"/>
        <v>0</v>
      </c>
      <c r="J26" s="53">
        <f>SUBOS!J26+SUBR!J26+SUNO!J26+SUSBO!J26+SUAG!J26+SULAW!J26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SUBOS!B27+SUBR!B27+SUNO!B27+SUSBO!B27+SUAG!B27+SULAW!B27</f>
        <v>0</v>
      </c>
      <c r="C27" s="52">
        <f t="shared" si="4"/>
        <v>0</v>
      </c>
      <c r="D27" s="53">
        <f>SUBOS!D27+SUBR!D27+SUNO!D27+SUSBO!D27+SUAG!D27+SULAW!D27</f>
        <v>0</v>
      </c>
      <c r="E27" s="54">
        <f t="shared" si="5"/>
        <v>0</v>
      </c>
      <c r="F27" s="61">
        <f t="shared" si="6"/>
        <v>0</v>
      </c>
      <c r="G27" s="56">
        <f t="shared" si="7"/>
        <v>0</v>
      </c>
      <c r="H27" s="9">
        <f>SUBOS!H27+SUBR!H27+SUNO!H27+SUSBO!H27+SUAG!H27+SULAW!H27</f>
        <v>0</v>
      </c>
      <c r="I27" s="52">
        <f t="shared" si="8"/>
        <v>0</v>
      </c>
      <c r="J27" s="53">
        <f>SUBOS!J27+SUBR!J27+SUNO!J27+SUSBO!J27+SUAG!J27+SULAW!J27</f>
        <v>0</v>
      </c>
      <c r="K27" s="54">
        <f t="shared" si="9"/>
        <v>0</v>
      </c>
      <c r="L27" s="55">
        <f t="shared" si="10"/>
        <v>0</v>
      </c>
      <c r="M27" s="56">
        <f t="shared" si="11"/>
        <v>0</v>
      </c>
      <c r="N27" s="35"/>
    </row>
    <row r="28" spans="1:14" s="11" customFormat="1" ht="44.25">
      <c r="A28" s="71" t="s">
        <v>28</v>
      </c>
      <c r="B28" s="9">
        <f>SUBOS!B28+SUBR!B28+SUNO!B28+SUSBO!B28+SUAG!B28+SULAW!B28</f>
        <v>0</v>
      </c>
      <c r="C28" s="52">
        <f t="shared" si="4"/>
        <v>0</v>
      </c>
      <c r="D28" s="53">
        <f>SUBOS!D28+SUBR!D28+SUNO!D28+SUSBO!D28+SUAG!D28+SULAW!D28</f>
        <v>0</v>
      </c>
      <c r="E28" s="54">
        <f t="shared" si="5"/>
        <v>0</v>
      </c>
      <c r="F28" s="61">
        <f t="shared" si="6"/>
        <v>0</v>
      </c>
      <c r="G28" s="56">
        <f t="shared" si="7"/>
        <v>0</v>
      </c>
      <c r="H28" s="9">
        <f>SUBOS!H28+SUBR!H28+SUNO!H28+SUSBO!H28+SUAG!H28+SULAW!H28</f>
        <v>0</v>
      </c>
      <c r="I28" s="52">
        <f t="shared" si="8"/>
        <v>0</v>
      </c>
      <c r="J28" s="53">
        <f>SUBOS!J28+SUBR!J28+SUNO!J28+SUSBO!J28+SUAG!J28+SULAW!J28</f>
        <v>0</v>
      </c>
      <c r="K28" s="54">
        <f t="shared" si="9"/>
        <v>0</v>
      </c>
      <c r="L28" s="55">
        <f t="shared" si="10"/>
        <v>0</v>
      </c>
      <c r="M28" s="56">
        <f t="shared" si="11"/>
        <v>0</v>
      </c>
      <c r="N28" s="35"/>
    </row>
    <row r="29" spans="1:14" s="11" customFormat="1" ht="44.25">
      <c r="A29" s="71" t="s">
        <v>29</v>
      </c>
      <c r="B29" s="9">
        <f>SUBOS!B29+SUBR!B29+SUNO!B29+SUSBO!B29+SUAG!B29+SULAW!B29</f>
        <v>0</v>
      </c>
      <c r="C29" s="52">
        <f t="shared" si="4"/>
        <v>0</v>
      </c>
      <c r="D29" s="53">
        <f>SUBOS!D29+SUBR!D29+SUNO!D29+SUSBO!D29+SUAG!D29+SULAW!D29</f>
        <v>0</v>
      </c>
      <c r="E29" s="54">
        <f t="shared" si="5"/>
        <v>0</v>
      </c>
      <c r="F29" s="61">
        <f t="shared" si="6"/>
        <v>0</v>
      </c>
      <c r="G29" s="56">
        <f t="shared" si="7"/>
        <v>0</v>
      </c>
      <c r="H29" s="9">
        <f>SUBOS!H29+SUBR!H29+SUNO!H29+SUSBO!H29+SUAG!H29+SULAW!H29</f>
        <v>0</v>
      </c>
      <c r="I29" s="52">
        <f t="shared" si="8"/>
        <v>0</v>
      </c>
      <c r="J29" s="53">
        <f>SUBOS!J29+SUBR!J29+SUNO!J29+SUSBO!J29+SUAG!J29+SULAW!J29</f>
        <v>0</v>
      </c>
      <c r="K29" s="54">
        <f t="shared" si="9"/>
        <v>0</v>
      </c>
      <c r="L29" s="55">
        <f t="shared" si="10"/>
        <v>0</v>
      </c>
      <c r="M29" s="56">
        <f t="shared" si="11"/>
        <v>0</v>
      </c>
      <c r="N29" s="35"/>
    </row>
    <row r="30" spans="1:14" s="11" customFormat="1" ht="44.25">
      <c r="A30" s="71" t="s">
        <v>30</v>
      </c>
      <c r="B30" s="9">
        <f>SUBOS!B30+SUBR!B30+SUNO!B30+SUSBO!B30+SUAG!B30+SULAW!B30</f>
        <v>0</v>
      </c>
      <c r="C30" s="52">
        <f t="shared" si="4"/>
        <v>0</v>
      </c>
      <c r="D30" s="53">
        <f>SUBOS!D30+SUBR!D30+SUNO!D30+SUSBO!D30+SUAG!D30+SULAW!D30</f>
        <v>0</v>
      </c>
      <c r="E30" s="54">
        <f t="shared" si="5"/>
        <v>0</v>
      </c>
      <c r="F30" s="61">
        <f t="shared" si="6"/>
        <v>0</v>
      </c>
      <c r="G30" s="56">
        <f t="shared" si="7"/>
        <v>0</v>
      </c>
      <c r="H30" s="9">
        <f>SUBOS!H30+SUBR!H30+SUNO!H30+SUSBO!H30+SUAG!H30+SULAW!H30</f>
        <v>0</v>
      </c>
      <c r="I30" s="52">
        <f t="shared" si="8"/>
        <v>0</v>
      </c>
      <c r="J30" s="53">
        <f>SUBOS!J30+SUBR!J30+SUNO!J30+SUSBO!J30+SUAG!J30+SULAW!J30</f>
        <v>0</v>
      </c>
      <c r="K30" s="54">
        <f t="shared" si="9"/>
        <v>0</v>
      </c>
      <c r="L30" s="55">
        <f t="shared" si="10"/>
        <v>0</v>
      </c>
      <c r="M30" s="56">
        <f t="shared" si="11"/>
        <v>0</v>
      </c>
      <c r="N30" s="35"/>
    </row>
    <row r="31" spans="1:14" s="11" customFormat="1" ht="44.25">
      <c r="A31" s="71" t="s">
        <v>31</v>
      </c>
      <c r="B31" s="9">
        <f>SUBOS!B31+SUBR!B31+SUNO!B31+SUSBO!B31+SUAG!B31+SULAW!B31</f>
        <v>0</v>
      </c>
      <c r="C31" s="52">
        <f t="shared" si="4"/>
        <v>0</v>
      </c>
      <c r="D31" s="53">
        <f>SUBOS!D31+SUBR!D31+SUNO!D31+SUSBO!D31+SUAG!D31+SULAW!D31</f>
        <v>0</v>
      </c>
      <c r="E31" s="54">
        <f t="shared" si="5"/>
        <v>0</v>
      </c>
      <c r="F31" s="61">
        <f t="shared" si="6"/>
        <v>0</v>
      </c>
      <c r="G31" s="56">
        <f t="shared" si="7"/>
        <v>0</v>
      </c>
      <c r="H31" s="9">
        <f>SUBOS!H31+SUBR!H31+SUNO!H31+SUSBO!H31+SUAG!H31+SULAW!H31</f>
        <v>0</v>
      </c>
      <c r="I31" s="52">
        <f t="shared" si="8"/>
        <v>0</v>
      </c>
      <c r="J31" s="53">
        <f>SUBOS!J31+SUBR!J31+SUNO!J31+SUSBO!J31+SUAG!J31+SULAW!J31</f>
        <v>0</v>
      </c>
      <c r="K31" s="54">
        <f t="shared" si="9"/>
        <v>0</v>
      </c>
      <c r="L31" s="55">
        <f t="shared" si="10"/>
        <v>0</v>
      </c>
      <c r="M31" s="56">
        <f t="shared" si="11"/>
        <v>0</v>
      </c>
      <c r="N31" s="35"/>
    </row>
    <row r="32" spans="1:14" s="11" customFormat="1" ht="44.25">
      <c r="A32" s="71" t="s">
        <v>32</v>
      </c>
      <c r="B32" s="9">
        <f>SUBOS!B32+SUBR!B32+SUNO!B32+SUSBO!B32+SUAG!B32+SULAW!B32</f>
        <v>0</v>
      </c>
      <c r="C32" s="52">
        <f t="shared" si="4"/>
        <v>0</v>
      </c>
      <c r="D32" s="53">
        <f>SUBOS!D32+SUBR!D32+SUNO!D32+SUSBO!D32+SUAG!D32+SULAW!D32</f>
        <v>0</v>
      </c>
      <c r="E32" s="54">
        <f t="shared" si="5"/>
        <v>0</v>
      </c>
      <c r="F32" s="61">
        <f t="shared" si="6"/>
        <v>0</v>
      </c>
      <c r="G32" s="56">
        <f t="shared" si="7"/>
        <v>0</v>
      </c>
      <c r="H32" s="9">
        <f>SUBOS!H32+SUBR!H32+SUNO!H32+SUSBO!H32+SUAG!H32+SULAW!H32</f>
        <v>0</v>
      </c>
      <c r="I32" s="52">
        <f t="shared" si="8"/>
        <v>0</v>
      </c>
      <c r="J32" s="53">
        <f>SUBOS!J32+SUBR!J32+SUNO!J32+SUSBO!J32+SUAG!J32+SULAW!J32</f>
        <v>0</v>
      </c>
      <c r="K32" s="54">
        <f t="shared" si="9"/>
        <v>0</v>
      </c>
      <c r="L32" s="55">
        <f t="shared" si="10"/>
        <v>0</v>
      </c>
      <c r="M32" s="56">
        <f t="shared" si="11"/>
        <v>0</v>
      </c>
      <c r="N32" s="35"/>
    </row>
    <row r="33" spans="1:14" s="11" customFormat="1" ht="44.25">
      <c r="A33" s="204" t="s">
        <v>121</v>
      </c>
      <c r="B33" s="9">
        <f>SUBOS!B33+SUBR!B33+SUNO!B33+SUSBO!B33+SUAG!B33+SULAW!B33</f>
        <v>0</v>
      </c>
      <c r="C33" s="52">
        <f t="shared" si="4"/>
        <v>0</v>
      </c>
      <c r="D33" s="53">
        <f>SUBOS!D33+SUBR!D33+SUNO!D33+SUSBO!D33+SUAG!D33+SULAW!D33</f>
        <v>0</v>
      </c>
      <c r="E33" s="54">
        <f t="shared" si="5"/>
        <v>0</v>
      </c>
      <c r="F33" s="61">
        <f t="shared" si="6"/>
        <v>0</v>
      </c>
      <c r="G33" s="56">
        <f t="shared" si="7"/>
        <v>0</v>
      </c>
      <c r="H33" s="9">
        <f>SUBOS!H33+SUBR!H33+SUNO!H33+SUSBO!H33+SUAG!H33+SULAW!H33</f>
        <v>0</v>
      </c>
      <c r="I33" s="52">
        <f t="shared" si="8"/>
        <v>0</v>
      </c>
      <c r="J33" s="53">
        <f>SUBOS!J33+SUBR!J33+SUNO!J33+SUSBO!J33+SUAG!J33+SULAW!J33</f>
        <v>0</v>
      </c>
      <c r="K33" s="54">
        <f t="shared" si="9"/>
        <v>0</v>
      </c>
      <c r="L33" s="55">
        <f t="shared" si="10"/>
        <v>0</v>
      </c>
      <c r="M33" s="56">
        <f t="shared" si="11"/>
        <v>0</v>
      </c>
      <c r="N33" s="35"/>
    </row>
    <row r="34" spans="1:14" s="11" customFormat="1" ht="44.25">
      <c r="A34" s="71" t="s">
        <v>33</v>
      </c>
      <c r="B34" s="9">
        <f>SUBOS!B34+SUBR!B34+SUNO!B34+SUSBO!B34+SUAG!B34+SULAW!B34</f>
        <v>100000</v>
      </c>
      <c r="C34" s="52">
        <f t="shared" si="4"/>
        <v>1</v>
      </c>
      <c r="D34" s="53">
        <f>SUBOS!D34+SUBR!D34+SUNO!D34+SUSBO!D34+SUAG!D34+SULAW!D34</f>
        <v>0</v>
      </c>
      <c r="E34" s="54">
        <f t="shared" si="5"/>
        <v>0</v>
      </c>
      <c r="F34" s="61">
        <f t="shared" si="6"/>
        <v>100000</v>
      </c>
      <c r="G34" s="56">
        <f t="shared" si="7"/>
        <v>1</v>
      </c>
      <c r="H34" s="9">
        <f>SUBOS!H34+SUBR!H34+SUNO!H34+SUSBO!H34+SUAG!H34+SULAW!H34</f>
        <v>0</v>
      </c>
      <c r="I34" s="52">
        <f t="shared" si="8"/>
        <v>0</v>
      </c>
      <c r="J34" s="53">
        <f>SUBOS!J34+SUBR!J34+SUNO!J34+SUSBO!J34+SUAG!J34+SULAW!J34</f>
        <v>0</v>
      </c>
      <c r="K34" s="54">
        <f t="shared" si="9"/>
        <v>0</v>
      </c>
      <c r="L34" s="55">
        <f t="shared" si="10"/>
        <v>0</v>
      </c>
      <c r="M34" s="56">
        <f t="shared" si="11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SUBOS!B36+SUBR!B36+SUNO!B36+SUSBO!B36+SUAG!B36+SULAW!B36</f>
        <v>0</v>
      </c>
      <c r="C36" s="52">
        <f t="shared" ref="C36" si="12">IF(ISBLANK(B36),"  ",IF(F36&gt;0,B36/F36,IF(B36&gt;0,1,0)))</f>
        <v>0</v>
      </c>
      <c r="D36" s="53">
        <f>SUBOS!D36+SUBR!D36+SUNO!D36+SUSBO!D36+SUAG!D36+SULAW!D36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SUBOS!H36+SUBR!H36+SUNO!H36+SUSBO!H36+SUAG!H36+SULAW!H36</f>
        <v>0</v>
      </c>
      <c r="I36" s="52">
        <f>IF(ISBLANK(H36),"  ",IF(L36&gt;0,H36/L36,IF(H36&gt;0,1,0)))</f>
        <v>0</v>
      </c>
      <c r="J36" s="53">
        <f>SUBOS!J36+SUBR!J36+SUNO!J36+SUSBO!J36+SUAG!J36+SULAW!J36</f>
        <v>0</v>
      </c>
      <c r="K36" s="54">
        <f>IF(ISBLANK(J36),"  ",IF(L36&gt;0,J36/L36,IF(J36&gt;0,1,0)))</f>
        <v>0</v>
      </c>
      <c r="L36" s="55">
        <f t="shared" ref="L36" si="13">J36+H36</f>
        <v>0</v>
      </c>
      <c r="M36" s="56">
        <f>IF(ISBLANK(L36),"  ",IF(L99&gt;0,L36/L99,IF(L36&gt;0,1,0)))</f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SUBOS!B38+SUBR!B38+SUNO!B38+SUSBO!B38+SUAG!B38+SULAW!B38</f>
        <v>0</v>
      </c>
      <c r="C38" s="52">
        <f t="shared" ref="C38:C39" si="14">IF(ISBLANK(B38),"  ",IF(F38&gt;0,B38/F38,IF(B38&gt;0,1,0)))</f>
        <v>0</v>
      </c>
      <c r="D38" s="53">
        <f>SUBOS!D38+SUBR!D38+SUNO!D38+SUSBO!D38+SUAG!D38+SULAW!D38</f>
        <v>0</v>
      </c>
      <c r="E38" s="54">
        <f>IF(ISBLANK(D38),"  ",IF(F38&gt;0,D38/F38,IF(D38&gt;0,1,0)))</f>
        <v>0</v>
      </c>
      <c r="F38" s="206">
        <f>D38+B38</f>
        <v>0</v>
      </c>
      <c r="G38" s="56">
        <f>IF(ISBLANK(F38),"  ",IF(F101&gt;0,F38/F101,IF(F38&gt;0,1,0)))</f>
        <v>0</v>
      </c>
      <c r="H38" s="9">
        <f>SUBOS!H38+SUBR!H38+SUNO!H38+SUSBO!H38+SUAG!H38+SULAW!H38</f>
        <v>0</v>
      </c>
      <c r="I38" s="52">
        <f>IF(ISBLANK(H38),"  ",IF(L38&gt;0,H38/L38,IF(H38&gt;0,1,0)))</f>
        <v>0</v>
      </c>
      <c r="J38" s="53">
        <f>SUBOS!J38+SUBR!J38+SUNO!J38+SUSBO!J38+SUAG!J38+SULAW!J38</f>
        <v>0</v>
      </c>
      <c r="K38" s="54">
        <f>IF(ISBLANK(J38),"  ",IF(L38&gt;0,J38/L38,IF(J38&gt;0,1,0)))</f>
        <v>0</v>
      </c>
      <c r="L38" s="55">
        <f t="shared" ref="L38:L39" si="15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SUBOS!B39+SUBR!B39+SUNO!B39+SUSBO!B39+SUAG!B39+SULAW!B39</f>
        <v>0</v>
      </c>
      <c r="C39" s="52">
        <f t="shared" si="14"/>
        <v>0</v>
      </c>
      <c r="D39" s="53">
        <f>SUBOS!D39+SUBR!D39+SUNO!D39+SUSBO!D39+SUAG!D39+SULAW!D39</f>
        <v>0</v>
      </c>
      <c r="E39" s="54">
        <f>IF(ISBLANK(D39),"  ",IF(F39&gt;0,D39/F39,IF(D39&gt;0,1,0)))</f>
        <v>0</v>
      </c>
      <c r="F39" s="61">
        <f>D39+B39</f>
        <v>0</v>
      </c>
      <c r="G39" s="56">
        <f>IF(ISBLANK(F39),"  ",IF(F102&gt;0,F39/F102,IF(F39&gt;0,1,0)))</f>
        <v>0</v>
      </c>
      <c r="H39" s="9">
        <f>SUBOS!H39+SUBR!H39+SUNO!H39+SUSBO!H39+SUAG!H39+SULAW!H39</f>
        <v>0</v>
      </c>
      <c r="I39" s="52">
        <f>IF(ISBLANK(H39),"  ",IF(L39&gt;0,H39/L39,IF(H39&gt;0,1,0)))</f>
        <v>0</v>
      </c>
      <c r="J39" s="53">
        <f>SUBOS!J39+SUBR!J39+SUNO!J39+SUSBO!J39+SUAG!J39+SULAW!J39</f>
        <v>0</v>
      </c>
      <c r="K39" s="54">
        <f>IF(ISBLANK(J39),"  ",IF(L39&gt;0,J39/L39,IF(J39&gt;0,1,0)))</f>
        <v>0</v>
      </c>
      <c r="L39" s="55">
        <f t="shared" si="15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58004680.800000004</v>
      </c>
      <c r="C40" s="81">
        <f t="shared" si="0"/>
        <v>1</v>
      </c>
      <c r="D40" s="175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58004680.800000004</v>
      </c>
      <c r="G40" s="83">
        <f>IF(ISBLANK(F40),"  ",IF(F76&gt;0,F40/F76,IF(F40&gt;0,1,0)))</f>
        <v>0.26335951029473709</v>
      </c>
      <c r="H40" s="80">
        <f>H39+H38+H36+H34+H29+H28+H26+H27+H25+H24+H23+H22+H21+H20+H19+H18+H17+H16+H14+H13+H30+H31+H32</f>
        <v>55504306</v>
      </c>
      <c r="I40" s="81">
        <f>IF(ISBLANK(H40),"  ",IF(L40&gt;0,H40/L40,IF(H40&gt;0,1,0)))</f>
        <v>1</v>
      </c>
      <c r="J40" s="175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55504306</v>
      </c>
      <c r="M40" s="83">
        <f>IF(ISBLANK(L40),"  ",IF(L76&gt;0,L40/L76,IF(L40&gt;0,1,0)))</f>
        <v>0.24404436070646862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SUBOS!B42+SUBR!B42+SUNO!B42+SUSBO!B42+SUAG!B42+SULAW!B42</f>
        <v>0</v>
      </c>
      <c r="C42" s="52">
        <f t="shared" ref="C42:C46" si="16">IF(ISBLANK(B42),"  ",IF(F42&gt;0,B42/F42,IF(B42&gt;0,1,0)))</f>
        <v>0</v>
      </c>
      <c r="D42" s="53">
        <f>SUBOS!D42+SUBR!D42+SUNO!D42+SUSBO!D42+SUAG!D42+SULAW!D42</f>
        <v>0</v>
      </c>
      <c r="E42" s="54">
        <f t="shared" ref="E42:E48" si="17">IF(ISBLANK(D42),"  ",IF(F42&gt;0,D42/F42,IF(D42&gt;0,1,0)))</f>
        <v>0</v>
      </c>
      <c r="F42" s="206">
        <f t="shared" ref="F42:F46" si="18">D42+B42</f>
        <v>0</v>
      </c>
      <c r="G42" s="56">
        <f t="shared" ref="G42:G48" si="19">IF(ISBLANK(F42),"  ",IF(F105&gt;0,F42/F105,IF(F42&gt;0,1,0)))</f>
        <v>0</v>
      </c>
      <c r="H42" s="9">
        <f>SUBOS!H42+SUBR!H42+SUNO!H42+SUSBO!H42+SUAG!H42+SULAW!H42</f>
        <v>0</v>
      </c>
      <c r="I42" s="52">
        <f t="shared" ref="I42:I46" si="20">IF(ISBLANK(H42),"  ",IF(L42&gt;0,H42/L42,IF(H42&gt;0,1,0)))</f>
        <v>0</v>
      </c>
      <c r="J42" s="53">
        <f>SUBOS!J42+SUBR!J42+SUNO!J42+SUSBO!J42+SUAG!J42+SULAW!J42</f>
        <v>0</v>
      </c>
      <c r="K42" s="54">
        <f t="shared" ref="K42:K48" si="21">IF(ISBLANK(J42),"  ",IF(L42&gt;0,J42/L42,IF(J42&gt;0,1,0)))</f>
        <v>0</v>
      </c>
      <c r="L42" s="55">
        <f t="shared" ref="L42:L46" si="22">J42+H42</f>
        <v>0</v>
      </c>
      <c r="M42" s="56">
        <f t="shared" ref="M42:M48" si="23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SUBOS!B43+SUBR!B43+SUNO!B43+SUSBO!B43+SUAG!B43+SULAW!B43</f>
        <v>0</v>
      </c>
      <c r="C43" s="52">
        <f t="shared" si="16"/>
        <v>0</v>
      </c>
      <c r="D43" s="53">
        <f>SUBOS!D43+SUBR!D43+SUNO!D43+SUSBO!D43+SUAG!D43+SULAW!D43</f>
        <v>0</v>
      </c>
      <c r="E43" s="54">
        <f t="shared" si="17"/>
        <v>0</v>
      </c>
      <c r="F43" s="61">
        <f t="shared" si="18"/>
        <v>0</v>
      </c>
      <c r="G43" s="56">
        <f t="shared" si="19"/>
        <v>0</v>
      </c>
      <c r="H43" s="9">
        <f>SUBOS!H43+SUBR!H43+SUNO!H43+SUSBO!H43+SUAG!H43+SULAW!H43</f>
        <v>0</v>
      </c>
      <c r="I43" s="52">
        <f t="shared" si="20"/>
        <v>0</v>
      </c>
      <c r="J43" s="53">
        <f>SUBOS!J43+SUBR!J43+SUNO!J43+SUSBO!J43+SUAG!J43+SULAW!J43</f>
        <v>0</v>
      </c>
      <c r="K43" s="54">
        <f t="shared" si="21"/>
        <v>0</v>
      </c>
      <c r="L43" s="55">
        <f t="shared" si="22"/>
        <v>0</v>
      </c>
      <c r="M43" s="56">
        <f t="shared" si="23"/>
        <v>0</v>
      </c>
      <c r="N43" s="35"/>
    </row>
    <row r="44" spans="1:14" s="11" customFormat="1" ht="44.25">
      <c r="A44" s="90" t="s">
        <v>42</v>
      </c>
      <c r="B44" s="9">
        <f>SUBOS!B44+SUBR!B44+SUNO!B44+SUSBO!B44+SUAG!B44+SULAW!B44</f>
        <v>0</v>
      </c>
      <c r="C44" s="52">
        <f t="shared" si="16"/>
        <v>0</v>
      </c>
      <c r="D44" s="53">
        <f>SUBOS!D44+SUBR!D44+SUNO!D44+SUSBO!D44+SUAG!D44+SULAW!D44</f>
        <v>0</v>
      </c>
      <c r="E44" s="54">
        <f t="shared" si="17"/>
        <v>0</v>
      </c>
      <c r="F44" s="61">
        <f t="shared" si="18"/>
        <v>0</v>
      </c>
      <c r="G44" s="56">
        <f t="shared" si="19"/>
        <v>0</v>
      </c>
      <c r="H44" s="9">
        <f>SUBOS!H44+SUBR!H44+SUNO!H44+SUSBO!H44+SUAG!H44+SULAW!H44</f>
        <v>0</v>
      </c>
      <c r="I44" s="52">
        <f t="shared" si="20"/>
        <v>0</v>
      </c>
      <c r="J44" s="53">
        <f>SUBOS!J44+SUBR!J44+SUNO!J44+SUSBO!J44+SUAG!J44+SULAW!J44</f>
        <v>0</v>
      </c>
      <c r="K44" s="54">
        <f t="shared" si="21"/>
        <v>0</v>
      </c>
      <c r="L44" s="55">
        <f t="shared" si="22"/>
        <v>0</v>
      </c>
      <c r="M44" s="56">
        <f t="shared" si="23"/>
        <v>0</v>
      </c>
      <c r="N44" s="35"/>
    </row>
    <row r="45" spans="1:14" s="11" customFormat="1" ht="44.25">
      <c r="A45" s="41" t="s">
        <v>43</v>
      </c>
      <c r="B45" s="9">
        <f>SUBOS!B45+SUBR!B45+SUNO!B45+SUSBO!B45+SUAG!B45+SULAW!B45</f>
        <v>1401054</v>
      </c>
      <c r="C45" s="52">
        <f t="shared" si="16"/>
        <v>1</v>
      </c>
      <c r="D45" s="53">
        <f>SUBOS!D45+SUBR!D45+SUNO!D45+SUSBO!D45+SUAG!D45+SULAW!D45</f>
        <v>0</v>
      </c>
      <c r="E45" s="54">
        <f t="shared" si="17"/>
        <v>0</v>
      </c>
      <c r="F45" s="61">
        <f t="shared" si="18"/>
        <v>1401054</v>
      </c>
      <c r="G45" s="56">
        <f t="shared" si="19"/>
        <v>1</v>
      </c>
      <c r="H45" s="9">
        <f>SUBOS!H45+SUBR!H45+SUNO!H45+SUSBO!H45+SUAG!H45+SULAW!H45</f>
        <v>1668005</v>
      </c>
      <c r="I45" s="52">
        <f t="shared" si="20"/>
        <v>1</v>
      </c>
      <c r="J45" s="53">
        <f>SUBOS!J45+SUBR!J45+SUNO!J45+SUSBO!J45+SUAG!J45+SULAW!J45</f>
        <v>0</v>
      </c>
      <c r="K45" s="54">
        <f t="shared" si="21"/>
        <v>0</v>
      </c>
      <c r="L45" s="55">
        <f t="shared" si="22"/>
        <v>1668005</v>
      </c>
      <c r="M45" s="56">
        <f t="shared" si="23"/>
        <v>1</v>
      </c>
      <c r="N45" s="35"/>
    </row>
    <row r="46" spans="1:14" s="11" customFormat="1" ht="44.25">
      <c r="A46" s="89" t="s">
        <v>44</v>
      </c>
      <c r="B46" s="9">
        <f>SUBOS!B46+SUBR!B46+SUNO!B46+SUSBO!B46+SUAG!B46+SULAW!B46</f>
        <v>0</v>
      </c>
      <c r="C46" s="52">
        <f t="shared" si="16"/>
        <v>0</v>
      </c>
      <c r="D46" s="53">
        <f>SUBOS!D46+SUBR!D46+SUNO!D46+SUSBO!D46+SUAG!D46+SULAW!D46</f>
        <v>0</v>
      </c>
      <c r="E46" s="54">
        <f t="shared" si="17"/>
        <v>0</v>
      </c>
      <c r="F46" s="61">
        <f t="shared" si="18"/>
        <v>0</v>
      </c>
      <c r="G46" s="56">
        <f t="shared" si="19"/>
        <v>0</v>
      </c>
      <c r="H46" s="9">
        <f>SUBOS!H46+SUBR!H46+SUNO!H46+SUSBO!H46+SUAG!H46+SULAW!H46</f>
        <v>0</v>
      </c>
      <c r="I46" s="52">
        <f t="shared" si="20"/>
        <v>0</v>
      </c>
      <c r="J46" s="53">
        <f>SUBOS!J46+SUBR!J46+SUNO!J46+SUSBO!J46+SUAG!J46+SULAW!J46</f>
        <v>0</v>
      </c>
      <c r="K46" s="54">
        <f t="shared" si="21"/>
        <v>0</v>
      </c>
      <c r="L46" s="55">
        <f t="shared" si="22"/>
        <v>0</v>
      </c>
      <c r="M46" s="56">
        <f t="shared" si="23"/>
        <v>0</v>
      </c>
      <c r="N46" s="35"/>
    </row>
    <row r="47" spans="1:14" s="86" customFormat="1" ht="45">
      <c r="A47" s="87" t="s">
        <v>45</v>
      </c>
      <c r="B47" s="209">
        <f>B46+B45+B44+B43+B42</f>
        <v>1401054</v>
      </c>
      <c r="C47" s="81">
        <f t="shared" si="0"/>
        <v>1</v>
      </c>
      <c r="D47" s="208">
        <f>D46+D45+D44+D43+D42</f>
        <v>0</v>
      </c>
      <c r="E47" s="84">
        <f t="shared" ref="E47" si="24">IF(ISBLANK(D47),"  ",IF(F47&gt;0,D47/F47,IF(D47&gt;0,1,0)))</f>
        <v>0</v>
      </c>
      <c r="F47" s="93">
        <f>F46+F45+F44+F43+F42</f>
        <v>1401054</v>
      </c>
      <c r="G47" s="83">
        <f>IF(ISBLANK(F47),"  ",IF(F76&gt;0,F47/F76,IF(F47&gt;0,1,0)))</f>
        <v>6.3612262018771862E-3</v>
      </c>
      <c r="H47" s="209">
        <f>H46+H45+H44+H43+H42</f>
        <v>1668005</v>
      </c>
      <c r="I47" s="81">
        <f t="shared" ref="I47:I48" si="25">IF(ISBLANK(H47),"  ",IF(L47&gt;0,H47/L47,IF(H47&gt;0,1,0)))</f>
        <v>1</v>
      </c>
      <c r="J47" s="208">
        <f>J46+J45+J44+J43+J42</f>
        <v>0</v>
      </c>
      <c r="K47" s="84">
        <f t="shared" ref="K47" si="26">IF(ISBLANK(J47),"  ",IF(L47&gt;0,J47/L47,IF(J47&gt;0,1,0)))</f>
        <v>0</v>
      </c>
      <c r="L47" s="93">
        <f>L46+L45+L44+L43+L42</f>
        <v>1668005</v>
      </c>
      <c r="M47" s="83">
        <f>IF(ISBLANK(L47),"  ",IF(L76&gt;0,L47/L76,IF(L47&gt;0,1,0)))</f>
        <v>7.3339753834629189E-3</v>
      </c>
      <c r="N47" s="85"/>
    </row>
    <row r="48" spans="1:14" s="86" customFormat="1" ht="45">
      <c r="A48" s="94" t="s">
        <v>120</v>
      </c>
      <c r="B48" s="138">
        <f>SUBOS!B48+SUBR!B48+SUNO!B48+SUSBO!B48+SUAG!B48+SULAW!B48</f>
        <v>4218629</v>
      </c>
      <c r="C48" s="159">
        <f t="shared" si="0"/>
        <v>1</v>
      </c>
      <c r="D48" s="160">
        <f>SUBOS!D48+SUBR!D48+SUNO!D48+SUSBO!D48+SUAG!D48+SULAW!D48</f>
        <v>0</v>
      </c>
      <c r="E48" s="82">
        <f t="shared" si="17"/>
        <v>0</v>
      </c>
      <c r="F48" s="165">
        <f t="shared" ref="F48" si="27">D48+B48</f>
        <v>4218629</v>
      </c>
      <c r="G48" s="162">
        <f t="shared" si="19"/>
        <v>1</v>
      </c>
      <c r="H48" s="138">
        <f>SUBOS!H48+SUBR!H48+SUNO!H48+SUSBO!H48+SUAG!H48+SULAW!H48</f>
        <v>0</v>
      </c>
      <c r="I48" s="159">
        <f t="shared" si="25"/>
        <v>0</v>
      </c>
      <c r="J48" s="160">
        <f>SUBOS!J48+SUBR!J48+SUNO!J48+SUSBO!J48+SUAG!J48+SULAW!J48</f>
        <v>0</v>
      </c>
      <c r="K48" s="82">
        <f t="shared" si="21"/>
        <v>0</v>
      </c>
      <c r="L48" s="161">
        <f t="shared" ref="L48" si="28">J48+H48</f>
        <v>0</v>
      </c>
      <c r="M48" s="162">
        <f t="shared" si="23"/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SUBOS!B50+SUBR!B50+SUNO!B50+SUSBO!B50+SUAG!B50+SULAW!B50</f>
        <v>44921383.450000003</v>
      </c>
      <c r="C50" s="52">
        <f t="shared" ref="C50:C55" si="29">IF(ISBLANK(B50),"  ",IF(F50&gt;0,B50/F50,IF(B50&gt;0,1,0)))</f>
        <v>1</v>
      </c>
      <c r="D50" s="53">
        <f>SUBOS!D50+SUBR!D50+SUNO!D50+SUSBO!D50+SUAG!D50+SULAW!D50</f>
        <v>0</v>
      </c>
      <c r="E50" s="54">
        <f t="shared" ref="E50:E55" si="30">IF(ISBLANK(D50),"  ",IF(F50&gt;0,D50/F50,IF(D50&gt;0,1,0)))</f>
        <v>0</v>
      </c>
      <c r="F50" s="206">
        <f t="shared" ref="F50:F55" si="31">D50+B50</f>
        <v>44921383.450000003</v>
      </c>
      <c r="G50" s="56">
        <f t="shared" ref="G50:G55" si="32">IF(ISBLANK(F50),"  ",IF(F113&gt;0,F50/F113,IF(F50&gt;0,1,0)))</f>
        <v>1</v>
      </c>
      <c r="H50" s="9">
        <f>SUBOS!H50+SUBR!H50+SUNO!H50+SUSBO!H50+SUAG!H50+SULAW!H50</f>
        <v>47945412</v>
      </c>
      <c r="I50" s="52">
        <f t="shared" ref="I50:I55" si="33">IF(ISBLANK(H50),"  ",IF(L50&gt;0,H50/L50,IF(H50&gt;0,1,0)))</f>
        <v>1</v>
      </c>
      <c r="J50" s="53">
        <f>SUBOS!J50+SUBR!J50+SUNO!J50+SUSBO!J50+SUAG!J50+SULAW!J50</f>
        <v>0</v>
      </c>
      <c r="K50" s="54">
        <f t="shared" ref="K50:K55" si="34">IF(ISBLANK(J50),"  ",IF(L50&gt;0,J50/L50,IF(J50&gt;0,1,0)))</f>
        <v>0</v>
      </c>
      <c r="L50" s="55">
        <f t="shared" ref="L50:L55" si="35">J50+H50</f>
        <v>47945412</v>
      </c>
      <c r="M50" s="56">
        <f t="shared" ref="M50:M55" si="36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SUBOS!B51+SUBR!B51+SUNO!B51+SUSBO!B51+SUAG!B51+SULAW!B51</f>
        <v>6495964.4699999997</v>
      </c>
      <c r="C51" s="52">
        <f t="shared" si="29"/>
        <v>1</v>
      </c>
      <c r="D51" s="53">
        <f>SUBOS!D51+SUBR!D51+SUNO!D51+SUSBO!D51+SUAG!D51+SULAW!D51</f>
        <v>0</v>
      </c>
      <c r="E51" s="54">
        <f t="shared" si="30"/>
        <v>0</v>
      </c>
      <c r="F51" s="61">
        <f t="shared" si="31"/>
        <v>6495964.4699999997</v>
      </c>
      <c r="G51" s="56">
        <f t="shared" si="32"/>
        <v>1</v>
      </c>
      <c r="H51" s="9">
        <f>SUBOS!H51+SUBR!H51+SUNO!H51+SUSBO!H51+SUAG!H51+SULAW!H51</f>
        <v>7013039</v>
      </c>
      <c r="I51" s="52">
        <f t="shared" si="33"/>
        <v>1</v>
      </c>
      <c r="J51" s="53">
        <f>SUBOS!J51+SUBR!J51+SUNO!J51+SUSBO!J51+SUAG!J51+SULAW!J51</f>
        <v>0</v>
      </c>
      <c r="K51" s="54">
        <f t="shared" si="34"/>
        <v>0</v>
      </c>
      <c r="L51" s="55">
        <f t="shared" si="35"/>
        <v>7013039</v>
      </c>
      <c r="M51" s="56">
        <f t="shared" si="36"/>
        <v>1</v>
      </c>
      <c r="N51" s="35"/>
    </row>
    <row r="52" spans="1:14" s="11" customFormat="1" ht="44.25">
      <c r="A52" s="104" t="s">
        <v>50</v>
      </c>
      <c r="B52" s="9">
        <f>SUBOS!B52+SUBR!B52+SUNO!B52+SUSBO!B52+SUAG!B52+SULAW!B52</f>
        <v>2930498.79</v>
      </c>
      <c r="C52" s="52">
        <f t="shared" si="29"/>
        <v>1</v>
      </c>
      <c r="D52" s="53">
        <f>SUBOS!D52+SUBR!D52+SUNO!D52+SUSBO!D52+SUAG!D52+SULAW!D52</f>
        <v>0</v>
      </c>
      <c r="E52" s="54">
        <f t="shared" si="30"/>
        <v>0</v>
      </c>
      <c r="F52" s="61">
        <f t="shared" si="31"/>
        <v>2930498.79</v>
      </c>
      <c r="G52" s="56">
        <f t="shared" si="32"/>
        <v>1</v>
      </c>
      <c r="H52" s="9">
        <f>SUBOS!H52+SUBR!H52+SUNO!H52+SUSBO!H52+SUAG!H52+SULAW!H52</f>
        <v>2864786.5</v>
      </c>
      <c r="I52" s="52">
        <f t="shared" si="33"/>
        <v>1</v>
      </c>
      <c r="J52" s="53">
        <f>SUBOS!J52+SUBR!J52+SUNO!J52+SUSBO!J52+SUAG!J52+SULAW!J52</f>
        <v>0</v>
      </c>
      <c r="K52" s="54">
        <f t="shared" si="34"/>
        <v>0</v>
      </c>
      <c r="L52" s="55">
        <f t="shared" si="35"/>
        <v>2864786.5</v>
      </c>
      <c r="M52" s="56">
        <f t="shared" si="36"/>
        <v>1</v>
      </c>
      <c r="N52" s="35"/>
    </row>
    <row r="53" spans="1:14" s="11" customFormat="1" ht="44.25">
      <c r="A53" s="104" t="s">
        <v>51</v>
      </c>
      <c r="B53" s="9">
        <f>SUBOS!B53+SUBR!B53+SUNO!B53+SUSBO!B53+SUAG!B53+SULAW!B53</f>
        <v>1366484.98</v>
      </c>
      <c r="C53" s="52">
        <f t="shared" si="29"/>
        <v>1</v>
      </c>
      <c r="D53" s="53">
        <f>SUBOS!D53+SUBR!D53+SUNO!D53+SUSBO!D53+SUAG!D53+SULAW!D53</f>
        <v>0</v>
      </c>
      <c r="E53" s="54">
        <f t="shared" si="30"/>
        <v>0</v>
      </c>
      <c r="F53" s="61">
        <f t="shared" si="31"/>
        <v>1366484.98</v>
      </c>
      <c r="G53" s="56">
        <f t="shared" si="32"/>
        <v>1</v>
      </c>
      <c r="H53" s="9">
        <f>SUBOS!H53+SUBR!H53+SUNO!H53+SUSBO!H53+SUAG!H53+SULAW!H53</f>
        <v>994149</v>
      </c>
      <c r="I53" s="52">
        <f t="shared" si="33"/>
        <v>0.74145092205628715</v>
      </c>
      <c r="J53" s="53">
        <f>SUBOS!J53+SUBR!J53+SUNO!J53+SUSBO!J53+SUAG!J53+SULAW!J53</f>
        <v>346666.65</v>
      </c>
      <c r="K53" s="54">
        <f t="shared" si="34"/>
        <v>0.2585490779437129</v>
      </c>
      <c r="L53" s="55">
        <f t="shared" si="35"/>
        <v>1340815.6499999999</v>
      </c>
      <c r="M53" s="56">
        <f t="shared" si="36"/>
        <v>1</v>
      </c>
      <c r="N53" s="35"/>
    </row>
    <row r="54" spans="1:14" s="11" customFormat="1" ht="44.25">
      <c r="A54" s="104" t="s">
        <v>52</v>
      </c>
      <c r="B54" s="9">
        <f>SUBOS!B54+SUBR!B54+SUNO!B54+SUSBO!B54+SUAG!B54+SULAW!B54</f>
        <v>0</v>
      </c>
      <c r="C54" s="52">
        <f t="shared" si="29"/>
        <v>0</v>
      </c>
      <c r="D54" s="53">
        <f>SUBOS!D54+SUBR!D54+SUNO!D54+SUSBO!D54+SUAG!D54+SULAW!D54</f>
        <v>3213390.27</v>
      </c>
      <c r="E54" s="54">
        <f t="shared" si="30"/>
        <v>1</v>
      </c>
      <c r="F54" s="61">
        <f t="shared" si="31"/>
        <v>3213390.27</v>
      </c>
      <c r="G54" s="56">
        <f t="shared" si="32"/>
        <v>1</v>
      </c>
      <c r="H54" s="9">
        <f>SUBOS!H54+SUBR!H54+SUNO!H54+SUSBO!H54+SUAG!H54+SULAW!H54</f>
        <v>0</v>
      </c>
      <c r="I54" s="52">
        <f t="shared" si="33"/>
        <v>0</v>
      </c>
      <c r="J54" s="53">
        <f>SUBOS!J54+SUBR!J54+SUNO!J54+SUSBO!J54+SUAG!J54+SULAW!J54</f>
        <v>3366094</v>
      </c>
      <c r="K54" s="54">
        <f t="shared" si="34"/>
        <v>1</v>
      </c>
      <c r="L54" s="55">
        <f t="shared" si="35"/>
        <v>3366094</v>
      </c>
      <c r="M54" s="56">
        <f t="shared" si="36"/>
        <v>1</v>
      </c>
      <c r="N54" s="35"/>
    </row>
    <row r="55" spans="1:14" s="11" customFormat="1" ht="44.25">
      <c r="A55" s="41" t="s">
        <v>53</v>
      </c>
      <c r="B55" s="9">
        <f>SUBOS!B55+SUBR!B55+SUNO!B55+SUSBO!B55+SUAG!B55+SULAW!B55</f>
        <v>3151279.69</v>
      </c>
      <c r="C55" s="52">
        <f t="shared" si="29"/>
        <v>0.44160986205469688</v>
      </c>
      <c r="D55" s="53">
        <f>SUBOS!D55+SUBR!D55+SUNO!D55+SUSBO!D55+SUAG!D55+SULAW!D55</f>
        <v>3984610.9699999997</v>
      </c>
      <c r="E55" s="54">
        <f t="shared" si="30"/>
        <v>0.55839013794530301</v>
      </c>
      <c r="F55" s="61">
        <f t="shared" si="31"/>
        <v>7135890.6600000001</v>
      </c>
      <c r="G55" s="56">
        <f t="shared" si="32"/>
        <v>1</v>
      </c>
      <c r="H55" s="9">
        <f>SUBOS!H55+SUBR!H55+SUNO!H55+SUSBO!H55+SUAG!H55+SULAW!H55</f>
        <v>4355802</v>
      </c>
      <c r="I55" s="52">
        <f t="shared" si="33"/>
        <v>0.52456500492831715</v>
      </c>
      <c r="J55" s="53">
        <f>SUBOS!J55+SUBR!J55+SUNO!J55+SUSBO!J55+SUAG!J55+SULAW!J55</f>
        <v>3947843.8</v>
      </c>
      <c r="K55" s="54">
        <f t="shared" si="34"/>
        <v>0.47543499507168285</v>
      </c>
      <c r="L55" s="55">
        <f t="shared" si="35"/>
        <v>8303645.7999999998</v>
      </c>
      <c r="M55" s="56">
        <f t="shared" si="36"/>
        <v>1</v>
      </c>
      <c r="N55" s="35"/>
    </row>
    <row r="56" spans="1:14" s="86" customFormat="1" ht="45">
      <c r="A56" s="94" t="s">
        <v>54</v>
      </c>
      <c r="B56" s="211">
        <f>B55+B53+B52+B51+B50</f>
        <v>58865611.380000003</v>
      </c>
      <c r="C56" s="81">
        <f t="shared" si="0"/>
        <v>0.89104438957337784</v>
      </c>
      <c r="D56" s="208">
        <f>D55+D53+D52+D51+D50+D54</f>
        <v>7198001.2400000002</v>
      </c>
      <c r="E56" s="84">
        <f t="shared" ref="E56:E67" si="37">IF(ISBLANK(D56),"  ",IF(F56&gt;0,D56/F56,IF(D56&gt;0,1,0)))</f>
        <v>0.10895561042662216</v>
      </c>
      <c r="F56" s="109">
        <f>F55+F53+F52+F51+F50+F54</f>
        <v>66063612.620000005</v>
      </c>
      <c r="G56" s="83">
        <f>IF(ISBLANK(F56),"  ",IF(F76&gt;0,F56/F76,IF(F56&gt;0,1,0)))</f>
        <v>0.29994959765220214</v>
      </c>
      <c r="H56" s="211">
        <f>H55+H53+H52+H51+H50</f>
        <v>63173188.5</v>
      </c>
      <c r="I56" s="81">
        <f t="shared" ref="I56:I67" si="38">IF(ISBLANK(H56),"  ",IF(L56&gt;0,H56/L56,IF(H56&gt;0,1,0)))</f>
        <v>0.89185099186475225</v>
      </c>
      <c r="J56" s="208">
        <f>J55+J53+J52+J51+J50+J54</f>
        <v>7660604.4500000002</v>
      </c>
      <c r="K56" s="84">
        <f t="shared" ref="K56:K67" si="39">IF(ISBLANK(J56),"  ",IF(L56&gt;0,J56/L56,IF(J56&gt;0,1,0)))</f>
        <v>0.10814900813524768</v>
      </c>
      <c r="L56" s="103">
        <f t="shared" ref="L56:L66" si="40">J56+H56</f>
        <v>70833792.950000003</v>
      </c>
      <c r="M56" s="83">
        <f>IF(ISBLANK(L56),"  ",IF(L76&gt;0,L56/L76,IF(L56&gt;0,1,0)))</f>
        <v>0.31144588524171646</v>
      </c>
      <c r="N56" s="85"/>
    </row>
    <row r="57" spans="1:14" s="11" customFormat="1" ht="44.25">
      <c r="A57" s="51" t="s">
        <v>55</v>
      </c>
      <c r="B57" s="9">
        <f>SUBOS!B57+SUBR!B57+SUNO!B57+SUSBO!B57+SUAG!B57+SULAW!B57</f>
        <v>0</v>
      </c>
      <c r="C57" s="52">
        <f t="shared" ref="C57:C66" si="41">IF(ISBLANK(B57),"  ",IF(F57&gt;0,B57/F57,IF(B57&gt;0,1,0)))</f>
        <v>0</v>
      </c>
      <c r="D57" s="53">
        <f>SUBOS!D57+SUBR!D57+SUNO!D57+SUSBO!D57+SUAG!D57+SULAW!D57</f>
        <v>0</v>
      </c>
      <c r="E57" s="54">
        <f t="shared" si="37"/>
        <v>0</v>
      </c>
      <c r="F57" s="61">
        <f t="shared" ref="F57:F66" si="42">D57+B57</f>
        <v>0</v>
      </c>
      <c r="G57" s="56">
        <f t="shared" ref="G57:G66" si="43">IF(ISBLANK(F57),"  ",IF(F120&gt;0,F57/F120,IF(F57&gt;0,1,0)))</f>
        <v>0</v>
      </c>
      <c r="H57" s="9">
        <f>SUBOS!H57+SUBR!H57+SUNO!H57+SUSBO!H57+SUAG!H57+SULAW!H57</f>
        <v>0</v>
      </c>
      <c r="I57" s="52">
        <f t="shared" si="38"/>
        <v>0</v>
      </c>
      <c r="J57" s="53">
        <f>SUBOS!J57+SUBR!J57+SUNO!J57+SUSBO!J57+SUAG!J57+SULAW!J57</f>
        <v>0</v>
      </c>
      <c r="K57" s="54">
        <f t="shared" si="39"/>
        <v>0</v>
      </c>
      <c r="L57" s="55">
        <f t="shared" si="40"/>
        <v>0</v>
      </c>
      <c r="M57" s="56">
        <f t="shared" ref="M57:M66" si="44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SUBOS!B58+SUBR!B58+SUNO!B58+SUSBO!B58+SUAG!B58+SULAW!B58</f>
        <v>0</v>
      </c>
      <c r="C58" s="52">
        <f t="shared" si="41"/>
        <v>0</v>
      </c>
      <c r="D58" s="53">
        <f>SUBOS!D58+SUBR!D58+SUNO!D58+SUSBO!D58+SUAG!D58+SULAW!D58</f>
        <v>0</v>
      </c>
      <c r="E58" s="54">
        <f t="shared" si="37"/>
        <v>0</v>
      </c>
      <c r="F58" s="61">
        <f t="shared" si="42"/>
        <v>0</v>
      </c>
      <c r="G58" s="56">
        <f t="shared" si="43"/>
        <v>0</v>
      </c>
      <c r="H58" s="9">
        <f>SUBOS!H58+SUBR!H58+SUNO!H58+SUSBO!H58+SUAG!H58+SULAW!H58</f>
        <v>0</v>
      </c>
      <c r="I58" s="52">
        <f t="shared" si="38"/>
        <v>0</v>
      </c>
      <c r="J58" s="53">
        <f>SUBOS!J58+SUBR!J58+SUNO!J58+SUSBO!J58+SUAG!J58+SULAW!J58</f>
        <v>0</v>
      </c>
      <c r="K58" s="54">
        <f t="shared" si="39"/>
        <v>0</v>
      </c>
      <c r="L58" s="55">
        <f t="shared" si="40"/>
        <v>0</v>
      </c>
      <c r="M58" s="56">
        <f t="shared" si="44"/>
        <v>0</v>
      </c>
      <c r="N58" s="35"/>
    </row>
    <row r="59" spans="1:14" s="11" customFormat="1" ht="44.25">
      <c r="A59" s="90" t="s">
        <v>57</v>
      </c>
      <c r="B59" s="9">
        <f>SUBOS!B59+SUBR!B59+SUNO!B59+SUSBO!B59+SUAG!B59+SULAW!B59</f>
        <v>0</v>
      </c>
      <c r="C59" s="52">
        <f t="shared" si="41"/>
        <v>0</v>
      </c>
      <c r="D59" s="53">
        <f>SUBOS!D59+SUBR!D59+SUNO!D59+SUSBO!D59+SUAG!D59+SULAW!D59</f>
        <v>0</v>
      </c>
      <c r="E59" s="54">
        <f t="shared" si="37"/>
        <v>0</v>
      </c>
      <c r="F59" s="61">
        <f t="shared" si="42"/>
        <v>0</v>
      </c>
      <c r="G59" s="56">
        <f t="shared" si="43"/>
        <v>0</v>
      </c>
      <c r="H59" s="9">
        <f>SUBOS!H59+SUBR!H59+SUNO!H59+SUSBO!H59+SUAG!H59+SULAW!H59</f>
        <v>0</v>
      </c>
      <c r="I59" s="52">
        <f t="shared" si="38"/>
        <v>0</v>
      </c>
      <c r="J59" s="53">
        <f>SUBOS!J59+SUBR!J59+SUNO!J59+SUSBO!J59+SUAG!J59+SULAW!J59</f>
        <v>0</v>
      </c>
      <c r="K59" s="54">
        <f t="shared" si="39"/>
        <v>0</v>
      </c>
      <c r="L59" s="55">
        <f t="shared" si="40"/>
        <v>0</v>
      </c>
      <c r="M59" s="56">
        <f t="shared" si="44"/>
        <v>0</v>
      </c>
      <c r="N59" s="35"/>
    </row>
    <row r="60" spans="1:14" s="11" customFormat="1" ht="44.25">
      <c r="A60" s="89" t="s">
        <v>58</v>
      </c>
      <c r="B60" s="9">
        <f>SUBOS!B60+SUBR!B60+SUNO!B60+SUSBO!B60+SUAG!B60+SULAW!B60</f>
        <v>0</v>
      </c>
      <c r="C60" s="52">
        <f t="shared" si="41"/>
        <v>0</v>
      </c>
      <c r="D60" s="53">
        <f>SUBOS!D60+SUBR!D60+SUNO!D60+SUSBO!D60+SUAG!D60+SULAW!D60</f>
        <v>2466800.7599999998</v>
      </c>
      <c r="E60" s="54">
        <f t="shared" si="37"/>
        <v>1</v>
      </c>
      <c r="F60" s="61">
        <f t="shared" si="42"/>
        <v>2466800.7599999998</v>
      </c>
      <c r="G60" s="56">
        <f t="shared" si="43"/>
        <v>1</v>
      </c>
      <c r="H60" s="9">
        <f>SUBOS!H60+SUBR!H60+SUNO!H60+SUSBO!H60+SUAG!H60+SULAW!H60</f>
        <v>0</v>
      </c>
      <c r="I60" s="52">
        <f t="shared" si="38"/>
        <v>0</v>
      </c>
      <c r="J60" s="53">
        <f>SUBOS!J60+SUBR!J60+SUNO!J60+SUSBO!J60+SUAG!J60+SULAW!J60</f>
        <v>2280500</v>
      </c>
      <c r="K60" s="54">
        <f t="shared" si="39"/>
        <v>1</v>
      </c>
      <c r="L60" s="55">
        <f t="shared" si="40"/>
        <v>2280500</v>
      </c>
      <c r="M60" s="56">
        <f t="shared" si="44"/>
        <v>1</v>
      </c>
      <c r="N60" s="35"/>
    </row>
    <row r="61" spans="1:14" s="11" customFormat="1" ht="44.25">
      <c r="A61" s="114" t="s">
        <v>59</v>
      </c>
      <c r="B61" s="9">
        <f>SUBOS!B61+SUBR!B61+SUNO!B61+SUSBO!B61+SUAG!B61+SULAW!B61</f>
        <v>0</v>
      </c>
      <c r="C61" s="52">
        <f t="shared" si="41"/>
        <v>0</v>
      </c>
      <c r="D61" s="53">
        <f>SUBOS!D61+SUBR!D61+SUNO!D61+SUSBO!D61+SUAG!D61+SULAW!D61</f>
        <v>0</v>
      </c>
      <c r="E61" s="54">
        <f t="shared" si="37"/>
        <v>0</v>
      </c>
      <c r="F61" s="61">
        <f t="shared" si="42"/>
        <v>0</v>
      </c>
      <c r="G61" s="56">
        <f t="shared" si="43"/>
        <v>0</v>
      </c>
      <c r="H61" s="9">
        <f>SUBOS!H61+SUBR!H61+SUNO!H61+SUSBO!H61+SUAG!H61+SULAW!H61</f>
        <v>0</v>
      </c>
      <c r="I61" s="52">
        <f t="shared" si="38"/>
        <v>0</v>
      </c>
      <c r="J61" s="53">
        <f>SUBOS!J61+SUBR!J61+SUNO!J61+SUSBO!J61+SUAG!J61+SULAW!J61</f>
        <v>0</v>
      </c>
      <c r="K61" s="54">
        <f t="shared" si="39"/>
        <v>0</v>
      </c>
      <c r="L61" s="55">
        <f t="shared" si="40"/>
        <v>0</v>
      </c>
      <c r="M61" s="56">
        <f t="shared" si="44"/>
        <v>0</v>
      </c>
      <c r="N61" s="35"/>
    </row>
    <row r="62" spans="1:14" s="11" customFormat="1" ht="44.25">
      <c r="A62" s="114" t="s">
        <v>60</v>
      </c>
      <c r="B62" s="9">
        <f>SUBOS!B62+SUBR!B62+SUNO!B62+SUSBO!B62+SUAG!B62+SULAW!B62</f>
        <v>0</v>
      </c>
      <c r="C62" s="52">
        <f t="shared" si="41"/>
        <v>0</v>
      </c>
      <c r="D62" s="53">
        <f>SUBOS!D62+SUBR!D62+SUNO!D62+SUSBO!D62+SUAG!D62+SULAW!D62</f>
        <v>2808690.7900000005</v>
      </c>
      <c r="E62" s="54">
        <f t="shared" si="37"/>
        <v>1</v>
      </c>
      <c r="F62" s="61">
        <f t="shared" si="42"/>
        <v>2808690.7900000005</v>
      </c>
      <c r="G62" s="56">
        <f t="shared" si="43"/>
        <v>1</v>
      </c>
      <c r="H62" s="9">
        <f>SUBOS!H62+SUBR!H62+SUNO!H62+SUSBO!H62+SUAG!H62+SULAW!H62</f>
        <v>0</v>
      </c>
      <c r="I62" s="52">
        <f t="shared" si="38"/>
        <v>0</v>
      </c>
      <c r="J62" s="53">
        <f>SUBOS!J62+SUBR!J62+SUNO!J62+SUSBO!J62+SUAG!J62+SULAW!J62</f>
        <v>3526344</v>
      </c>
      <c r="K62" s="54">
        <f t="shared" si="39"/>
        <v>1</v>
      </c>
      <c r="L62" s="55">
        <f t="shared" si="40"/>
        <v>3526344</v>
      </c>
      <c r="M62" s="56">
        <f t="shared" si="44"/>
        <v>1</v>
      </c>
      <c r="N62" s="35"/>
    </row>
    <row r="63" spans="1:14" s="11" customFormat="1" ht="44.25">
      <c r="A63" s="115" t="s">
        <v>61</v>
      </c>
      <c r="B63" s="9">
        <f>SUBOS!B63+SUBR!B63+SUNO!B63+SUSBO!B63+SUAG!B63+SULAW!B63</f>
        <v>0</v>
      </c>
      <c r="C63" s="52">
        <f t="shared" si="41"/>
        <v>0</v>
      </c>
      <c r="D63" s="53">
        <f>SUBOS!D63+SUBR!D63+SUNO!D63+SUSBO!D63+SUAG!D63+SULAW!D63</f>
        <v>10723023.410000002</v>
      </c>
      <c r="E63" s="54">
        <f t="shared" si="37"/>
        <v>1</v>
      </c>
      <c r="F63" s="61">
        <f t="shared" si="42"/>
        <v>10723023.410000002</v>
      </c>
      <c r="G63" s="56">
        <f t="shared" si="43"/>
        <v>1</v>
      </c>
      <c r="H63" s="9">
        <f>SUBOS!H63+SUBR!H63+SUNO!H63+SUSBO!H63+SUAG!H63+SULAW!H63</f>
        <v>0</v>
      </c>
      <c r="I63" s="52">
        <f t="shared" si="38"/>
        <v>0</v>
      </c>
      <c r="J63" s="53">
        <f>SUBOS!J63+SUBR!J63+SUNO!J63+SUSBO!J63+SUAG!J63+SULAW!J63</f>
        <v>12366082.84</v>
      </c>
      <c r="K63" s="54">
        <f t="shared" si="39"/>
        <v>1</v>
      </c>
      <c r="L63" s="55">
        <f t="shared" si="40"/>
        <v>12366082.84</v>
      </c>
      <c r="M63" s="56">
        <f t="shared" si="44"/>
        <v>1</v>
      </c>
      <c r="N63" s="35"/>
    </row>
    <row r="64" spans="1:14" s="11" customFormat="1" ht="44.25">
      <c r="A64" s="115" t="s">
        <v>62</v>
      </c>
      <c r="B64" s="9">
        <f>SUBOS!B64+SUBR!B64+SUNO!B64+SUSBO!B64+SUAG!B64+SULAW!B64</f>
        <v>0</v>
      </c>
      <c r="C64" s="52">
        <f t="shared" si="41"/>
        <v>0</v>
      </c>
      <c r="D64" s="53">
        <f>SUBOS!D64+SUBR!D64+SUNO!D64+SUSBO!D64+SUAG!D64+SULAW!D64</f>
        <v>0</v>
      </c>
      <c r="E64" s="54">
        <f t="shared" si="37"/>
        <v>0</v>
      </c>
      <c r="F64" s="61">
        <f t="shared" si="42"/>
        <v>0</v>
      </c>
      <c r="G64" s="56">
        <f t="shared" si="43"/>
        <v>0</v>
      </c>
      <c r="H64" s="9">
        <f>SUBOS!H64+SUBR!H64+SUNO!H64+SUSBO!H64+SUAG!H64+SULAW!H64</f>
        <v>0</v>
      </c>
      <c r="I64" s="52">
        <f t="shared" si="38"/>
        <v>0</v>
      </c>
      <c r="J64" s="53">
        <f>SUBOS!J64+SUBR!J64+SUNO!J64+SUSBO!J64+SUAG!J64+SULAW!J64</f>
        <v>0</v>
      </c>
      <c r="K64" s="54">
        <f t="shared" si="39"/>
        <v>0</v>
      </c>
      <c r="L64" s="55">
        <f t="shared" si="40"/>
        <v>0</v>
      </c>
      <c r="M64" s="56">
        <f t="shared" si="44"/>
        <v>0</v>
      </c>
      <c r="N64" s="35"/>
    </row>
    <row r="65" spans="1:14" s="11" customFormat="1" ht="44.25">
      <c r="A65" s="90" t="s">
        <v>63</v>
      </c>
      <c r="B65" s="9">
        <f>SUBOS!B65+SUBR!B65+SUNO!B65+SUSBO!B65+SUAG!B65+SULAW!B65</f>
        <v>0</v>
      </c>
      <c r="C65" s="52">
        <f t="shared" si="41"/>
        <v>0</v>
      </c>
      <c r="D65" s="53">
        <f>SUBOS!D65+SUBR!D65+SUNO!D65+SUSBO!D65+SUAG!D65+SULAW!D65</f>
        <v>1504343.9499999997</v>
      </c>
      <c r="E65" s="54">
        <f t="shared" si="37"/>
        <v>1</v>
      </c>
      <c r="F65" s="61">
        <f t="shared" si="42"/>
        <v>1504343.9499999997</v>
      </c>
      <c r="G65" s="56">
        <f t="shared" si="43"/>
        <v>1</v>
      </c>
      <c r="H65" s="9">
        <f>SUBOS!H65+SUBR!H65+SUNO!H65+SUSBO!H65+SUAG!H65+SULAW!H65</f>
        <v>0</v>
      </c>
      <c r="I65" s="52">
        <f t="shared" si="38"/>
        <v>0</v>
      </c>
      <c r="J65" s="53">
        <f>SUBOS!J65+SUBR!J65+SUNO!J65+SUSBO!J65+SUAG!J65+SULAW!J65</f>
        <v>961321</v>
      </c>
      <c r="K65" s="54">
        <f t="shared" si="39"/>
        <v>1</v>
      </c>
      <c r="L65" s="55">
        <f t="shared" si="40"/>
        <v>961321</v>
      </c>
      <c r="M65" s="56">
        <f t="shared" si="44"/>
        <v>1</v>
      </c>
      <c r="N65" s="35"/>
    </row>
    <row r="66" spans="1:14" s="11" customFormat="1" ht="44.25">
      <c r="A66" s="89" t="s">
        <v>64</v>
      </c>
      <c r="B66" s="9">
        <f>SUBOS!B66+SUBR!B66+SUNO!B66+SUSBO!B66+SUAG!B66+SULAW!B66</f>
        <v>5162527.88</v>
      </c>
      <c r="C66" s="52">
        <f t="shared" si="41"/>
        <v>1</v>
      </c>
      <c r="D66" s="53">
        <f>SUBOS!D66+SUBR!D66+SUNO!D66+SUSBO!D66+SUAG!D66+SULAW!D66</f>
        <v>0</v>
      </c>
      <c r="E66" s="54">
        <f t="shared" si="37"/>
        <v>0</v>
      </c>
      <c r="F66" s="61">
        <f t="shared" si="42"/>
        <v>5162527.88</v>
      </c>
      <c r="G66" s="56">
        <f t="shared" si="43"/>
        <v>1</v>
      </c>
      <c r="H66" s="9">
        <f>SUBOS!H66+SUBR!H66+SUNO!H66+SUSBO!H66+SUAG!H66+SULAW!H66</f>
        <v>6605324</v>
      </c>
      <c r="I66" s="52">
        <f t="shared" si="38"/>
        <v>1</v>
      </c>
      <c r="J66" s="53">
        <f>SUBOS!J66+SUBR!J66+SUNO!J66+SUSBO!J66+SUAG!J66+SULAW!J66</f>
        <v>0</v>
      </c>
      <c r="K66" s="54">
        <f t="shared" si="39"/>
        <v>0</v>
      </c>
      <c r="L66" s="55">
        <f t="shared" si="40"/>
        <v>6605324</v>
      </c>
      <c r="M66" s="56">
        <f t="shared" si="44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64028139.260000005</v>
      </c>
      <c r="C67" s="81">
        <f t="shared" si="0"/>
        <v>0.72161457568272613</v>
      </c>
      <c r="D67" s="92">
        <f>D66+D65+D64+D63+D62+D61+D60+D59+D58+D57+D56</f>
        <v>24700860.150000006</v>
      </c>
      <c r="E67" s="84">
        <f t="shared" si="37"/>
        <v>0.27838542431727403</v>
      </c>
      <c r="F67" s="91">
        <f>F66+F65+F64+F63+F62+F61+F60+F59+F58+F57+F56</f>
        <v>88728999.409999996</v>
      </c>
      <c r="G67" s="83">
        <f>IF(ISBLANK(F67),"  ",IF(F76&gt;0,F67/F76,IF(F67&gt;0,1,0)))</f>
        <v>0.40285758858205134</v>
      </c>
      <c r="H67" s="91">
        <f>H66+H65+H64+H63+H62+H61+H60+H59+H58+H57+H56</f>
        <v>69778512.5</v>
      </c>
      <c r="I67" s="81">
        <f t="shared" si="38"/>
        <v>0.72254407467042547</v>
      </c>
      <c r="J67" s="92">
        <f>J66+J65+J64+J63+J62+J61+J60+J59+J58+J57+J56</f>
        <v>26794852.289999999</v>
      </c>
      <c r="K67" s="84">
        <f t="shared" si="39"/>
        <v>0.27745592532957447</v>
      </c>
      <c r="L67" s="91">
        <f>L66+L65+L64+L63+L62+L61+L60+L59+L58+L57+L56</f>
        <v>96573364.790000007</v>
      </c>
      <c r="M67" s="83">
        <f>IF(ISBLANK(L67),"  ",IF(L76&gt;0,L67/L76,IF(L67&gt;0,1,0)))</f>
        <v>0.42461903895254788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SUBOS!B69+SUBR!B69+SUNO!B69+SUSBO!B69+SUAG!B69+SULAW!B69</f>
        <v>3379752</v>
      </c>
      <c r="C69" s="52">
        <f t="shared" ref="C69:C70" si="45">IF(ISBLANK(B69),"  ",IF(F69&gt;0,B69/F69,IF(B69&gt;0,1,0)))</f>
        <v>0.13327917001466258</v>
      </c>
      <c r="D69" s="53">
        <f>SUBOS!D69+SUBR!D69+SUNO!D69+SUSBO!D69+SUAG!D69+SULAW!D69</f>
        <v>21978689.230000004</v>
      </c>
      <c r="E69" s="54">
        <f t="shared" ref="E69:E70" si="46">IF(ISBLANK(D69),"  ",IF(F69&gt;0,D69/F69,IF(D69&gt;0,1,0)))</f>
        <v>0.86672082998533739</v>
      </c>
      <c r="F69" s="206">
        <f t="shared" ref="F69:F70" si="47">D69+B69</f>
        <v>25358441.230000004</v>
      </c>
      <c r="G69" s="56">
        <f t="shared" ref="G69:G70" si="48">IF(ISBLANK(F69),"  ",IF(F132&gt;0,F69/F132,IF(F69&gt;0,1,0)))</f>
        <v>1</v>
      </c>
      <c r="H69" s="9">
        <f>SUBOS!H69+SUBR!H69+SUNO!H69+SUSBO!H69+SUAG!H69+SULAW!H69</f>
        <v>3654209</v>
      </c>
      <c r="I69" s="52">
        <f t="shared" ref="I69:I70" si="49">IF(ISBLANK(H69),"  ",IF(L69&gt;0,H69/L69,IF(H69&gt;0,1,0)))</f>
        <v>0.12749228984408592</v>
      </c>
      <c r="J69" s="53">
        <f>SUBOS!J69+SUBR!J69+SUNO!J69+SUSBO!J69+SUAG!J69+SULAW!J69</f>
        <v>25007987</v>
      </c>
      <c r="K69" s="54">
        <f t="shared" ref="K69:K70" si="50">IF(ISBLANK(J69),"  ",IF(L69&gt;0,J69/L69,IF(J69&gt;0,1,0)))</f>
        <v>0.87250771015591411</v>
      </c>
      <c r="L69" s="55">
        <f t="shared" ref="L69:L70" si="51">J69+H69</f>
        <v>28662196</v>
      </c>
      <c r="M69" s="56">
        <f t="shared" ref="M69:M70" si="52">IF(ISBLANK(L69),"  ",IF(L132&gt;0,L69/L132,IF(L69&gt;0,1,0)))</f>
        <v>1</v>
      </c>
    </row>
    <row r="70" spans="1:14" s="11" customFormat="1" ht="44.25">
      <c r="A70" s="41" t="s">
        <v>68</v>
      </c>
      <c r="B70" s="9">
        <f>SUBOS!B70+SUBR!B70+SUNO!B70+SUSBO!B70+SUAG!B70+SULAW!B70</f>
        <v>0</v>
      </c>
      <c r="C70" s="52">
        <f t="shared" si="45"/>
        <v>0</v>
      </c>
      <c r="D70" s="53">
        <f>SUBOS!D70+SUBR!D70+SUNO!D70+SUSBO!D70+SUAG!D70+SULAW!D70</f>
        <v>0</v>
      </c>
      <c r="E70" s="54">
        <f t="shared" si="46"/>
        <v>0</v>
      </c>
      <c r="F70" s="61">
        <f t="shared" si="47"/>
        <v>0</v>
      </c>
      <c r="G70" s="56">
        <f t="shared" si="48"/>
        <v>0</v>
      </c>
      <c r="H70" s="9">
        <f>SUBOS!H70+SUBR!H70+SUNO!H70+SUSBO!H70+SUAG!H70+SULAW!H70</f>
        <v>0</v>
      </c>
      <c r="I70" s="52">
        <f t="shared" si="49"/>
        <v>0</v>
      </c>
      <c r="J70" s="53">
        <f>SUBOS!J70+SUBR!J70+SUNO!J70+SUSBO!J70+SUAG!J70+SULAW!J70</f>
        <v>0</v>
      </c>
      <c r="K70" s="54">
        <f t="shared" si="50"/>
        <v>0</v>
      </c>
      <c r="L70" s="55">
        <f t="shared" si="51"/>
        <v>0</v>
      </c>
      <c r="M70" s="56">
        <f t="shared" si="52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SUBOS!B72+SUBR!B72+SUNO!B72+SUSBO!B72+SUAG!B72+SULAW!B72</f>
        <v>0</v>
      </c>
      <c r="C72" s="52">
        <f t="shared" ref="C72:C73" si="53">IF(ISBLANK(B72),"  ",IF(F72&gt;0,B72/F72,IF(B72&gt;0,1,0)))</f>
        <v>0</v>
      </c>
      <c r="D72" s="53">
        <f>SUBOS!D72+SUBR!D72+SUNO!D72+SUSBO!D72+SUAG!D72+SULAW!D72</f>
        <v>9564484</v>
      </c>
      <c r="E72" s="54">
        <f t="shared" ref="E72:E73" si="54">IF(ISBLANK(D72),"  ",IF(F72&gt;0,D72/F72,IF(D72&gt;0,1,0)))</f>
        <v>1</v>
      </c>
      <c r="F72" s="206">
        <f t="shared" ref="F72:F73" si="55">D72+B72</f>
        <v>9564484</v>
      </c>
      <c r="G72" s="56">
        <f t="shared" ref="G72:G73" si="56">IF(ISBLANK(F72),"  ",IF(F135&gt;0,F72/F135,IF(F72&gt;0,1,0)))</f>
        <v>1</v>
      </c>
      <c r="H72" s="9">
        <f>SUBOS!H72+SUBR!H72+SUNO!H72+SUSBO!H72+SUAG!H72+SULAW!H72</f>
        <v>0</v>
      </c>
      <c r="I72" s="52">
        <f t="shared" ref="I72:I73" si="57">IF(ISBLANK(H72),"  ",IF(L72&gt;0,H72/L72,IF(H72&gt;0,1,0)))</f>
        <v>0</v>
      </c>
      <c r="J72" s="53">
        <f>SUBOS!J72+SUBR!J72+SUNO!J72+SUSBO!J72+SUAG!J72+SULAW!J72</f>
        <v>9063521</v>
      </c>
      <c r="K72" s="54">
        <f t="shared" ref="K72:K73" si="58">IF(ISBLANK(J72),"  ",IF(L72&gt;0,J72/L72,IF(J72&gt;0,1,0)))</f>
        <v>1</v>
      </c>
      <c r="L72" s="55">
        <f t="shared" ref="L72:L73" si="59">J72+H72</f>
        <v>9063521</v>
      </c>
      <c r="M72" s="56">
        <f t="shared" ref="M72:M73" si="60">IF(ISBLANK(L72),"  ",IF(L135&gt;0,L72/L135,IF(L72&gt;0,1,0)))</f>
        <v>1</v>
      </c>
    </row>
    <row r="73" spans="1:14" s="11" customFormat="1" ht="44.25">
      <c r="A73" s="41" t="s">
        <v>71</v>
      </c>
      <c r="B73" s="9">
        <f>SUBOS!B73+SUBR!B73+SUNO!B73+SUSBO!B73+SUAG!B73+SULAW!B73</f>
        <v>0</v>
      </c>
      <c r="C73" s="52">
        <f t="shared" si="53"/>
        <v>0</v>
      </c>
      <c r="D73" s="53">
        <f>SUBOS!D73+SUBR!D73+SUNO!D73+SUSBO!D73+SUAG!D73+SULAW!D73</f>
        <v>32972757.18999999</v>
      </c>
      <c r="E73" s="54">
        <f t="shared" si="54"/>
        <v>1</v>
      </c>
      <c r="F73" s="61">
        <f t="shared" si="55"/>
        <v>32972757.18999999</v>
      </c>
      <c r="G73" s="56">
        <f t="shared" si="56"/>
        <v>1</v>
      </c>
      <c r="H73" s="9">
        <f>SUBOS!H73+SUBR!H73+SUNO!H73+SUSBO!H73+SUAG!H73+SULAW!H73</f>
        <v>0</v>
      </c>
      <c r="I73" s="52">
        <f t="shared" si="57"/>
        <v>0</v>
      </c>
      <c r="J73" s="53">
        <f>SUBOS!J73+SUBR!J73+SUNO!J73+SUSBO!J73+SUAG!J73+SULAW!J73</f>
        <v>35963922</v>
      </c>
      <c r="K73" s="54">
        <f t="shared" si="58"/>
        <v>1</v>
      </c>
      <c r="L73" s="55">
        <f t="shared" si="59"/>
        <v>35963922</v>
      </c>
      <c r="M73" s="56">
        <f t="shared" si="60"/>
        <v>1</v>
      </c>
    </row>
    <row r="74" spans="1:14" s="86" customFormat="1" ht="45">
      <c r="A74" s="87" t="s">
        <v>72</v>
      </c>
      <c r="B74" s="119">
        <f>B73+B72+B70+B69</f>
        <v>3379752</v>
      </c>
      <c r="C74" s="81">
        <f t="shared" si="0"/>
        <v>4.9778599750908883E-2</v>
      </c>
      <c r="D74" s="96">
        <f>D73+D72+D70+D69</f>
        <v>64515930.419999994</v>
      </c>
      <c r="E74" s="84">
        <f>IF(ISBLANK(D74),"  ",IF(F74&gt;0,D74/F74,IF(D74&gt;0,1,0)))</f>
        <v>0.95022140024909119</v>
      </c>
      <c r="F74" s="120">
        <f>F73+F72+F71+F70+F69</f>
        <v>67895682.419999987</v>
      </c>
      <c r="G74" s="83">
        <f>IF(ISBLANK(F74),"  ",IF(F76&gt;0,F74/F76,IF(F74&gt;0,1,0)))</f>
        <v>0.30826777126680072</v>
      </c>
      <c r="H74" s="119">
        <f>H73+H72+H70+H69</f>
        <v>3654209</v>
      </c>
      <c r="I74" s="81">
        <f>IF(ISBLANK(H74),"  ",IF(L74&gt;0,H74/L74,IF(H74&gt;0,1,0)))</f>
        <v>4.9589183087190861E-2</v>
      </c>
      <c r="J74" s="96">
        <f>J73+J72+J70+J69</f>
        <v>70035430</v>
      </c>
      <c r="K74" s="84">
        <f>IF(ISBLANK(J74),"  ",IF(L74&gt;0,J74/L74,IF(J74&gt;0,1,0)))</f>
        <v>0.95041081691280915</v>
      </c>
      <c r="L74" s="120">
        <f>L73+L72+L71+L70+L69</f>
        <v>73689639</v>
      </c>
      <c r="M74" s="83">
        <f>IF(ISBLANK(L74),"  ",IF(L76&gt;0,L74/L76,IF(L74&gt;0,1,0)))</f>
        <v>0.32400262495752052</v>
      </c>
    </row>
    <row r="75" spans="1:14" s="86" customFormat="1" ht="45">
      <c r="A75" s="87" t="s">
        <v>73</v>
      </c>
      <c r="B75" s="138">
        <f>SUBOS!B75+SUBR!B75+SUNO!B75+SUSBO!B75+SUAG!B75+SULAW!B75</f>
        <v>0</v>
      </c>
      <c r="C75" s="159">
        <f t="shared" ref="C75" si="61">IF(ISBLANK(B75),"  ",IF(F75&gt;0,B75/F75,IF(B75&gt;0,1,0)))</f>
        <v>0</v>
      </c>
      <c r="D75" s="160">
        <f>SUBOS!D75+SUBR!D75+SUNO!D75+SUSBO!D75+SUAG!D75+SULAW!D75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SUBOS!H75+SUBR!H75+SUNO!H75+SUSBO!H75+SUAG!H75+SULAW!H75</f>
        <v>0</v>
      </c>
      <c r="I75" s="159">
        <f>IF(ISBLANK(H75),"  ",IF(L75&gt;0,H75/L75,IF(H75&gt;0,1,0)))</f>
        <v>0</v>
      </c>
      <c r="J75" s="160">
        <f>SUBOS!J75+SUBR!J75+SUNO!J75+SUSBO!J75+SUAG!J75+SULAW!J75</f>
        <v>0</v>
      </c>
      <c r="K75" s="82">
        <f>IF(ISBLANK(J75),"  ",IF(L75&gt;0,J75/L75,IF(J75&gt;0,1,0)))</f>
        <v>0</v>
      </c>
      <c r="L75" s="161">
        <f t="shared" ref="L75" si="62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131032255.06</v>
      </c>
      <c r="C76" s="124">
        <f t="shared" si="0"/>
        <v>0.59492768599834589</v>
      </c>
      <c r="D76" s="123">
        <f>D74+D67+D47+D40+D48+D75</f>
        <v>89216790.569999993</v>
      </c>
      <c r="E76" s="125">
        <f>IF(ISBLANK(D76),"  ",IF(F76&gt;0,D76/F76,IF(D76&gt;0,1,0)))</f>
        <v>0.40507231400165405</v>
      </c>
      <c r="F76" s="123">
        <f>F74+F67+F47+F40+F48+F75</f>
        <v>220249045.63</v>
      </c>
      <c r="G76" s="126">
        <f>IF(ISBLANK(F76),"  ",IF(F76&gt;0,F76/F76,IF(F76&gt;0,1,0)))</f>
        <v>1</v>
      </c>
      <c r="H76" s="123">
        <f>H74+H67+H47+H40+H48+H75-1</f>
        <v>130605031.5</v>
      </c>
      <c r="I76" s="124">
        <f>IF(ISBLANK(H76),"  ",IF(L76&gt;0,H76/L76,IF(H76&gt;0,1,0)))</f>
        <v>0.57425132777023991</v>
      </c>
      <c r="J76" s="123">
        <f>J74+J67+J47+J40+J48+J75</f>
        <v>96830282.289999992</v>
      </c>
      <c r="K76" s="125">
        <f>IF(ISBLANK(J76),"  ",IF(L76&gt;0,J76/L76,IF(J76&gt;0,1,0)))</f>
        <v>0.42574866783290538</v>
      </c>
      <c r="L76" s="123">
        <f>L74+L67+L47+L40+L48+L75</f>
        <v>227435314.79000002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0" zoomScale="30" zoomScaleNormal="30" workbookViewId="0">
      <selection activeCell="F40" sqref="F40:F41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221"/>
      <c r="C4" s="222"/>
      <c r="D4" s="221"/>
      <c r="E4" s="222"/>
      <c r="F4" s="221"/>
      <c r="G4" s="223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219"/>
      <c r="C5" s="224"/>
      <c r="D5" s="219"/>
      <c r="E5" s="224"/>
      <c r="F5" s="219"/>
      <c r="G5" s="225"/>
      <c r="H5" s="5"/>
      <c r="I5" s="22"/>
      <c r="J5" s="5"/>
      <c r="K5" s="22"/>
      <c r="L5" s="5"/>
      <c r="M5" s="23"/>
    </row>
    <row r="6" spans="1:17" s="11" customFormat="1" ht="45">
      <c r="A6" s="24"/>
      <c r="B6" s="226" t="s">
        <v>129</v>
      </c>
      <c r="C6" s="227"/>
      <c r="D6" s="228"/>
      <c r="E6" s="227"/>
      <c r="F6" s="228"/>
      <c r="G6" s="229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219" t="s">
        <v>4</v>
      </c>
      <c r="C7" s="224"/>
      <c r="D7" s="219" t="s">
        <v>4</v>
      </c>
      <c r="E7" s="224"/>
      <c r="F7" s="219" t="s">
        <v>4</v>
      </c>
      <c r="G7" s="225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219" t="s">
        <v>4</v>
      </c>
      <c r="C8" s="224"/>
      <c r="D8" s="219" t="s">
        <v>4</v>
      </c>
      <c r="E8" s="224"/>
      <c r="F8" s="219" t="s">
        <v>4</v>
      </c>
      <c r="G8" s="225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230" t="s">
        <v>4</v>
      </c>
      <c r="C9" s="231" t="s">
        <v>6</v>
      </c>
      <c r="D9" s="232" t="s">
        <v>4</v>
      </c>
      <c r="E9" s="231" t="s">
        <v>6</v>
      </c>
      <c r="F9" s="232" t="s">
        <v>4</v>
      </c>
      <c r="G9" s="23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234" t="s">
        <v>8</v>
      </c>
      <c r="C10" s="235" t="s">
        <v>9</v>
      </c>
      <c r="D10" s="236" t="s">
        <v>10</v>
      </c>
      <c r="E10" s="235" t="s">
        <v>9</v>
      </c>
      <c r="F10" s="236" t="s">
        <v>9</v>
      </c>
      <c r="G10" s="237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238" t="s">
        <v>4</v>
      </c>
      <c r="C11" s="239"/>
      <c r="D11" s="240" t="s">
        <v>4</v>
      </c>
      <c r="E11" s="239"/>
      <c r="F11" s="240" t="s">
        <v>4</v>
      </c>
      <c r="G11" s="241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242" t="s">
        <v>4</v>
      </c>
      <c r="C12" s="243" t="s">
        <v>4</v>
      </c>
      <c r="D12" s="244"/>
      <c r="E12" s="245"/>
      <c r="F12" s="244"/>
      <c r="G12" s="246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220">
        <v>2200434</v>
      </c>
      <c r="C13" s="247">
        <v>1</v>
      </c>
      <c r="D13" s="248">
        <v>0</v>
      </c>
      <c r="E13" s="249">
        <v>0</v>
      </c>
      <c r="F13" s="250">
        <v>2200434</v>
      </c>
      <c r="G13" s="251">
        <v>1</v>
      </c>
      <c r="H13" s="9">
        <v>6485683</v>
      </c>
      <c r="I13" s="52">
        <v>1</v>
      </c>
      <c r="J13" s="53">
        <v>0</v>
      </c>
      <c r="K13" s="54">
        <v>0</v>
      </c>
      <c r="L13" s="55">
        <v>6485683</v>
      </c>
      <c r="M13" s="56">
        <v>2.6092156562200408</v>
      </c>
      <c r="N13" s="57"/>
    </row>
    <row r="14" spans="1:17" s="11" customFormat="1" ht="44.25">
      <c r="A14" s="21" t="s">
        <v>14</v>
      </c>
      <c r="B14" s="219">
        <v>0</v>
      </c>
      <c r="C14" s="252">
        <v>0</v>
      </c>
      <c r="D14" s="253">
        <v>0</v>
      </c>
      <c r="E14" s="254">
        <v>0</v>
      </c>
      <c r="F14" s="301">
        <v>0</v>
      </c>
      <c r="G14" s="255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256">
        <v>0</v>
      </c>
      <c r="C15" s="298">
        <v>0</v>
      </c>
      <c r="D15" s="258">
        <v>0</v>
      </c>
      <c r="E15" s="299">
        <v>0</v>
      </c>
      <c r="F15" s="244">
        <v>0</v>
      </c>
      <c r="G15" s="300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219">
        <v>0</v>
      </c>
      <c r="C16" s="247">
        <v>0</v>
      </c>
      <c r="D16" s="253">
        <v>0</v>
      </c>
      <c r="E16" s="249">
        <v>0</v>
      </c>
      <c r="F16" s="261">
        <v>0</v>
      </c>
      <c r="G16" s="251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238">
        <v>0</v>
      </c>
      <c r="C17" s="252">
        <v>0</v>
      </c>
      <c r="D17" s="258">
        <v>0</v>
      </c>
      <c r="E17" s="254">
        <v>0</v>
      </c>
      <c r="F17" s="240">
        <v>0</v>
      </c>
      <c r="G17" s="255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238">
        <v>0</v>
      </c>
      <c r="C18" s="252">
        <v>0</v>
      </c>
      <c r="D18" s="258">
        <v>0</v>
      </c>
      <c r="E18" s="254">
        <v>0</v>
      </c>
      <c r="F18" s="240">
        <v>0</v>
      </c>
      <c r="G18" s="255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238">
        <v>0</v>
      </c>
      <c r="C19" s="252">
        <v>0</v>
      </c>
      <c r="D19" s="258">
        <v>0</v>
      </c>
      <c r="E19" s="254">
        <v>0</v>
      </c>
      <c r="F19" s="240">
        <v>0</v>
      </c>
      <c r="G19" s="255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238">
        <v>0</v>
      </c>
      <c r="C20" s="252">
        <v>0</v>
      </c>
      <c r="D20" s="258">
        <v>0</v>
      </c>
      <c r="E20" s="254">
        <v>0</v>
      </c>
      <c r="F20" s="240">
        <v>0</v>
      </c>
      <c r="G20" s="255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238">
        <v>0</v>
      </c>
      <c r="C21" s="252">
        <v>0</v>
      </c>
      <c r="D21" s="258">
        <v>0</v>
      </c>
      <c r="E21" s="254">
        <v>0</v>
      </c>
      <c r="F21" s="240">
        <v>0</v>
      </c>
      <c r="G21" s="255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238">
        <v>0</v>
      </c>
      <c r="C22" s="252">
        <v>0</v>
      </c>
      <c r="D22" s="258">
        <v>0</v>
      </c>
      <c r="E22" s="254">
        <v>0</v>
      </c>
      <c r="F22" s="240">
        <v>0</v>
      </c>
      <c r="G22" s="255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238">
        <v>0</v>
      </c>
      <c r="C23" s="252">
        <v>0</v>
      </c>
      <c r="D23" s="258">
        <v>0</v>
      </c>
      <c r="E23" s="254">
        <v>0</v>
      </c>
      <c r="F23" s="240">
        <v>0</v>
      </c>
      <c r="G23" s="255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238">
        <v>0</v>
      </c>
      <c r="C24" s="252">
        <v>0</v>
      </c>
      <c r="D24" s="258">
        <v>0</v>
      </c>
      <c r="E24" s="254">
        <v>0</v>
      </c>
      <c r="F24" s="240">
        <v>0</v>
      </c>
      <c r="G24" s="255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238">
        <v>0</v>
      </c>
      <c r="C25" s="252">
        <v>0</v>
      </c>
      <c r="D25" s="258">
        <v>0</v>
      </c>
      <c r="E25" s="254">
        <v>0</v>
      </c>
      <c r="F25" s="240">
        <v>0</v>
      </c>
      <c r="G25" s="255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238">
        <v>0</v>
      </c>
      <c r="C26" s="252">
        <v>0</v>
      </c>
      <c r="D26" s="258">
        <v>0</v>
      </c>
      <c r="E26" s="254">
        <v>0</v>
      </c>
      <c r="F26" s="240">
        <v>0</v>
      </c>
      <c r="G26" s="255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238">
        <v>0</v>
      </c>
      <c r="C27" s="252">
        <v>0</v>
      </c>
      <c r="D27" s="258">
        <v>0</v>
      </c>
      <c r="E27" s="254">
        <v>0</v>
      </c>
      <c r="F27" s="240">
        <v>0</v>
      </c>
      <c r="G27" s="255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238">
        <v>0</v>
      </c>
      <c r="C28" s="252">
        <v>0</v>
      </c>
      <c r="D28" s="258">
        <v>0</v>
      </c>
      <c r="E28" s="254">
        <v>0</v>
      </c>
      <c r="F28" s="240">
        <v>0</v>
      </c>
      <c r="G28" s="255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238">
        <v>0</v>
      </c>
      <c r="C29" s="252">
        <v>0</v>
      </c>
      <c r="D29" s="258">
        <v>0</v>
      </c>
      <c r="E29" s="254">
        <v>0</v>
      </c>
      <c r="F29" s="240">
        <v>0</v>
      </c>
      <c r="G29" s="255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238">
        <v>0</v>
      </c>
      <c r="C30" s="252">
        <v>0</v>
      </c>
      <c r="D30" s="258">
        <v>0</v>
      </c>
      <c r="E30" s="254">
        <v>0</v>
      </c>
      <c r="F30" s="240">
        <v>0</v>
      </c>
      <c r="G30" s="255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238">
        <v>0</v>
      </c>
      <c r="C31" s="252">
        <v>0</v>
      </c>
      <c r="D31" s="258">
        <v>0</v>
      </c>
      <c r="E31" s="254">
        <v>0</v>
      </c>
      <c r="F31" s="240">
        <v>0</v>
      </c>
      <c r="G31" s="255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238">
        <v>0</v>
      </c>
      <c r="C32" s="252">
        <v>0</v>
      </c>
      <c r="D32" s="258">
        <v>0</v>
      </c>
      <c r="E32" s="254">
        <v>0</v>
      </c>
      <c r="F32" s="240">
        <v>0</v>
      </c>
      <c r="G32" s="255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238">
        <v>0</v>
      </c>
      <c r="C33" s="252">
        <v>0</v>
      </c>
      <c r="D33" s="258">
        <v>0</v>
      </c>
      <c r="E33" s="254">
        <v>0</v>
      </c>
      <c r="F33" s="240">
        <v>0</v>
      </c>
      <c r="G33" s="255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238">
        <v>0</v>
      </c>
      <c r="C34" s="252">
        <v>0</v>
      </c>
      <c r="D34" s="258">
        <v>0</v>
      </c>
      <c r="E34" s="254">
        <v>0</v>
      </c>
      <c r="F34" s="240">
        <v>0</v>
      </c>
      <c r="G34" s="255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262"/>
      <c r="C35" s="257" t="s">
        <v>4</v>
      </c>
      <c r="D35" s="258"/>
      <c r="E35" s="259" t="s">
        <v>4</v>
      </c>
      <c r="F35" s="240"/>
      <c r="G35" s="260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238">
        <v>0</v>
      </c>
      <c r="C36" s="252">
        <v>0</v>
      </c>
      <c r="D36" s="258">
        <v>0</v>
      </c>
      <c r="E36" s="254">
        <v>0</v>
      </c>
      <c r="F36" s="240">
        <v>0</v>
      </c>
      <c r="G36" s="255">
        <v>0</v>
      </c>
      <c r="H36" s="42">
        <v>-4000000</v>
      </c>
      <c r="I36" s="58">
        <v>0</v>
      </c>
      <c r="J36" s="70">
        <v>0</v>
      </c>
      <c r="K36" s="60">
        <v>0</v>
      </c>
      <c r="L36" s="44">
        <v>-4000000</v>
      </c>
      <c r="M36" s="62">
        <v>-1.609215656220041</v>
      </c>
      <c r="N36" s="35"/>
    </row>
    <row r="37" spans="1:14" s="11" customFormat="1" ht="45">
      <c r="A37" s="72" t="s">
        <v>36</v>
      </c>
      <c r="B37" s="262"/>
      <c r="C37" s="257" t="s">
        <v>4</v>
      </c>
      <c r="D37" s="258"/>
      <c r="E37" s="259" t="s">
        <v>4</v>
      </c>
      <c r="F37" s="240"/>
      <c r="G37" s="260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263">
        <v>0</v>
      </c>
      <c r="C38" s="252">
        <v>0</v>
      </c>
      <c r="D38" s="264">
        <v>0</v>
      </c>
      <c r="E38" s="254">
        <v>0</v>
      </c>
      <c r="F38" s="265">
        <v>0</v>
      </c>
      <c r="G38" s="255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263"/>
      <c r="C39" s="252" t="s">
        <v>11</v>
      </c>
      <c r="D39" s="264"/>
      <c r="E39" s="254" t="s">
        <v>11</v>
      </c>
      <c r="F39" s="240">
        <v>0</v>
      </c>
      <c r="G39" s="255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266">
        <v>2200434</v>
      </c>
      <c r="C40" s="267">
        <v>1</v>
      </c>
      <c r="D40" s="266">
        <v>0</v>
      </c>
      <c r="E40" s="268">
        <v>0</v>
      </c>
      <c r="F40" s="266">
        <v>2200434</v>
      </c>
      <c r="G40" s="269">
        <v>1</v>
      </c>
      <c r="H40" s="80">
        <v>2485683</v>
      </c>
      <c r="I40" s="81">
        <v>1</v>
      </c>
      <c r="J40" s="80">
        <v>0</v>
      </c>
      <c r="K40" s="84">
        <v>0</v>
      </c>
      <c r="L40" s="80">
        <v>2485683</v>
      </c>
      <c r="M40" s="83">
        <v>1</v>
      </c>
      <c r="N40" s="85"/>
    </row>
    <row r="41" spans="1:14" s="11" customFormat="1" ht="45">
      <c r="A41" s="87" t="s">
        <v>39</v>
      </c>
      <c r="B41" s="256"/>
      <c r="C41" s="257" t="s">
        <v>4</v>
      </c>
      <c r="D41" s="258"/>
      <c r="E41" s="259" t="s">
        <v>4</v>
      </c>
      <c r="F41" s="240"/>
      <c r="G41" s="260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242">
        <v>0</v>
      </c>
      <c r="C42" s="247">
        <v>0</v>
      </c>
      <c r="D42" s="270">
        <v>0</v>
      </c>
      <c r="E42" s="249">
        <v>0</v>
      </c>
      <c r="F42" s="244">
        <v>0</v>
      </c>
      <c r="G42" s="251" t="e">
        <v>#DIV/0!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 t="e">
        <v>#DIV/0!</v>
      </c>
      <c r="N42" s="35"/>
    </row>
    <row r="43" spans="1:14" s="11" customFormat="1" ht="44.25">
      <c r="A43" s="89" t="s">
        <v>41</v>
      </c>
      <c r="B43" s="238">
        <v>0</v>
      </c>
      <c r="C43" s="252">
        <v>0</v>
      </c>
      <c r="D43" s="258">
        <v>0</v>
      </c>
      <c r="E43" s="254">
        <v>0</v>
      </c>
      <c r="F43" s="240">
        <v>0</v>
      </c>
      <c r="G43" s="255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238">
        <v>0</v>
      </c>
      <c r="C44" s="252">
        <v>0</v>
      </c>
      <c r="D44" s="258">
        <v>0</v>
      </c>
      <c r="E44" s="254">
        <v>0</v>
      </c>
      <c r="F44" s="265">
        <v>0</v>
      </c>
      <c r="G44" s="255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238">
        <v>0</v>
      </c>
      <c r="C45" s="252">
        <v>0</v>
      </c>
      <c r="D45" s="258">
        <v>0</v>
      </c>
      <c r="E45" s="254">
        <v>0</v>
      </c>
      <c r="F45" s="265">
        <v>0</v>
      </c>
      <c r="G45" s="255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238">
        <v>0</v>
      </c>
      <c r="C46" s="252">
        <v>0</v>
      </c>
      <c r="D46" s="258">
        <v>0</v>
      </c>
      <c r="E46" s="254">
        <v>0</v>
      </c>
      <c r="F46" s="265">
        <v>0</v>
      </c>
      <c r="G46" s="255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271">
        <v>0</v>
      </c>
      <c r="C47" s="267">
        <v>0</v>
      </c>
      <c r="D47" s="272">
        <v>0</v>
      </c>
      <c r="E47" s="268">
        <v>0</v>
      </c>
      <c r="F47" s="273">
        <v>0</v>
      </c>
      <c r="G47" s="269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274">
        <v>0</v>
      </c>
      <c r="C48" s="267">
        <v>0</v>
      </c>
      <c r="D48" s="274">
        <v>0</v>
      </c>
      <c r="E48" s="268">
        <v>0</v>
      </c>
      <c r="F48" s="276">
        <v>0</v>
      </c>
      <c r="G48" s="269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277"/>
      <c r="C49" s="278" t="s">
        <v>4</v>
      </c>
      <c r="D49" s="253"/>
      <c r="E49" s="279" t="s">
        <v>4</v>
      </c>
      <c r="F49" s="244"/>
      <c r="G49" s="280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277">
        <v>0</v>
      </c>
      <c r="C50" s="247">
        <v>0</v>
      </c>
      <c r="D50" s="253">
        <v>0</v>
      </c>
      <c r="E50" s="249">
        <v>0</v>
      </c>
      <c r="F50" s="281">
        <v>0</v>
      </c>
      <c r="G50" s="251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256">
        <v>0</v>
      </c>
      <c r="C51" s="252">
        <v>0</v>
      </c>
      <c r="D51" s="258">
        <v>0</v>
      </c>
      <c r="E51" s="254">
        <v>0</v>
      </c>
      <c r="F51" s="282">
        <v>0</v>
      </c>
      <c r="G51" s="255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283">
        <v>0</v>
      </c>
      <c r="C52" s="252">
        <v>0</v>
      </c>
      <c r="D52" s="284">
        <v>0</v>
      </c>
      <c r="E52" s="254">
        <v>0</v>
      </c>
      <c r="F52" s="285">
        <v>0</v>
      </c>
      <c r="G52" s="255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283">
        <v>0</v>
      </c>
      <c r="C53" s="252">
        <v>0</v>
      </c>
      <c r="D53" s="284">
        <v>0</v>
      </c>
      <c r="E53" s="254">
        <v>0</v>
      </c>
      <c r="F53" s="285">
        <v>0</v>
      </c>
      <c r="G53" s="255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283">
        <v>0</v>
      </c>
      <c r="C54" s="252">
        <v>0</v>
      </c>
      <c r="D54" s="284">
        <v>0</v>
      </c>
      <c r="E54" s="254">
        <v>0</v>
      </c>
      <c r="F54" s="285">
        <v>0</v>
      </c>
      <c r="G54" s="255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256">
        <v>0</v>
      </c>
      <c r="C55" s="252">
        <v>0</v>
      </c>
      <c r="D55" s="258">
        <v>0</v>
      </c>
      <c r="E55" s="254">
        <v>0</v>
      </c>
      <c r="F55" s="282">
        <v>0</v>
      </c>
      <c r="G55" s="255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286">
        <v>0</v>
      </c>
      <c r="C56" s="267">
        <v>0</v>
      </c>
      <c r="D56" s="272">
        <v>0</v>
      </c>
      <c r="E56" s="268">
        <v>0</v>
      </c>
      <c r="F56" s="287">
        <v>0</v>
      </c>
      <c r="G56" s="269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288">
        <v>0</v>
      </c>
      <c r="C57" s="252">
        <v>0</v>
      </c>
      <c r="D57" s="289">
        <v>0</v>
      </c>
      <c r="E57" s="254">
        <v>0</v>
      </c>
      <c r="F57" s="290">
        <v>0</v>
      </c>
      <c r="G57" s="255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238">
        <v>0</v>
      </c>
      <c r="C58" s="252">
        <v>0</v>
      </c>
      <c r="D58" s="258">
        <v>0</v>
      </c>
      <c r="E58" s="254">
        <v>0</v>
      </c>
      <c r="F58" s="240">
        <v>0</v>
      </c>
      <c r="G58" s="255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238">
        <v>0</v>
      </c>
      <c r="C59" s="252">
        <v>0</v>
      </c>
      <c r="D59" s="258">
        <v>0</v>
      </c>
      <c r="E59" s="254">
        <v>0</v>
      </c>
      <c r="F59" s="240">
        <v>0</v>
      </c>
      <c r="G59" s="255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263">
        <v>0</v>
      </c>
      <c r="C60" s="252">
        <v>0</v>
      </c>
      <c r="D60" s="264">
        <v>0</v>
      </c>
      <c r="E60" s="254">
        <v>0</v>
      </c>
      <c r="F60" s="265">
        <v>0</v>
      </c>
      <c r="G60" s="255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238">
        <v>0</v>
      </c>
      <c r="C61" s="252">
        <v>0</v>
      </c>
      <c r="D61" s="258">
        <v>0</v>
      </c>
      <c r="E61" s="254">
        <v>0</v>
      </c>
      <c r="F61" s="240">
        <v>0</v>
      </c>
      <c r="G61" s="255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238">
        <v>0</v>
      </c>
      <c r="C62" s="252">
        <v>0</v>
      </c>
      <c r="D62" s="258">
        <v>0</v>
      </c>
      <c r="E62" s="254">
        <v>0</v>
      </c>
      <c r="F62" s="240">
        <v>0</v>
      </c>
      <c r="G62" s="255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238">
        <v>0</v>
      </c>
      <c r="C63" s="252">
        <v>0</v>
      </c>
      <c r="D63" s="258">
        <v>0</v>
      </c>
      <c r="E63" s="254">
        <v>0</v>
      </c>
      <c r="F63" s="240">
        <v>0</v>
      </c>
      <c r="G63" s="255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238">
        <v>0</v>
      </c>
      <c r="C64" s="252">
        <v>0</v>
      </c>
      <c r="D64" s="258">
        <v>0</v>
      </c>
      <c r="E64" s="254">
        <v>0</v>
      </c>
      <c r="F64" s="240">
        <v>0</v>
      </c>
      <c r="G64" s="255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238">
        <v>0</v>
      </c>
      <c r="C65" s="252">
        <v>0</v>
      </c>
      <c r="D65" s="258">
        <v>0</v>
      </c>
      <c r="E65" s="254">
        <v>0</v>
      </c>
      <c r="F65" s="240">
        <v>0</v>
      </c>
      <c r="G65" s="255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238">
        <v>0</v>
      </c>
      <c r="C66" s="252">
        <v>0</v>
      </c>
      <c r="D66" s="258">
        <v>0</v>
      </c>
      <c r="E66" s="254">
        <v>0</v>
      </c>
      <c r="F66" s="240">
        <v>0</v>
      </c>
      <c r="G66" s="255">
        <v>0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271">
        <v>0</v>
      </c>
      <c r="C67" s="267">
        <v>0</v>
      </c>
      <c r="D67" s="272">
        <v>0</v>
      </c>
      <c r="E67" s="268">
        <v>0</v>
      </c>
      <c r="F67" s="271">
        <v>0</v>
      </c>
      <c r="G67" s="269">
        <v>0</v>
      </c>
      <c r="H67" s="91">
        <v>0</v>
      </c>
      <c r="I67" s="81">
        <v>0</v>
      </c>
      <c r="J67" s="92">
        <v>0</v>
      </c>
      <c r="K67" s="84">
        <v>0</v>
      </c>
      <c r="L67" s="91">
        <v>0</v>
      </c>
      <c r="M67" s="83">
        <v>0</v>
      </c>
      <c r="N67" s="85"/>
    </row>
    <row r="68" spans="1:14" s="11" customFormat="1" ht="45">
      <c r="A68" s="24" t="s">
        <v>66</v>
      </c>
      <c r="B68" s="256"/>
      <c r="C68" s="257" t="s">
        <v>4</v>
      </c>
      <c r="D68" s="258"/>
      <c r="E68" s="259" t="s">
        <v>4</v>
      </c>
      <c r="F68" s="240"/>
      <c r="G68" s="260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219">
        <v>0</v>
      </c>
      <c r="C69" s="247">
        <v>0</v>
      </c>
      <c r="D69" s="253">
        <v>0</v>
      </c>
      <c r="E69" s="249">
        <v>0</v>
      </c>
      <c r="F69" s="261">
        <v>0</v>
      </c>
      <c r="G69" s="251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238">
        <v>0</v>
      </c>
      <c r="C70" s="252">
        <v>0</v>
      </c>
      <c r="D70" s="258">
        <v>0</v>
      </c>
      <c r="E70" s="254">
        <v>0</v>
      </c>
      <c r="F70" s="240">
        <v>0</v>
      </c>
      <c r="G70" s="255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256"/>
      <c r="C71" s="257" t="s">
        <v>4</v>
      </c>
      <c r="D71" s="258"/>
      <c r="E71" s="259" t="s">
        <v>4</v>
      </c>
      <c r="F71" s="240"/>
      <c r="G71" s="260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219">
        <v>0</v>
      </c>
      <c r="C72" s="247">
        <v>0</v>
      </c>
      <c r="D72" s="253">
        <v>0</v>
      </c>
      <c r="E72" s="249">
        <v>0</v>
      </c>
      <c r="F72" s="261">
        <v>0</v>
      </c>
      <c r="G72" s="251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238">
        <v>0</v>
      </c>
      <c r="C73" s="252">
        <v>0</v>
      </c>
      <c r="D73" s="258">
        <v>0</v>
      </c>
      <c r="E73" s="254">
        <v>0</v>
      </c>
      <c r="F73" s="240">
        <v>0</v>
      </c>
      <c r="G73" s="255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291">
        <v>0</v>
      </c>
      <c r="C74" s="267">
        <v>0</v>
      </c>
      <c r="D74" s="275">
        <v>0</v>
      </c>
      <c r="E74" s="268">
        <v>0</v>
      </c>
      <c r="F74" s="287">
        <v>0</v>
      </c>
      <c r="G74" s="296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291">
        <v>0</v>
      </c>
      <c r="C75" s="268">
        <v>0</v>
      </c>
      <c r="D75" s="274">
        <v>0</v>
      </c>
      <c r="E75" s="268">
        <v>0</v>
      </c>
      <c r="F75" s="297">
        <v>0</v>
      </c>
      <c r="G75" s="269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292">
        <v>2200434</v>
      </c>
      <c r="C76" s="293">
        <v>1</v>
      </c>
      <c r="D76" s="292">
        <v>0</v>
      </c>
      <c r="E76" s="294">
        <v>0</v>
      </c>
      <c r="F76" s="292">
        <v>2200434</v>
      </c>
      <c r="G76" s="295">
        <v>1</v>
      </c>
      <c r="H76" s="123">
        <v>2485683</v>
      </c>
      <c r="I76" s="124">
        <v>1</v>
      </c>
      <c r="J76" s="123">
        <v>0</v>
      </c>
      <c r="K76" s="125">
        <v>0</v>
      </c>
      <c r="L76" s="123">
        <v>2485683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79"/>
  <sheetViews>
    <sheetView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56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137" t="s">
        <v>90</v>
      </c>
      <c r="L1" s="137"/>
      <c r="M1" s="13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</row>
    <row r="2" spans="1:56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</row>
    <row r="3" spans="1:56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</row>
    <row r="4" spans="1:56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</row>
    <row r="5" spans="1:56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</row>
    <row r="6" spans="1:56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</row>
    <row r="7" spans="1:56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</row>
    <row r="8" spans="1:56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</row>
    <row r="9" spans="1:56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</row>
    <row r="10" spans="1:56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0" customFormat="1" ht="44.25">
      <c r="A13" s="51" t="s">
        <v>13</v>
      </c>
      <c r="B13" s="220">
        <v>28813643.010000002</v>
      </c>
      <c r="C13" s="247">
        <v>1</v>
      </c>
      <c r="D13" s="248">
        <v>0</v>
      </c>
      <c r="E13" s="249">
        <v>0</v>
      </c>
      <c r="F13" s="250">
        <v>28813643.010000002</v>
      </c>
      <c r="G13" s="251">
        <v>0.209094494466595</v>
      </c>
      <c r="H13" s="9">
        <v>24525010</v>
      </c>
      <c r="I13" s="52">
        <v>1</v>
      </c>
      <c r="J13" s="53">
        <v>0</v>
      </c>
      <c r="K13" s="54">
        <v>0</v>
      </c>
      <c r="L13" s="55">
        <v>24525010</v>
      </c>
      <c r="M13" s="56">
        <v>0.17133362504399308</v>
      </c>
      <c r="N13" s="35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s="11" customFormat="1" ht="44.25">
      <c r="A14" s="21" t="s">
        <v>14</v>
      </c>
      <c r="B14" s="219">
        <v>0</v>
      </c>
      <c r="C14" s="252">
        <v>0</v>
      </c>
      <c r="D14" s="253">
        <v>0</v>
      </c>
      <c r="E14" s="254">
        <v>0</v>
      </c>
      <c r="F14" s="301">
        <v>0</v>
      </c>
      <c r="G14" s="255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1" customFormat="1" ht="44.25">
      <c r="A15" s="41" t="s">
        <v>15</v>
      </c>
      <c r="B15" s="256">
        <v>1784897.79</v>
      </c>
      <c r="C15" s="298">
        <v>1</v>
      </c>
      <c r="D15" s="258">
        <v>0</v>
      </c>
      <c r="E15" s="299">
        <v>0</v>
      </c>
      <c r="F15" s="244">
        <v>1784897.79</v>
      </c>
      <c r="G15" s="300">
        <v>1</v>
      </c>
      <c r="H15" s="63">
        <v>1904815</v>
      </c>
      <c r="I15" s="64">
        <v>1</v>
      </c>
      <c r="J15" s="42">
        <v>0</v>
      </c>
      <c r="K15" s="65">
        <v>0</v>
      </c>
      <c r="L15" s="48">
        <v>1904815</v>
      </c>
      <c r="M15" s="66">
        <v>1.3307185562337127E-2</v>
      </c>
      <c r="N15" s="35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s="11" customFormat="1" ht="44.25">
      <c r="A16" s="67" t="s">
        <v>16</v>
      </c>
      <c r="B16" s="219">
        <v>0</v>
      </c>
      <c r="C16" s="247">
        <v>0</v>
      </c>
      <c r="D16" s="253">
        <v>0</v>
      </c>
      <c r="E16" s="249">
        <v>0</v>
      </c>
      <c r="F16" s="261">
        <v>0</v>
      </c>
      <c r="G16" s="251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s="11" customFormat="1" ht="44.25">
      <c r="A17" s="69" t="s">
        <v>17</v>
      </c>
      <c r="B17" s="238">
        <v>1784897.79</v>
      </c>
      <c r="C17" s="252">
        <v>1</v>
      </c>
      <c r="D17" s="258">
        <v>0</v>
      </c>
      <c r="E17" s="254">
        <v>0</v>
      </c>
      <c r="F17" s="240">
        <v>1784897.79</v>
      </c>
      <c r="G17" s="255">
        <v>1.2952624593324294E-2</v>
      </c>
      <c r="H17" s="42">
        <v>1904815</v>
      </c>
      <c r="I17" s="58">
        <v>1</v>
      </c>
      <c r="J17" s="70">
        <v>0</v>
      </c>
      <c r="K17" s="60">
        <v>0</v>
      </c>
      <c r="L17" s="44">
        <v>1904815</v>
      </c>
      <c r="M17" s="62">
        <v>1.3307185562337127E-2</v>
      </c>
      <c r="N17" s="35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s="11" customFormat="1" ht="44.25">
      <c r="A18" s="69" t="s">
        <v>18</v>
      </c>
      <c r="B18" s="238">
        <v>0</v>
      </c>
      <c r="C18" s="252">
        <v>0</v>
      </c>
      <c r="D18" s="258">
        <v>0</v>
      </c>
      <c r="E18" s="254">
        <v>0</v>
      </c>
      <c r="F18" s="240">
        <v>0</v>
      </c>
      <c r="G18" s="255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s="11" customFormat="1" ht="44.25">
      <c r="A19" s="69" t="s">
        <v>19</v>
      </c>
      <c r="B19" s="238">
        <v>0</v>
      </c>
      <c r="C19" s="252">
        <v>0</v>
      </c>
      <c r="D19" s="258">
        <v>0</v>
      </c>
      <c r="E19" s="254">
        <v>0</v>
      </c>
      <c r="F19" s="240">
        <v>0</v>
      </c>
      <c r="G19" s="255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s="11" customFormat="1" ht="44.25">
      <c r="A20" s="69" t="s">
        <v>20</v>
      </c>
      <c r="B20" s="238">
        <v>0</v>
      </c>
      <c r="C20" s="252">
        <v>0</v>
      </c>
      <c r="D20" s="258">
        <v>0</v>
      </c>
      <c r="E20" s="254">
        <v>0</v>
      </c>
      <c r="F20" s="240">
        <v>0</v>
      </c>
      <c r="G20" s="255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s="11" customFormat="1" ht="44.25">
      <c r="A21" s="69" t="s">
        <v>21</v>
      </c>
      <c r="B21" s="238">
        <v>0</v>
      </c>
      <c r="C21" s="252">
        <v>0</v>
      </c>
      <c r="D21" s="258">
        <v>0</v>
      </c>
      <c r="E21" s="254">
        <v>0</v>
      </c>
      <c r="F21" s="240">
        <v>0</v>
      </c>
      <c r="G21" s="255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s="11" customFormat="1" ht="44.25">
      <c r="A22" s="69" t="s">
        <v>22</v>
      </c>
      <c r="B22" s="238">
        <v>0</v>
      </c>
      <c r="C22" s="252">
        <v>0</v>
      </c>
      <c r="D22" s="258">
        <v>0</v>
      </c>
      <c r="E22" s="254">
        <v>0</v>
      </c>
      <c r="F22" s="240">
        <v>0</v>
      </c>
      <c r="G22" s="255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s="11" customFormat="1" ht="44.25">
      <c r="A23" s="69" t="s">
        <v>23</v>
      </c>
      <c r="B23" s="238">
        <v>0</v>
      </c>
      <c r="C23" s="252">
        <v>0</v>
      </c>
      <c r="D23" s="258">
        <v>0</v>
      </c>
      <c r="E23" s="254">
        <v>0</v>
      </c>
      <c r="F23" s="240">
        <v>0</v>
      </c>
      <c r="G23" s="255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s="11" customFormat="1" ht="44.25">
      <c r="A24" s="69" t="s">
        <v>24</v>
      </c>
      <c r="B24" s="238">
        <v>0</v>
      </c>
      <c r="C24" s="252">
        <v>0</v>
      </c>
      <c r="D24" s="258">
        <v>0</v>
      </c>
      <c r="E24" s="254">
        <v>0</v>
      </c>
      <c r="F24" s="240">
        <v>0</v>
      </c>
      <c r="G24" s="255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s="11" customFormat="1" ht="44.25">
      <c r="A25" s="69" t="s">
        <v>25</v>
      </c>
      <c r="B25" s="238">
        <v>0</v>
      </c>
      <c r="C25" s="252">
        <v>0</v>
      </c>
      <c r="D25" s="258">
        <v>0</v>
      </c>
      <c r="E25" s="254">
        <v>0</v>
      </c>
      <c r="F25" s="240">
        <v>0</v>
      </c>
      <c r="G25" s="255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s="11" customFormat="1" ht="44.25">
      <c r="A26" s="69" t="s">
        <v>26</v>
      </c>
      <c r="B26" s="238">
        <v>0</v>
      </c>
      <c r="C26" s="252">
        <v>0</v>
      </c>
      <c r="D26" s="258">
        <v>0</v>
      </c>
      <c r="E26" s="254">
        <v>0</v>
      </c>
      <c r="F26" s="240">
        <v>0</v>
      </c>
      <c r="G26" s="255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56" s="11" customFormat="1" ht="44.25">
      <c r="A27" s="69" t="s">
        <v>27</v>
      </c>
      <c r="B27" s="238">
        <v>0</v>
      </c>
      <c r="C27" s="252">
        <v>0</v>
      </c>
      <c r="D27" s="258">
        <v>0</v>
      </c>
      <c r="E27" s="254">
        <v>0</v>
      </c>
      <c r="F27" s="240">
        <v>0</v>
      </c>
      <c r="G27" s="255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56" s="11" customFormat="1" ht="44.25">
      <c r="A28" s="71" t="s">
        <v>28</v>
      </c>
      <c r="B28" s="238">
        <v>0</v>
      </c>
      <c r="C28" s="252">
        <v>0</v>
      </c>
      <c r="D28" s="258">
        <v>0</v>
      </c>
      <c r="E28" s="254">
        <v>0</v>
      </c>
      <c r="F28" s="240">
        <v>0</v>
      </c>
      <c r="G28" s="255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56" s="11" customFormat="1" ht="44.25">
      <c r="A29" s="71" t="s">
        <v>29</v>
      </c>
      <c r="B29" s="238">
        <v>0</v>
      </c>
      <c r="C29" s="252">
        <v>0</v>
      </c>
      <c r="D29" s="258">
        <v>0</v>
      </c>
      <c r="E29" s="254">
        <v>0</v>
      </c>
      <c r="F29" s="240">
        <v>0</v>
      </c>
      <c r="G29" s="255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56" s="11" customFormat="1" ht="44.25">
      <c r="A30" s="71" t="s">
        <v>30</v>
      </c>
      <c r="B30" s="238">
        <v>0</v>
      </c>
      <c r="C30" s="252">
        <v>0</v>
      </c>
      <c r="D30" s="258">
        <v>0</v>
      </c>
      <c r="E30" s="254">
        <v>0</v>
      </c>
      <c r="F30" s="240">
        <v>0</v>
      </c>
      <c r="G30" s="255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56" s="11" customFormat="1" ht="44.25">
      <c r="A31" s="71" t="s">
        <v>31</v>
      </c>
      <c r="B31" s="238">
        <v>0</v>
      </c>
      <c r="C31" s="252">
        <v>0</v>
      </c>
      <c r="D31" s="258">
        <v>0</v>
      </c>
      <c r="E31" s="254">
        <v>0</v>
      </c>
      <c r="F31" s="240">
        <v>0</v>
      </c>
      <c r="G31" s="255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56" s="11" customFormat="1" ht="44.25">
      <c r="A32" s="71" t="s">
        <v>32</v>
      </c>
      <c r="B32" s="238">
        <v>0</v>
      </c>
      <c r="C32" s="252">
        <v>0</v>
      </c>
      <c r="D32" s="258">
        <v>0</v>
      </c>
      <c r="E32" s="254">
        <v>0</v>
      </c>
      <c r="F32" s="240">
        <v>0</v>
      </c>
      <c r="G32" s="255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238">
        <v>0</v>
      </c>
      <c r="C33" s="252">
        <v>0</v>
      </c>
      <c r="D33" s="258">
        <v>0</v>
      </c>
      <c r="E33" s="254">
        <v>0</v>
      </c>
      <c r="F33" s="240">
        <v>0</v>
      </c>
      <c r="G33" s="255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238">
        <v>0</v>
      </c>
      <c r="C34" s="252">
        <v>0</v>
      </c>
      <c r="D34" s="258">
        <v>0</v>
      </c>
      <c r="E34" s="254">
        <v>0</v>
      </c>
      <c r="F34" s="240">
        <v>0</v>
      </c>
      <c r="G34" s="255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262"/>
      <c r="C35" s="257" t="s">
        <v>4</v>
      </c>
      <c r="D35" s="258"/>
      <c r="E35" s="259" t="s">
        <v>4</v>
      </c>
      <c r="F35" s="240"/>
      <c r="G35" s="260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238">
        <v>0</v>
      </c>
      <c r="C36" s="252">
        <v>0</v>
      </c>
      <c r="D36" s="258">
        <v>0</v>
      </c>
      <c r="E36" s="254">
        <v>0</v>
      </c>
      <c r="F36" s="240">
        <v>0</v>
      </c>
      <c r="G36" s="255">
        <v>0</v>
      </c>
      <c r="H36" s="42">
        <v>3650000</v>
      </c>
      <c r="I36" s="58">
        <v>1</v>
      </c>
      <c r="J36" s="70">
        <v>0</v>
      </c>
      <c r="K36" s="60">
        <v>0</v>
      </c>
      <c r="L36" s="44">
        <v>3650000</v>
      </c>
      <c r="M36" s="62">
        <v>2.5499183544087228E-2</v>
      </c>
      <c r="N36" s="35"/>
    </row>
    <row r="37" spans="1:14" s="11" customFormat="1" ht="45">
      <c r="A37" s="72" t="s">
        <v>36</v>
      </c>
      <c r="B37" s="262"/>
      <c r="C37" s="257" t="s">
        <v>4</v>
      </c>
      <c r="D37" s="258"/>
      <c r="E37" s="259" t="s">
        <v>4</v>
      </c>
      <c r="F37" s="240"/>
      <c r="G37" s="260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263">
        <v>0</v>
      </c>
      <c r="C38" s="252">
        <v>0</v>
      </c>
      <c r="D38" s="264">
        <v>0</v>
      </c>
      <c r="E38" s="254">
        <v>0</v>
      </c>
      <c r="F38" s="265">
        <v>0</v>
      </c>
      <c r="G38" s="255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263"/>
      <c r="C39" s="252" t="s">
        <v>11</v>
      </c>
      <c r="D39" s="264"/>
      <c r="E39" s="254" t="s">
        <v>11</v>
      </c>
      <c r="F39" s="240">
        <v>0</v>
      </c>
      <c r="G39" s="255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266">
        <v>30598540.800000001</v>
      </c>
      <c r="C40" s="267">
        <v>1</v>
      </c>
      <c r="D40" s="266">
        <v>0</v>
      </c>
      <c r="E40" s="268">
        <v>0</v>
      </c>
      <c r="F40" s="266">
        <v>30598540.800000001</v>
      </c>
      <c r="G40" s="269">
        <v>0.22204711905991928</v>
      </c>
      <c r="H40" s="80">
        <v>30079825</v>
      </c>
      <c r="I40" s="81">
        <v>1</v>
      </c>
      <c r="J40" s="80">
        <v>0</v>
      </c>
      <c r="K40" s="84">
        <v>0</v>
      </c>
      <c r="L40" s="80">
        <v>30079825</v>
      </c>
      <c r="M40" s="83">
        <v>0.21013999415041743</v>
      </c>
      <c r="N40" s="85"/>
    </row>
    <row r="41" spans="1:14" s="11" customFormat="1" ht="45">
      <c r="A41" s="87" t="s">
        <v>39</v>
      </c>
      <c r="B41" s="256"/>
      <c r="C41" s="257" t="s">
        <v>4</v>
      </c>
      <c r="D41" s="258"/>
      <c r="E41" s="259" t="s">
        <v>4</v>
      </c>
      <c r="F41" s="240"/>
      <c r="G41" s="260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242">
        <v>0</v>
      </c>
      <c r="C42" s="247">
        <v>0</v>
      </c>
      <c r="D42" s="270">
        <v>0</v>
      </c>
      <c r="E42" s="249">
        <v>0</v>
      </c>
      <c r="F42" s="244">
        <v>0</v>
      </c>
      <c r="G42" s="251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238">
        <v>0</v>
      </c>
      <c r="C43" s="252">
        <v>0</v>
      </c>
      <c r="D43" s="258">
        <v>0</v>
      </c>
      <c r="E43" s="254">
        <v>0</v>
      </c>
      <c r="F43" s="240">
        <v>0</v>
      </c>
      <c r="G43" s="255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238">
        <v>0</v>
      </c>
      <c r="C44" s="252">
        <v>0</v>
      </c>
      <c r="D44" s="258">
        <v>0</v>
      </c>
      <c r="E44" s="254">
        <v>0</v>
      </c>
      <c r="F44" s="265">
        <v>0</v>
      </c>
      <c r="G44" s="255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238">
        <v>1401054</v>
      </c>
      <c r="C45" s="252">
        <v>1</v>
      </c>
      <c r="D45" s="258">
        <v>0</v>
      </c>
      <c r="E45" s="254">
        <v>0</v>
      </c>
      <c r="F45" s="265">
        <v>1401054</v>
      </c>
      <c r="G45" s="255">
        <v>2.1526515488425799E-2</v>
      </c>
      <c r="H45" s="42">
        <v>1668005</v>
      </c>
      <c r="I45" s="58">
        <v>1</v>
      </c>
      <c r="J45" s="70">
        <v>0</v>
      </c>
      <c r="K45" s="60">
        <v>0</v>
      </c>
      <c r="L45" s="79">
        <v>1668005</v>
      </c>
      <c r="M45" s="62">
        <v>2.4682198776604145E-2</v>
      </c>
      <c r="N45" s="35"/>
    </row>
    <row r="46" spans="1:14" s="11" customFormat="1" ht="44.25">
      <c r="A46" s="89" t="s">
        <v>44</v>
      </c>
      <c r="B46" s="238">
        <v>0</v>
      </c>
      <c r="C46" s="252">
        <v>0</v>
      </c>
      <c r="D46" s="258">
        <v>0</v>
      </c>
      <c r="E46" s="254">
        <v>0</v>
      </c>
      <c r="F46" s="265">
        <v>0</v>
      </c>
      <c r="G46" s="255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271">
        <v>1401054</v>
      </c>
      <c r="C47" s="267">
        <v>1</v>
      </c>
      <c r="D47" s="272">
        <v>0</v>
      </c>
      <c r="E47" s="268">
        <v>0</v>
      </c>
      <c r="F47" s="273">
        <v>1401054</v>
      </c>
      <c r="G47" s="269">
        <v>1.0167151642321981E-2</v>
      </c>
      <c r="H47" s="91">
        <v>1668005</v>
      </c>
      <c r="I47" s="81">
        <v>1</v>
      </c>
      <c r="J47" s="92">
        <v>0</v>
      </c>
      <c r="K47" s="84">
        <v>0</v>
      </c>
      <c r="L47" s="93">
        <v>1668005</v>
      </c>
      <c r="M47" s="83">
        <v>1.1652812506152115E-2</v>
      </c>
      <c r="N47" s="85"/>
    </row>
    <row r="48" spans="1:14" s="86" customFormat="1" ht="45">
      <c r="A48" s="94" t="s">
        <v>46</v>
      </c>
      <c r="B48" s="274">
        <v>3573558</v>
      </c>
      <c r="C48" s="267">
        <v>1</v>
      </c>
      <c r="D48" s="274">
        <v>0</v>
      </c>
      <c r="E48" s="268">
        <v>0</v>
      </c>
      <c r="F48" s="276">
        <v>3573558</v>
      </c>
      <c r="G48" s="269">
        <v>2.5932552270385621E-2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277"/>
      <c r="C49" s="278" t="s">
        <v>4</v>
      </c>
      <c r="D49" s="253"/>
      <c r="E49" s="279" t="s">
        <v>4</v>
      </c>
      <c r="F49" s="244"/>
      <c r="G49" s="280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277">
        <v>24252618.149999999</v>
      </c>
      <c r="C50" s="247">
        <v>1</v>
      </c>
      <c r="D50" s="253">
        <v>0</v>
      </c>
      <c r="E50" s="249">
        <v>0</v>
      </c>
      <c r="F50" s="281">
        <v>24252618.149999999</v>
      </c>
      <c r="G50" s="251">
        <v>0.175996104685744</v>
      </c>
      <c r="H50" s="98">
        <v>25599286</v>
      </c>
      <c r="I50" s="52">
        <v>1</v>
      </c>
      <c r="J50" s="59">
        <v>0</v>
      </c>
      <c r="K50" s="54">
        <v>0</v>
      </c>
      <c r="L50" s="102">
        <v>25599286</v>
      </c>
      <c r="M50" s="56">
        <v>0.17883860063331031</v>
      </c>
      <c r="N50" s="35"/>
    </row>
    <row r="51" spans="1:14" s="11" customFormat="1" ht="44.25">
      <c r="A51" s="41" t="s">
        <v>49</v>
      </c>
      <c r="B51" s="256">
        <v>5101626.47</v>
      </c>
      <c r="C51" s="252">
        <v>1</v>
      </c>
      <c r="D51" s="258">
        <v>0</v>
      </c>
      <c r="E51" s="254">
        <v>0</v>
      </c>
      <c r="F51" s="282">
        <v>5101626.47</v>
      </c>
      <c r="G51" s="255">
        <v>3.7021420975189956E-2</v>
      </c>
      <c r="H51" s="63">
        <v>5396251</v>
      </c>
      <c r="I51" s="58">
        <v>1</v>
      </c>
      <c r="J51" s="70">
        <v>0</v>
      </c>
      <c r="K51" s="60">
        <v>0</v>
      </c>
      <c r="L51" s="103">
        <v>5396251</v>
      </c>
      <c r="M51" s="62">
        <v>3.7698628684647739E-2</v>
      </c>
      <c r="N51" s="35"/>
    </row>
    <row r="52" spans="1:14" s="11" customFormat="1" ht="44.25">
      <c r="A52" s="104" t="s">
        <v>50</v>
      </c>
      <c r="B52" s="283">
        <v>1647021.29</v>
      </c>
      <c r="C52" s="252">
        <v>1</v>
      </c>
      <c r="D52" s="284">
        <v>0</v>
      </c>
      <c r="E52" s="254">
        <v>0</v>
      </c>
      <c r="F52" s="285">
        <v>1647021.29</v>
      </c>
      <c r="G52" s="255">
        <v>1.1952084083527664E-2</v>
      </c>
      <c r="H52" s="105">
        <v>1547857</v>
      </c>
      <c r="I52" s="58">
        <v>1</v>
      </c>
      <c r="J52" s="106">
        <v>0</v>
      </c>
      <c r="K52" s="60">
        <v>0</v>
      </c>
      <c r="L52" s="107">
        <v>1547857</v>
      </c>
      <c r="M52" s="62">
        <v>1.0813449244657596E-2</v>
      </c>
      <c r="N52" s="35"/>
    </row>
    <row r="53" spans="1:14" s="11" customFormat="1" ht="44.25">
      <c r="A53" s="104" t="s">
        <v>51</v>
      </c>
      <c r="B53" s="283">
        <v>850146.33</v>
      </c>
      <c r="C53" s="252">
        <v>1</v>
      </c>
      <c r="D53" s="284">
        <v>0</v>
      </c>
      <c r="E53" s="254">
        <v>0</v>
      </c>
      <c r="F53" s="285">
        <v>850146.33</v>
      </c>
      <c r="G53" s="255">
        <v>6.1693315570088697E-3</v>
      </c>
      <c r="H53" s="105">
        <v>827268</v>
      </c>
      <c r="I53" s="58">
        <v>1</v>
      </c>
      <c r="J53" s="106">
        <v>0</v>
      </c>
      <c r="K53" s="60">
        <v>0</v>
      </c>
      <c r="L53" s="107">
        <v>827268</v>
      </c>
      <c r="M53" s="62">
        <v>5.779358512917796E-3</v>
      </c>
      <c r="N53" s="35"/>
    </row>
    <row r="54" spans="1:14" s="11" customFormat="1" ht="44.25">
      <c r="A54" s="104" t="s">
        <v>52</v>
      </c>
      <c r="B54" s="283">
        <v>0</v>
      </c>
      <c r="C54" s="252">
        <v>0</v>
      </c>
      <c r="D54" s="284">
        <v>2423311.27</v>
      </c>
      <c r="E54" s="254">
        <v>1</v>
      </c>
      <c r="F54" s="285">
        <v>2423311.27</v>
      </c>
      <c r="G54" s="255">
        <v>1</v>
      </c>
      <c r="H54" s="105">
        <v>0</v>
      </c>
      <c r="I54" s="58">
        <v>0</v>
      </c>
      <c r="J54" s="106">
        <v>2500000</v>
      </c>
      <c r="K54" s="60">
        <v>1</v>
      </c>
      <c r="L54" s="107">
        <v>2500000</v>
      </c>
      <c r="M54" s="62">
        <v>1</v>
      </c>
      <c r="N54" s="35"/>
    </row>
    <row r="55" spans="1:14" s="11" customFormat="1" ht="44.25">
      <c r="A55" s="41" t="s">
        <v>53</v>
      </c>
      <c r="B55" s="256">
        <v>1295378.3899999999</v>
      </c>
      <c r="C55" s="252">
        <v>0.30826060880853418</v>
      </c>
      <c r="D55" s="258">
        <v>2906839.9699999997</v>
      </c>
      <c r="E55" s="254">
        <v>0.71232075704726661</v>
      </c>
      <c r="F55" s="282">
        <v>4202218.3599999994</v>
      </c>
      <c r="G55" s="255">
        <v>3.0494607131680562E-2</v>
      </c>
      <c r="H55" s="63">
        <v>4080802</v>
      </c>
      <c r="I55" s="58">
        <v>0.67029430485005526</v>
      </c>
      <c r="J55" s="70">
        <v>2007273</v>
      </c>
      <c r="K55" s="60">
        <v>0.32970569514994474</v>
      </c>
      <c r="L55" s="103">
        <v>6088075</v>
      </c>
      <c r="M55" s="62">
        <v>4.2531764891827084E-2</v>
      </c>
      <c r="N55" s="35"/>
    </row>
    <row r="56" spans="1:14" s="86" customFormat="1" ht="45">
      <c r="A56" s="94" t="s">
        <v>54</v>
      </c>
      <c r="B56" s="286">
        <v>33146790.629999999</v>
      </c>
      <c r="C56" s="267">
        <v>0.86147154682904126</v>
      </c>
      <c r="D56" s="272">
        <v>5330151.24</v>
      </c>
      <c r="E56" s="268">
        <v>0.14232157226216846</v>
      </c>
      <c r="F56" s="287">
        <v>38476941.869999997</v>
      </c>
      <c r="G56" s="269">
        <v>0.27921900421047147</v>
      </c>
      <c r="H56" s="108">
        <v>37451464</v>
      </c>
      <c r="I56" s="81">
        <v>0.89257843962271788</v>
      </c>
      <c r="J56" s="92">
        <v>4507273</v>
      </c>
      <c r="K56" s="84">
        <v>0.10742156037728209</v>
      </c>
      <c r="L56" s="103">
        <v>41958737</v>
      </c>
      <c r="M56" s="83">
        <v>0.29312699617563942</v>
      </c>
      <c r="N56" s="85"/>
    </row>
    <row r="57" spans="1:14" s="11" customFormat="1" ht="44.25">
      <c r="A57" s="51" t="s">
        <v>55</v>
      </c>
      <c r="B57" s="288">
        <v>0</v>
      </c>
      <c r="C57" s="252">
        <v>0</v>
      </c>
      <c r="D57" s="289">
        <v>0</v>
      </c>
      <c r="E57" s="254">
        <v>0</v>
      </c>
      <c r="F57" s="290">
        <v>0</v>
      </c>
      <c r="G57" s="255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238">
        <v>0</v>
      </c>
      <c r="C58" s="252">
        <v>0</v>
      </c>
      <c r="D58" s="258">
        <v>0</v>
      </c>
      <c r="E58" s="254">
        <v>0</v>
      </c>
      <c r="F58" s="240">
        <v>0</v>
      </c>
      <c r="G58" s="255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238">
        <v>0</v>
      </c>
      <c r="C59" s="252">
        <v>0</v>
      </c>
      <c r="D59" s="258">
        <v>0</v>
      </c>
      <c r="E59" s="254">
        <v>0</v>
      </c>
      <c r="F59" s="240">
        <v>0</v>
      </c>
      <c r="G59" s="255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263">
        <v>0</v>
      </c>
      <c r="C60" s="252">
        <v>0</v>
      </c>
      <c r="D60" s="264">
        <v>1181218.7599999998</v>
      </c>
      <c r="E60" s="254">
        <v>1</v>
      </c>
      <c r="F60" s="265">
        <v>1181218.7599999998</v>
      </c>
      <c r="G60" s="255">
        <v>8.5718539440132451E-3</v>
      </c>
      <c r="H60" s="77">
        <v>0</v>
      </c>
      <c r="I60" s="58">
        <v>0</v>
      </c>
      <c r="J60" s="78">
        <v>1919826</v>
      </c>
      <c r="K60" s="60">
        <v>1</v>
      </c>
      <c r="L60" s="79">
        <v>1919826</v>
      </c>
      <c r="M60" s="62">
        <v>1.3412053574441318E-2</v>
      </c>
      <c r="N60" s="35"/>
    </row>
    <row r="61" spans="1:14" s="11" customFormat="1" ht="44.25">
      <c r="A61" s="114" t="s">
        <v>59</v>
      </c>
      <c r="B61" s="238">
        <v>0</v>
      </c>
      <c r="C61" s="252">
        <v>0</v>
      </c>
      <c r="D61" s="258">
        <v>0</v>
      </c>
      <c r="E61" s="254">
        <v>0</v>
      </c>
      <c r="F61" s="240">
        <v>0</v>
      </c>
      <c r="G61" s="255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238">
        <v>0</v>
      </c>
      <c r="C62" s="252">
        <v>0</v>
      </c>
      <c r="D62" s="258">
        <v>2797013.7900000005</v>
      </c>
      <c r="E62" s="254">
        <v>1</v>
      </c>
      <c r="F62" s="240">
        <v>2797013.7900000005</v>
      </c>
      <c r="G62" s="255">
        <v>2.0297335683418152E-2</v>
      </c>
      <c r="H62" s="42">
        <v>0</v>
      </c>
      <c r="I62" s="58">
        <v>0</v>
      </c>
      <c r="J62" s="70">
        <v>3524234</v>
      </c>
      <c r="K62" s="60">
        <v>1</v>
      </c>
      <c r="L62" s="44">
        <v>3524234</v>
      </c>
      <c r="M62" s="62">
        <v>2.4620572498167865E-2</v>
      </c>
      <c r="N62" s="35"/>
    </row>
    <row r="63" spans="1:14" s="11" customFormat="1" ht="44.25">
      <c r="A63" s="115" t="s">
        <v>61</v>
      </c>
      <c r="B63" s="238">
        <v>0</v>
      </c>
      <c r="C63" s="252">
        <v>0</v>
      </c>
      <c r="D63" s="258">
        <v>9550106.1900000013</v>
      </c>
      <c r="E63" s="254">
        <v>1</v>
      </c>
      <c r="F63" s="240">
        <v>9550106.1900000013</v>
      </c>
      <c r="G63" s="255">
        <v>6.9303094551678837E-2</v>
      </c>
      <c r="H63" s="42">
        <v>0</v>
      </c>
      <c r="I63" s="58">
        <v>0</v>
      </c>
      <c r="J63" s="70">
        <v>10429210</v>
      </c>
      <c r="K63" s="60">
        <v>1</v>
      </c>
      <c r="L63" s="44">
        <v>10429210</v>
      </c>
      <c r="M63" s="62">
        <v>7.2859271235569859E-2</v>
      </c>
      <c r="N63" s="35"/>
    </row>
    <row r="64" spans="1:14" s="11" customFormat="1" ht="44.25">
      <c r="A64" s="115" t="s">
        <v>62</v>
      </c>
      <c r="B64" s="238">
        <v>0</v>
      </c>
      <c r="C64" s="252">
        <v>0</v>
      </c>
      <c r="D64" s="258">
        <v>0</v>
      </c>
      <c r="E64" s="254">
        <v>0</v>
      </c>
      <c r="F64" s="240">
        <v>0</v>
      </c>
      <c r="G64" s="255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238">
        <v>0</v>
      </c>
      <c r="C65" s="252">
        <v>0</v>
      </c>
      <c r="D65" s="258">
        <v>1338521.9499999997</v>
      </c>
      <c r="E65" s="254">
        <v>1</v>
      </c>
      <c r="F65" s="240">
        <v>1338521.9499999997</v>
      </c>
      <c r="G65" s="255">
        <v>9.7133698217388605E-3</v>
      </c>
      <c r="H65" s="42">
        <v>0</v>
      </c>
      <c r="I65" s="58">
        <v>0</v>
      </c>
      <c r="J65" s="70">
        <v>961321</v>
      </c>
      <c r="K65" s="60">
        <v>1</v>
      </c>
      <c r="L65" s="44">
        <v>961321</v>
      </c>
      <c r="M65" s="62">
        <v>6.7158631845987615E-3</v>
      </c>
      <c r="N65" s="35"/>
    </row>
    <row r="66" spans="1:14" s="11" customFormat="1" ht="44.25">
      <c r="A66" s="89" t="s">
        <v>64</v>
      </c>
      <c r="B66" s="238">
        <v>3997038.88</v>
      </c>
      <c r="C66" s="252">
        <v>1</v>
      </c>
      <c r="D66" s="258">
        <v>0</v>
      </c>
      <c r="E66" s="254">
        <v>0</v>
      </c>
      <c r="F66" s="240">
        <v>3997038.88</v>
      </c>
      <c r="G66" s="255">
        <v>2.9005663174450674E-2</v>
      </c>
      <c r="H66" s="42">
        <v>6363273</v>
      </c>
      <c r="I66" s="58">
        <v>1</v>
      </c>
      <c r="J66" s="70">
        <v>0</v>
      </c>
      <c r="K66" s="60">
        <v>0</v>
      </c>
      <c r="L66" s="44">
        <v>6363273</v>
      </c>
      <c r="M66" s="62">
        <v>4.4454319498119059E-2</v>
      </c>
      <c r="N66" s="35"/>
    </row>
    <row r="67" spans="1:14" s="86" customFormat="1" ht="45">
      <c r="A67" s="116" t="s">
        <v>65</v>
      </c>
      <c r="B67" s="271">
        <v>37143829.509999998</v>
      </c>
      <c r="C67" s="267">
        <v>0.64777266215854823</v>
      </c>
      <c r="D67" s="272">
        <v>20197011.93</v>
      </c>
      <c r="E67" s="268">
        <v>0.46096389737544241</v>
      </c>
      <c r="F67" s="271">
        <v>57340841.439999998</v>
      </c>
      <c r="G67" s="269">
        <v>0.4161103213857712</v>
      </c>
      <c r="H67" s="91">
        <v>43814737</v>
      </c>
      <c r="I67" s="81">
        <v>0.67245277266688608</v>
      </c>
      <c r="J67" s="92">
        <v>21341864</v>
      </c>
      <c r="K67" s="84">
        <v>0.32754722733311398</v>
      </c>
      <c r="L67" s="91">
        <v>65156601</v>
      </c>
      <c r="M67" s="83">
        <v>0.45518907616653631</v>
      </c>
      <c r="N67" s="85"/>
    </row>
    <row r="68" spans="1:14" s="11" customFormat="1" ht="45">
      <c r="A68" s="24" t="s">
        <v>66</v>
      </c>
      <c r="B68" s="256"/>
      <c r="C68" s="257" t="s">
        <v>4</v>
      </c>
      <c r="D68" s="258"/>
      <c r="E68" s="259" t="s">
        <v>4</v>
      </c>
      <c r="F68" s="240"/>
      <c r="G68" s="260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219">
        <v>0</v>
      </c>
      <c r="C69" s="247">
        <v>0</v>
      </c>
      <c r="D69" s="253">
        <v>21978689.230000004</v>
      </c>
      <c r="E69" s="249">
        <v>1</v>
      </c>
      <c r="F69" s="261">
        <v>21978689.230000004</v>
      </c>
      <c r="G69" s="251">
        <v>0.15949468493068716</v>
      </c>
      <c r="H69" s="5">
        <v>0</v>
      </c>
      <c r="I69" s="52">
        <v>0</v>
      </c>
      <c r="J69" s="59">
        <v>25007987</v>
      </c>
      <c r="K69" s="54">
        <v>1</v>
      </c>
      <c r="L69" s="68">
        <v>25007987</v>
      </c>
      <c r="M69" s="56">
        <v>0.17470773988524585</v>
      </c>
    </row>
    <row r="70" spans="1:14" s="11" customFormat="1" ht="44.25">
      <c r="A70" s="41" t="s">
        <v>68</v>
      </c>
      <c r="B70" s="238">
        <v>0</v>
      </c>
      <c r="C70" s="252">
        <v>0</v>
      </c>
      <c r="D70" s="258">
        <v>0</v>
      </c>
      <c r="E70" s="254">
        <v>0</v>
      </c>
      <c r="F70" s="240">
        <v>0</v>
      </c>
      <c r="G70" s="255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256"/>
      <c r="C71" s="257" t="s">
        <v>4</v>
      </c>
      <c r="D71" s="258"/>
      <c r="E71" s="259" t="s">
        <v>4</v>
      </c>
      <c r="F71" s="240"/>
      <c r="G71" s="260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219">
        <v>0</v>
      </c>
      <c r="C72" s="247">
        <v>0</v>
      </c>
      <c r="D72" s="253">
        <v>0</v>
      </c>
      <c r="E72" s="249">
        <v>0</v>
      </c>
      <c r="F72" s="261">
        <v>0</v>
      </c>
      <c r="G72" s="251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238">
        <v>0</v>
      </c>
      <c r="C73" s="252">
        <v>0</v>
      </c>
      <c r="D73" s="258">
        <v>22909333.18999999</v>
      </c>
      <c r="E73" s="254">
        <v>1</v>
      </c>
      <c r="F73" s="240">
        <v>22909333.18999999</v>
      </c>
      <c r="G73" s="255">
        <v>0.16624817071091469</v>
      </c>
      <c r="H73" s="42">
        <v>0</v>
      </c>
      <c r="I73" s="58">
        <v>0</v>
      </c>
      <c r="J73" s="70">
        <v>21229420</v>
      </c>
      <c r="K73" s="60">
        <v>1</v>
      </c>
      <c r="L73" s="44">
        <v>21229420</v>
      </c>
      <c r="M73" s="62">
        <v>0.14831037729164831</v>
      </c>
    </row>
    <row r="74" spans="1:14" s="86" customFormat="1" ht="45">
      <c r="A74" s="87" t="s">
        <v>72</v>
      </c>
      <c r="B74" s="291">
        <v>0</v>
      </c>
      <c r="C74" s="267">
        <v>0</v>
      </c>
      <c r="D74" s="275">
        <v>44888022.419999994</v>
      </c>
      <c r="E74" s="268">
        <v>1</v>
      </c>
      <c r="F74" s="287">
        <v>44888022.419999994</v>
      </c>
      <c r="G74" s="296">
        <v>0.32574285564160188</v>
      </c>
      <c r="H74" s="119">
        <v>0</v>
      </c>
      <c r="I74" s="81">
        <v>0</v>
      </c>
      <c r="J74" s="96">
        <v>46237407</v>
      </c>
      <c r="K74" s="84">
        <v>1</v>
      </c>
      <c r="L74" s="120">
        <v>46237407</v>
      </c>
      <c r="M74" s="83">
        <v>0.32301811717689416</v>
      </c>
    </row>
    <row r="75" spans="1:14" s="86" customFormat="1" ht="45">
      <c r="A75" s="87" t="s">
        <v>73</v>
      </c>
      <c r="B75" s="291">
        <v>0</v>
      </c>
      <c r="C75" s="268">
        <v>0</v>
      </c>
      <c r="D75" s="274">
        <v>0</v>
      </c>
      <c r="E75" s="268">
        <v>0</v>
      </c>
      <c r="F75" s="297">
        <v>0</v>
      </c>
      <c r="G75" s="269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292">
        <v>72716982.310000002</v>
      </c>
      <c r="C76" s="293">
        <v>0.527691713608337</v>
      </c>
      <c r="D76" s="292">
        <v>65085034.349999994</v>
      </c>
      <c r="E76" s="294">
        <v>0.472308286391663</v>
      </c>
      <c r="F76" s="292">
        <v>137802016.66</v>
      </c>
      <c r="G76" s="295">
        <v>1</v>
      </c>
      <c r="H76" s="123">
        <v>75562567</v>
      </c>
      <c r="I76" s="124">
        <v>0.52788596301243529</v>
      </c>
      <c r="J76" s="123">
        <v>67579271</v>
      </c>
      <c r="K76" s="125">
        <v>0.47211403698756477</v>
      </c>
      <c r="L76" s="123">
        <v>143141838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9" zoomScale="30" zoomScaleNormal="30" workbookViewId="0">
      <selection activeCell="J32" sqref="J3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221"/>
      <c r="C4" s="222"/>
      <c r="D4" s="221"/>
      <c r="E4" s="222"/>
      <c r="F4" s="221"/>
      <c r="G4" s="223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219"/>
      <c r="C5" s="224"/>
      <c r="D5" s="219"/>
      <c r="E5" s="224"/>
      <c r="F5" s="219"/>
      <c r="G5" s="225"/>
      <c r="H5" s="5"/>
      <c r="I5" s="22"/>
      <c r="J5" s="5"/>
      <c r="K5" s="22"/>
      <c r="L5" s="5"/>
      <c r="M5" s="23"/>
    </row>
    <row r="6" spans="1:17" s="11" customFormat="1" ht="45">
      <c r="A6" s="24"/>
      <c r="B6" s="226" t="s">
        <v>129</v>
      </c>
      <c r="C6" s="227"/>
      <c r="D6" s="228"/>
      <c r="E6" s="227"/>
      <c r="F6" s="228"/>
      <c r="G6" s="229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219" t="s">
        <v>4</v>
      </c>
      <c r="C7" s="224"/>
      <c r="D7" s="219" t="s">
        <v>4</v>
      </c>
      <c r="E7" s="224"/>
      <c r="F7" s="219" t="s">
        <v>4</v>
      </c>
      <c r="G7" s="225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219" t="s">
        <v>4</v>
      </c>
      <c r="C8" s="224"/>
      <c r="D8" s="219" t="s">
        <v>4</v>
      </c>
      <c r="E8" s="224"/>
      <c r="F8" s="219" t="s">
        <v>4</v>
      </c>
      <c r="G8" s="225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230" t="s">
        <v>4</v>
      </c>
      <c r="C9" s="231" t="s">
        <v>6</v>
      </c>
      <c r="D9" s="232" t="s">
        <v>4</v>
      </c>
      <c r="E9" s="231" t="s">
        <v>6</v>
      </c>
      <c r="F9" s="232" t="s">
        <v>4</v>
      </c>
      <c r="G9" s="23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234" t="s">
        <v>8</v>
      </c>
      <c r="C10" s="235" t="s">
        <v>9</v>
      </c>
      <c r="D10" s="236" t="s">
        <v>10</v>
      </c>
      <c r="E10" s="235" t="s">
        <v>9</v>
      </c>
      <c r="F10" s="236" t="s">
        <v>9</v>
      </c>
      <c r="G10" s="237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238" t="s">
        <v>4</v>
      </c>
      <c r="C11" s="239"/>
      <c r="D11" s="240" t="s">
        <v>4</v>
      </c>
      <c r="E11" s="239"/>
      <c r="F11" s="240" t="s">
        <v>4</v>
      </c>
      <c r="G11" s="241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242" t="s">
        <v>4</v>
      </c>
      <c r="C12" s="243" t="s">
        <v>4</v>
      </c>
      <c r="D12" s="244"/>
      <c r="E12" s="245"/>
      <c r="F12" s="244"/>
      <c r="G12" s="246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220">
        <v>9231194</v>
      </c>
      <c r="C13" s="247">
        <v>1</v>
      </c>
      <c r="D13" s="248">
        <v>0</v>
      </c>
      <c r="E13" s="249">
        <v>0</v>
      </c>
      <c r="F13" s="250">
        <v>9231194</v>
      </c>
      <c r="G13" s="251">
        <v>0.32724618392094679</v>
      </c>
      <c r="H13" s="9">
        <v>7479337</v>
      </c>
      <c r="I13" s="52">
        <v>1</v>
      </c>
      <c r="J13" s="53">
        <v>0</v>
      </c>
      <c r="K13" s="54">
        <v>0</v>
      </c>
      <c r="L13" s="55">
        <v>7479337</v>
      </c>
      <c r="M13" s="56">
        <v>0.25849937126153166</v>
      </c>
      <c r="N13" s="57"/>
    </row>
    <row r="14" spans="1:17" s="11" customFormat="1" ht="44.25">
      <c r="A14" s="21" t="s">
        <v>14</v>
      </c>
      <c r="B14" s="219">
        <v>0</v>
      </c>
      <c r="C14" s="252">
        <v>0</v>
      </c>
      <c r="D14" s="253">
        <v>0</v>
      </c>
      <c r="E14" s="254">
        <v>0</v>
      </c>
      <c r="F14" s="301">
        <v>0</v>
      </c>
      <c r="G14" s="255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256">
        <v>560191</v>
      </c>
      <c r="C15" s="298">
        <v>1</v>
      </c>
      <c r="D15" s="258">
        <v>0</v>
      </c>
      <c r="E15" s="299">
        <v>0</v>
      </c>
      <c r="F15" s="244">
        <v>560191</v>
      </c>
      <c r="G15" s="300">
        <v>1</v>
      </c>
      <c r="H15" s="63">
        <v>594468</v>
      </c>
      <c r="I15" s="64">
        <v>1</v>
      </c>
      <c r="J15" s="42">
        <v>0</v>
      </c>
      <c r="K15" s="65">
        <v>0</v>
      </c>
      <c r="L15" s="48">
        <v>594468</v>
      </c>
      <c r="M15" s="66">
        <v>2.0545885849922285E-2</v>
      </c>
      <c r="N15" s="35"/>
    </row>
    <row r="16" spans="1:17" s="11" customFormat="1" ht="44.25">
      <c r="A16" s="67" t="s">
        <v>16</v>
      </c>
      <c r="B16" s="219">
        <v>0</v>
      </c>
      <c r="C16" s="247">
        <v>0</v>
      </c>
      <c r="D16" s="253">
        <v>0</v>
      </c>
      <c r="E16" s="249">
        <v>0</v>
      </c>
      <c r="F16" s="261">
        <v>0</v>
      </c>
      <c r="G16" s="251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238">
        <v>510191</v>
      </c>
      <c r="C17" s="252">
        <v>1</v>
      </c>
      <c r="D17" s="258">
        <v>0</v>
      </c>
      <c r="E17" s="254">
        <v>0</v>
      </c>
      <c r="F17" s="240">
        <v>510191</v>
      </c>
      <c r="G17" s="255">
        <v>1.8086290659779413E-2</v>
      </c>
      <c r="H17" s="42">
        <v>544468</v>
      </c>
      <c r="I17" s="58">
        <v>1</v>
      </c>
      <c r="J17" s="70">
        <v>0</v>
      </c>
      <c r="K17" s="60">
        <v>0</v>
      </c>
      <c r="L17" s="44">
        <v>544468</v>
      </c>
      <c r="M17" s="62">
        <v>1.8817795704622432E-2</v>
      </c>
      <c r="N17" s="35"/>
    </row>
    <row r="18" spans="1:14" s="11" customFormat="1" ht="44.25">
      <c r="A18" s="69" t="s">
        <v>18</v>
      </c>
      <c r="B18" s="238">
        <v>0</v>
      </c>
      <c r="C18" s="252">
        <v>0</v>
      </c>
      <c r="D18" s="258">
        <v>0</v>
      </c>
      <c r="E18" s="254">
        <v>0</v>
      </c>
      <c r="F18" s="240">
        <v>0</v>
      </c>
      <c r="G18" s="255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238">
        <v>0</v>
      </c>
      <c r="C19" s="252">
        <v>0</v>
      </c>
      <c r="D19" s="258">
        <v>0</v>
      </c>
      <c r="E19" s="254">
        <v>0</v>
      </c>
      <c r="F19" s="240">
        <v>0</v>
      </c>
      <c r="G19" s="255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238">
        <v>0</v>
      </c>
      <c r="C20" s="252">
        <v>0</v>
      </c>
      <c r="D20" s="258">
        <v>0</v>
      </c>
      <c r="E20" s="254">
        <v>0</v>
      </c>
      <c r="F20" s="240">
        <v>0</v>
      </c>
      <c r="G20" s="255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238">
        <v>50000</v>
      </c>
      <c r="C21" s="252">
        <v>1</v>
      </c>
      <c r="D21" s="258">
        <v>0</v>
      </c>
      <c r="E21" s="254">
        <v>0</v>
      </c>
      <c r="F21" s="240">
        <v>50000</v>
      </c>
      <c r="G21" s="255">
        <v>1.7725019316079088E-3</v>
      </c>
      <c r="H21" s="42">
        <v>50000</v>
      </c>
      <c r="I21" s="58">
        <v>1</v>
      </c>
      <c r="J21" s="70">
        <v>0</v>
      </c>
      <c r="K21" s="60">
        <v>0</v>
      </c>
      <c r="L21" s="44">
        <v>50000</v>
      </c>
      <c r="M21" s="62">
        <v>1.7280901452998551E-3</v>
      </c>
      <c r="N21" s="35"/>
    </row>
    <row r="22" spans="1:14" s="11" customFormat="1" ht="44.25">
      <c r="A22" s="69" t="s">
        <v>22</v>
      </c>
      <c r="B22" s="238">
        <v>0</v>
      </c>
      <c r="C22" s="252">
        <v>0</v>
      </c>
      <c r="D22" s="258">
        <v>0</v>
      </c>
      <c r="E22" s="254">
        <v>0</v>
      </c>
      <c r="F22" s="240">
        <v>0</v>
      </c>
      <c r="G22" s="255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238">
        <v>0</v>
      </c>
      <c r="C23" s="252">
        <v>0</v>
      </c>
      <c r="D23" s="258">
        <v>0</v>
      </c>
      <c r="E23" s="254">
        <v>0</v>
      </c>
      <c r="F23" s="240">
        <v>0</v>
      </c>
      <c r="G23" s="255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238">
        <v>0</v>
      </c>
      <c r="C24" s="252">
        <v>0</v>
      </c>
      <c r="D24" s="258">
        <v>0</v>
      </c>
      <c r="E24" s="254">
        <v>0</v>
      </c>
      <c r="F24" s="240">
        <v>0</v>
      </c>
      <c r="G24" s="255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238">
        <v>0</v>
      </c>
      <c r="C25" s="252">
        <v>0</v>
      </c>
      <c r="D25" s="258">
        <v>0</v>
      </c>
      <c r="E25" s="254">
        <v>0</v>
      </c>
      <c r="F25" s="240">
        <v>0</v>
      </c>
      <c r="G25" s="255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238">
        <v>0</v>
      </c>
      <c r="C26" s="252">
        <v>0</v>
      </c>
      <c r="D26" s="258">
        <v>0</v>
      </c>
      <c r="E26" s="254">
        <v>0</v>
      </c>
      <c r="F26" s="240">
        <v>0</v>
      </c>
      <c r="G26" s="255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238">
        <v>0</v>
      </c>
      <c r="C27" s="252">
        <v>0</v>
      </c>
      <c r="D27" s="258">
        <v>0</v>
      </c>
      <c r="E27" s="254">
        <v>0</v>
      </c>
      <c r="F27" s="240">
        <v>0</v>
      </c>
      <c r="G27" s="255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238">
        <v>0</v>
      </c>
      <c r="C28" s="252">
        <v>0</v>
      </c>
      <c r="D28" s="258">
        <v>0</v>
      </c>
      <c r="E28" s="254">
        <v>0</v>
      </c>
      <c r="F28" s="240">
        <v>0</v>
      </c>
      <c r="G28" s="255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238">
        <v>0</v>
      </c>
      <c r="C29" s="252">
        <v>0</v>
      </c>
      <c r="D29" s="258">
        <v>0</v>
      </c>
      <c r="E29" s="254">
        <v>0</v>
      </c>
      <c r="F29" s="240">
        <v>0</v>
      </c>
      <c r="G29" s="255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238">
        <v>0</v>
      </c>
      <c r="C30" s="252">
        <v>0</v>
      </c>
      <c r="D30" s="258">
        <v>0</v>
      </c>
      <c r="E30" s="254">
        <v>0</v>
      </c>
      <c r="F30" s="240">
        <v>0</v>
      </c>
      <c r="G30" s="255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238">
        <v>0</v>
      </c>
      <c r="C31" s="252">
        <v>0</v>
      </c>
      <c r="D31" s="258">
        <v>0</v>
      </c>
      <c r="E31" s="254">
        <v>0</v>
      </c>
      <c r="F31" s="240">
        <v>0</v>
      </c>
      <c r="G31" s="255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238">
        <v>0</v>
      </c>
      <c r="C32" s="252">
        <v>0</v>
      </c>
      <c r="D32" s="258">
        <v>0</v>
      </c>
      <c r="E32" s="254">
        <v>0</v>
      </c>
      <c r="F32" s="240">
        <v>0</v>
      </c>
      <c r="G32" s="255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238">
        <v>0</v>
      </c>
      <c r="C33" s="252">
        <v>0</v>
      </c>
      <c r="D33" s="258">
        <v>0</v>
      </c>
      <c r="E33" s="254">
        <v>0</v>
      </c>
      <c r="F33" s="240">
        <v>0</v>
      </c>
      <c r="G33" s="255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238">
        <v>0</v>
      </c>
      <c r="C34" s="252">
        <v>0</v>
      </c>
      <c r="D34" s="258">
        <v>0</v>
      </c>
      <c r="E34" s="254">
        <v>0</v>
      </c>
      <c r="F34" s="240">
        <v>0</v>
      </c>
      <c r="G34" s="255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262"/>
      <c r="C35" s="257" t="s">
        <v>4</v>
      </c>
      <c r="D35" s="258"/>
      <c r="E35" s="259" t="s">
        <v>4</v>
      </c>
      <c r="F35" s="240"/>
      <c r="G35" s="260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238">
        <v>0</v>
      </c>
      <c r="C36" s="252">
        <v>0</v>
      </c>
      <c r="D36" s="258">
        <v>0</v>
      </c>
      <c r="E36" s="254">
        <v>0</v>
      </c>
      <c r="F36" s="240">
        <v>0</v>
      </c>
      <c r="G36" s="255">
        <v>0</v>
      </c>
      <c r="H36" s="42">
        <v>100000</v>
      </c>
      <c r="I36" s="58">
        <v>1</v>
      </c>
      <c r="J36" s="70">
        <v>0</v>
      </c>
      <c r="K36" s="60">
        <v>0</v>
      </c>
      <c r="L36" s="44">
        <v>100000</v>
      </c>
      <c r="M36" s="62">
        <v>3.4561802905997102E-3</v>
      </c>
      <c r="N36" s="35"/>
    </row>
    <row r="37" spans="1:14" s="11" customFormat="1" ht="45">
      <c r="A37" s="72" t="s">
        <v>36</v>
      </c>
      <c r="B37" s="262"/>
      <c r="C37" s="257" t="s">
        <v>4</v>
      </c>
      <c r="D37" s="258"/>
      <c r="E37" s="259" t="s">
        <v>4</v>
      </c>
      <c r="F37" s="240"/>
      <c r="G37" s="260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263">
        <v>0</v>
      </c>
      <c r="C38" s="252">
        <v>0</v>
      </c>
      <c r="D38" s="264">
        <v>0</v>
      </c>
      <c r="E38" s="254">
        <v>0</v>
      </c>
      <c r="F38" s="265">
        <v>0</v>
      </c>
      <c r="G38" s="255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263"/>
      <c r="C39" s="252" t="s">
        <v>11</v>
      </c>
      <c r="D39" s="264"/>
      <c r="E39" s="254" t="s">
        <v>11</v>
      </c>
      <c r="F39" s="240">
        <v>0</v>
      </c>
      <c r="G39" s="255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266">
        <v>9791385</v>
      </c>
      <c r="C40" s="267">
        <v>1</v>
      </c>
      <c r="D40" s="266">
        <v>0</v>
      </c>
      <c r="E40" s="268">
        <v>0</v>
      </c>
      <c r="F40" s="266">
        <v>9791385</v>
      </c>
      <c r="G40" s="269">
        <v>0.34710497651233407</v>
      </c>
      <c r="H40" s="80">
        <v>8173805</v>
      </c>
      <c r="I40" s="81">
        <v>1</v>
      </c>
      <c r="J40" s="80">
        <v>0</v>
      </c>
      <c r="K40" s="84">
        <v>0</v>
      </c>
      <c r="L40" s="80">
        <v>8173805</v>
      </c>
      <c r="M40" s="83">
        <v>0.28250143740205363</v>
      </c>
      <c r="N40" s="85"/>
    </row>
    <row r="41" spans="1:14" s="11" customFormat="1" ht="45">
      <c r="A41" s="87" t="s">
        <v>39</v>
      </c>
      <c r="B41" s="256"/>
      <c r="C41" s="257" t="s">
        <v>4</v>
      </c>
      <c r="D41" s="258"/>
      <c r="E41" s="259" t="s">
        <v>4</v>
      </c>
      <c r="F41" s="240"/>
      <c r="G41" s="260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242">
        <v>0</v>
      </c>
      <c r="C42" s="247">
        <v>0</v>
      </c>
      <c r="D42" s="270">
        <v>0</v>
      </c>
      <c r="E42" s="249">
        <v>0</v>
      </c>
      <c r="F42" s="244">
        <v>0</v>
      </c>
      <c r="G42" s="251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238">
        <v>0</v>
      </c>
      <c r="C43" s="252">
        <v>0</v>
      </c>
      <c r="D43" s="258">
        <v>0</v>
      </c>
      <c r="E43" s="254">
        <v>0</v>
      </c>
      <c r="F43" s="240">
        <v>0</v>
      </c>
      <c r="G43" s="255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238">
        <v>0</v>
      </c>
      <c r="C44" s="252">
        <v>0</v>
      </c>
      <c r="D44" s="258">
        <v>0</v>
      </c>
      <c r="E44" s="254">
        <v>0</v>
      </c>
      <c r="F44" s="265">
        <v>0</v>
      </c>
      <c r="G44" s="255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238">
        <v>0</v>
      </c>
      <c r="C45" s="252">
        <v>0</v>
      </c>
      <c r="D45" s="258">
        <v>0</v>
      </c>
      <c r="E45" s="254">
        <v>0</v>
      </c>
      <c r="F45" s="265">
        <v>0</v>
      </c>
      <c r="G45" s="255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238">
        <v>0</v>
      </c>
      <c r="C46" s="252">
        <v>0</v>
      </c>
      <c r="D46" s="258">
        <v>0</v>
      </c>
      <c r="E46" s="254">
        <v>0</v>
      </c>
      <c r="F46" s="265">
        <v>0</v>
      </c>
      <c r="G46" s="255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271">
        <v>0</v>
      </c>
      <c r="C47" s="267">
        <v>0</v>
      </c>
      <c r="D47" s="272">
        <v>0</v>
      </c>
      <c r="E47" s="268">
        <v>0</v>
      </c>
      <c r="F47" s="273">
        <v>0</v>
      </c>
      <c r="G47" s="269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120</v>
      </c>
      <c r="B48" s="274">
        <v>0</v>
      </c>
      <c r="C48" s="267">
        <v>0</v>
      </c>
      <c r="D48" s="274">
        <v>0</v>
      </c>
      <c r="E48" s="268">
        <v>0</v>
      </c>
      <c r="F48" s="276">
        <v>0</v>
      </c>
      <c r="G48" s="269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277"/>
      <c r="C49" s="278" t="s">
        <v>4</v>
      </c>
      <c r="D49" s="253"/>
      <c r="E49" s="279" t="s">
        <v>4</v>
      </c>
      <c r="F49" s="244"/>
      <c r="G49" s="280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277">
        <v>8820949.3000000007</v>
      </c>
      <c r="C50" s="247">
        <v>1</v>
      </c>
      <c r="D50" s="253">
        <v>0</v>
      </c>
      <c r="E50" s="249">
        <v>0</v>
      </c>
      <c r="F50" s="281">
        <v>8820949.3000000007</v>
      </c>
      <c r="G50" s="251">
        <v>0.31270299345730868</v>
      </c>
      <c r="H50" s="98">
        <v>10144007</v>
      </c>
      <c r="I50" s="52">
        <v>1</v>
      </c>
      <c r="J50" s="59">
        <v>0</v>
      </c>
      <c r="K50" s="54">
        <v>0</v>
      </c>
      <c r="L50" s="102">
        <v>10144007</v>
      </c>
      <c r="M50" s="56">
        <v>0.35059517061105494</v>
      </c>
      <c r="N50" s="35"/>
    </row>
    <row r="51" spans="1:14" s="11" customFormat="1" ht="44.25">
      <c r="A51" s="41" t="s">
        <v>49</v>
      </c>
      <c r="B51" s="256">
        <v>224483</v>
      </c>
      <c r="C51" s="252">
        <v>1</v>
      </c>
      <c r="D51" s="258">
        <v>0</v>
      </c>
      <c r="E51" s="254">
        <v>0</v>
      </c>
      <c r="F51" s="282">
        <v>224483</v>
      </c>
      <c r="G51" s="255">
        <v>7.9579310222627642E-3</v>
      </c>
      <c r="H51" s="63">
        <v>224483</v>
      </c>
      <c r="I51" s="58">
        <v>1</v>
      </c>
      <c r="J51" s="70">
        <v>0</v>
      </c>
      <c r="K51" s="60">
        <v>0</v>
      </c>
      <c r="L51" s="103">
        <v>224483</v>
      </c>
      <c r="M51" s="62">
        <v>7.7585372017469475E-3</v>
      </c>
      <c r="N51" s="35"/>
    </row>
    <row r="52" spans="1:14" s="11" customFormat="1" ht="44.25">
      <c r="A52" s="104" t="s">
        <v>50</v>
      </c>
      <c r="B52" s="283">
        <v>728929.5</v>
      </c>
      <c r="C52" s="252">
        <v>1</v>
      </c>
      <c r="D52" s="284">
        <v>0</v>
      </c>
      <c r="E52" s="254">
        <v>0</v>
      </c>
      <c r="F52" s="285">
        <v>728929.5</v>
      </c>
      <c r="G52" s="255">
        <v>2.5840578935119745E-2</v>
      </c>
      <c r="H52" s="105">
        <v>728929.5</v>
      </c>
      <c r="I52" s="58">
        <v>1</v>
      </c>
      <c r="J52" s="106">
        <v>0</v>
      </c>
      <c r="K52" s="60">
        <v>0</v>
      </c>
      <c r="L52" s="107">
        <v>728929.5</v>
      </c>
      <c r="M52" s="62">
        <v>2.5193117711367015E-2</v>
      </c>
      <c r="N52" s="35"/>
    </row>
    <row r="53" spans="1:14" s="11" customFormat="1" ht="44.25">
      <c r="A53" s="104" t="s">
        <v>51</v>
      </c>
      <c r="B53" s="283">
        <v>346666.65</v>
      </c>
      <c r="C53" s="252">
        <v>1</v>
      </c>
      <c r="D53" s="284">
        <v>0</v>
      </c>
      <c r="E53" s="254">
        <v>0</v>
      </c>
      <c r="F53" s="285">
        <v>346666.65</v>
      </c>
      <c r="G53" s="255">
        <v>1.2289346134980858E-2</v>
      </c>
      <c r="H53" s="105">
        <v>0</v>
      </c>
      <c r="I53" s="58">
        <v>0</v>
      </c>
      <c r="J53" s="106">
        <v>346666.65</v>
      </c>
      <c r="K53" s="60">
        <v>1</v>
      </c>
      <c r="L53" s="107">
        <v>346666.65</v>
      </c>
      <c r="M53" s="62">
        <v>1.1981424431382282E-2</v>
      </c>
      <c r="N53" s="35"/>
    </row>
    <row r="54" spans="1:14" s="11" customFormat="1" ht="44.25">
      <c r="A54" s="104" t="s">
        <v>52</v>
      </c>
      <c r="B54" s="283">
        <v>0</v>
      </c>
      <c r="C54" s="252">
        <v>0</v>
      </c>
      <c r="D54" s="284">
        <v>341820</v>
      </c>
      <c r="E54" s="254">
        <v>1</v>
      </c>
      <c r="F54" s="285">
        <v>341820</v>
      </c>
      <c r="G54" s="255">
        <v>1</v>
      </c>
      <c r="H54" s="105">
        <v>0</v>
      </c>
      <c r="I54" s="58">
        <v>0</v>
      </c>
      <c r="J54" s="106">
        <v>437060</v>
      </c>
      <c r="K54" s="60">
        <v>1</v>
      </c>
      <c r="L54" s="107">
        <v>437060</v>
      </c>
      <c r="M54" s="62">
        <v>1</v>
      </c>
      <c r="N54" s="35"/>
    </row>
    <row r="55" spans="1:14" s="11" customFormat="1" ht="44.25">
      <c r="A55" s="41" t="s">
        <v>53</v>
      </c>
      <c r="B55" s="256">
        <v>1620901.3</v>
      </c>
      <c r="C55" s="252">
        <v>1</v>
      </c>
      <c r="D55" s="258">
        <v>0</v>
      </c>
      <c r="E55" s="254">
        <v>0</v>
      </c>
      <c r="F55" s="282">
        <v>1620901.3</v>
      </c>
      <c r="G55" s="255">
        <v>5.746101370391541E-2</v>
      </c>
      <c r="H55" s="63">
        <v>0</v>
      </c>
      <c r="I55" s="58">
        <v>0</v>
      </c>
      <c r="J55" s="70">
        <v>717597.79999999993</v>
      </c>
      <c r="K55" s="60">
        <v>1</v>
      </c>
      <c r="L55" s="103">
        <v>717597.79999999993</v>
      </c>
      <c r="M55" s="62">
        <v>2.4801473729377126E-2</v>
      </c>
      <c r="N55" s="35"/>
    </row>
    <row r="56" spans="1:14" s="86" customFormat="1" ht="45">
      <c r="A56" s="94" t="s">
        <v>54</v>
      </c>
      <c r="B56" s="286">
        <v>11741929.75</v>
      </c>
      <c r="C56" s="267">
        <v>0.97171242312428718</v>
      </c>
      <c r="D56" s="272">
        <v>341820</v>
      </c>
      <c r="E56" s="268">
        <v>3.0801753921181681E-2</v>
      </c>
      <c r="F56" s="287">
        <v>12083749.75</v>
      </c>
      <c r="G56" s="269">
        <v>0.42836939545883168</v>
      </c>
      <c r="H56" s="108">
        <v>11097419.5</v>
      </c>
      <c r="I56" s="81">
        <v>0.88083538676885331</v>
      </c>
      <c r="J56" s="92">
        <v>1501324.45</v>
      </c>
      <c r="K56" s="84">
        <v>0.11916461323114674</v>
      </c>
      <c r="L56" s="103">
        <v>12598743.949999999</v>
      </c>
      <c r="M56" s="83">
        <v>0.43543530526302338</v>
      </c>
      <c r="N56" s="85"/>
    </row>
    <row r="57" spans="1:14" s="11" customFormat="1" ht="44.25">
      <c r="A57" s="51" t="s">
        <v>55</v>
      </c>
      <c r="B57" s="288">
        <v>0</v>
      </c>
      <c r="C57" s="252">
        <v>0</v>
      </c>
      <c r="D57" s="289">
        <v>0</v>
      </c>
      <c r="E57" s="254">
        <v>0</v>
      </c>
      <c r="F57" s="290">
        <v>0</v>
      </c>
      <c r="G57" s="255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238">
        <v>0</v>
      </c>
      <c r="C58" s="252">
        <v>0</v>
      </c>
      <c r="D58" s="258">
        <v>0</v>
      </c>
      <c r="E58" s="254">
        <v>0</v>
      </c>
      <c r="F58" s="240">
        <v>0</v>
      </c>
      <c r="G58" s="255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238">
        <v>0</v>
      </c>
      <c r="C59" s="252">
        <v>0</v>
      </c>
      <c r="D59" s="258">
        <v>0</v>
      </c>
      <c r="E59" s="254">
        <v>0</v>
      </c>
      <c r="F59" s="240">
        <v>0</v>
      </c>
      <c r="G59" s="255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263">
        <v>0</v>
      </c>
      <c r="C60" s="252">
        <v>0</v>
      </c>
      <c r="D60" s="264">
        <v>757800</v>
      </c>
      <c r="E60" s="254">
        <v>1</v>
      </c>
      <c r="F60" s="265">
        <v>757800</v>
      </c>
      <c r="G60" s="255">
        <v>2.6864039275449465E-2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238">
        <v>0</v>
      </c>
      <c r="C61" s="252">
        <v>0</v>
      </c>
      <c r="D61" s="258">
        <v>0</v>
      </c>
      <c r="E61" s="254">
        <v>0</v>
      </c>
      <c r="F61" s="240">
        <v>0</v>
      </c>
      <c r="G61" s="255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238">
        <v>0</v>
      </c>
      <c r="C62" s="252">
        <v>0</v>
      </c>
      <c r="D62" s="258">
        <v>9565</v>
      </c>
      <c r="E62" s="254">
        <v>1</v>
      </c>
      <c r="F62" s="240">
        <v>9565</v>
      </c>
      <c r="G62" s="255">
        <v>3.3907961951659297E-4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238">
        <v>0</v>
      </c>
      <c r="C63" s="252">
        <v>0</v>
      </c>
      <c r="D63" s="258">
        <v>892648.22</v>
      </c>
      <c r="E63" s="254">
        <v>1</v>
      </c>
      <c r="F63" s="240">
        <v>892648.22</v>
      </c>
      <c r="G63" s="255">
        <v>3.1644413883927233E-2</v>
      </c>
      <c r="H63" s="42">
        <v>0</v>
      </c>
      <c r="I63" s="58">
        <v>0</v>
      </c>
      <c r="J63" s="70">
        <v>1660143.84</v>
      </c>
      <c r="K63" s="60">
        <v>1</v>
      </c>
      <c r="L63" s="44">
        <v>1660143.84</v>
      </c>
      <c r="M63" s="62">
        <v>5.7377564193685192E-2</v>
      </c>
      <c r="N63" s="35"/>
    </row>
    <row r="64" spans="1:14" s="11" customFormat="1" ht="44.25">
      <c r="A64" s="115" t="s">
        <v>62</v>
      </c>
      <c r="B64" s="238">
        <v>0</v>
      </c>
      <c r="C64" s="252">
        <v>0</v>
      </c>
      <c r="D64" s="258">
        <v>0</v>
      </c>
      <c r="E64" s="254">
        <v>0</v>
      </c>
      <c r="F64" s="240">
        <v>0</v>
      </c>
      <c r="G64" s="255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238">
        <v>0</v>
      </c>
      <c r="C65" s="252">
        <v>0</v>
      </c>
      <c r="D65" s="258">
        <v>165822</v>
      </c>
      <c r="E65" s="254">
        <v>1</v>
      </c>
      <c r="F65" s="240">
        <v>165822</v>
      </c>
      <c r="G65" s="255">
        <v>5.8783963060617334E-3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238">
        <v>2992</v>
      </c>
      <c r="C66" s="252">
        <v>1</v>
      </c>
      <c r="D66" s="258">
        <v>0</v>
      </c>
      <c r="E66" s="254">
        <v>0</v>
      </c>
      <c r="F66" s="240">
        <v>2992</v>
      </c>
      <c r="G66" s="255">
        <v>1.0606651558741727E-4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271">
        <v>11744921.75</v>
      </c>
      <c r="C67" s="267">
        <v>0.84419455686217126</v>
      </c>
      <c r="D67" s="272">
        <v>2167655.2199999997</v>
      </c>
      <c r="E67" s="268">
        <v>0.19532965500089208</v>
      </c>
      <c r="F67" s="271">
        <v>13912576.970000001</v>
      </c>
      <c r="G67" s="269">
        <v>0.49320139105937416</v>
      </c>
      <c r="H67" s="91">
        <v>11097419.5</v>
      </c>
      <c r="I67" s="81">
        <v>0.77828086337721303</v>
      </c>
      <c r="J67" s="92">
        <v>3161468.29</v>
      </c>
      <c r="K67" s="84">
        <v>0.22171913662278706</v>
      </c>
      <c r="L67" s="91">
        <v>14258887.789999999</v>
      </c>
      <c r="M67" s="83">
        <v>0.4928128694567086</v>
      </c>
      <c r="N67" s="85"/>
    </row>
    <row r="68" spans="1:14" s="11" customFormat="1" ht="45">
      <c r="A68" s="24" t="s">
        <v>66</v>
      </c>
      <c r="B68" s="256"/>
      <c r="C68" s="257" t="s">
        <v>4</v>
      </c>
      <c r="D68" s="258"/>
      <c r="E68" s="259" t="s">
        <v>4</v>
      </c>
      <c r="F68" s="240"/>
      <c r="G68" s="260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219">
        <v>0</v>
      </c>
      <c r="C69" s="247">
        <v>0</v>
      </c>
      <c r="D69" s="253">
        <v>0</v>
      </c>
      <c r="E69" s="249">
        <v>0</v>
      </c>
      <c r="F69" s="261">
        <v>0</v>
      </c>
      <c r="G69" s="251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238">
        <v>0</v>
      </c>
      <c r="C70" s="252">
        <v>0</v>
      </c>
      <c r="D70" s="258">
        <v>0</v>
      </c>
      <c r="E70" s="254">
        <v>0</v>
      </c>
      <c r="F70" s="240">
        <v>0</v>
      </c>
      <c r="G70" s="255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256"/>
      <c r="C71" s="257" t="s">
        <v>4</v>
      </c>
      <c r="D71" s="258"/>
      <c r="E71" s="259" t="s">
        <v>4</v>
      </c>
      <c r="F71" s="240"/>
      <c r="G71" s="260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219">
        <v>0</v>
      </c>
      <c r="C72" s="247">
        <v>0</v>
      </c>
      <c r="D72" s="253">
        <v>0</v>
      </c>
      <c r="E72" s="249">
        <v>0</v>
      </c>
      <c r="F72" s="261">
        <v>0</v>
      </c>
      <c r="G72" s="251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238">
        <v>0</v>
      </c>
      <c r="C73" s="252">
        <v>0</v>
      </c>
      <c r="D73" s="258">
        <v>4504752</v>
      </c>
      <c r="E73" s="254">
        <v>1</v>
      </c>
      <c r="F73" s="240">
        <v>4504752</v>
      </c>
      <c r="G73" s="255">
        <v>0.15969363242829182</v>
      </c>
      <c r="H73" s="42">
        <v>0</v>
      </c>
      <c r="I73" s="58">
        <v>0</v>
      </c>
      <c r="J73" s="70">
        <v>6500983</v>
      </c>
      <c r="K73" s="60">
        <v>1</v>
      </c>
      <c r="L73" s="44">
        <v>6500983</v>
      </c>
      <c r="M73" s="62">
        <v>0.22468569314123776</v>
      </c>
    </row>
    <row r="74" spans="1:14" s="86" customFormat="1" ht="45">
      <c r="A74" s="87" t="s">
        <v>72</v>
      </c>
      <c r="B74" s="291">
        <v>0</v>
      </c>
      <c r="C74" s="267">
        <v>0</v>
      </c>
      <c r="D74" s="275">
        <v>4504752</v>
      </c>
      <c r="E74" s="268">
        <v>1</v>
      </c>
      <c r="F74" s="287">
        <v>4504752</v>
      </c>
      <c r="G74" s="296">
        <v>0.15969363242829182</v>
      </c>
      <c r="H74" s="119">
        <v>0</v>
      </c>
      <c r="I74" s="81">
        <v>0</v>
      </c>
      <c r="J74" s="96">
        <v>6500983</v>
      </c>
      <c r="K74" s="84">
        <v>1</v>
      </c>
      <c r="L74" s="120">
        <v>6500983</v>
      </c>
      <c r="M74" s="83">
        <v>0.22468569314123776</v>
      </c>
    </row>
    <row r="75" spans="1:14" s="86" customFormat="1" ht="45">
      <c r="A75" s="87" t="s">
        <v>73</v>
      </c>
      <c r="B75" s="291">
        <v>0</v>
      </c>
      <c r="C75" s="268">
        <v>0</v>
      </c>
      <c r="D75" s="274">
        <v>0</v>
      </c>
      <c r="E75" s="268">
        <v>0</v>
      </c>
      <c r="F75" s="297">
        <v>0</v>
      </c>
      <c r="G75" s="269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292">
        <v>21536306.75</v>
      </c>
      <c r="C76" s="293">
        <v>0.76346290628150892</v>
      </c>
      <c r="D76" s="292">
        <v>6672407.2199999997</v>
      </c>
      <c r="E76" s="294">
        <v>0.23653709371849113</v>
      </c>
      <c r="F76" s="292">
        <v>28208713.969999999</v>
      </c>
      <c r="G76" s="295">
        <v>1</v>
      </c>
      <c r="H76" s="123">
        <v>19271223.5</v>
      </c>
      <c r="I76" s="124">
        <v>0.66604822836441968</v>
      </c>
      <c r="J76" s="123">
        <v>9662451.2899999991</v>
      </c>
      <c r="K76" s="125">
        <v>0.33395173707377745</v>
      </c>
      <c r="L76" s="123">
        <v>28933675.789999999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0" zoomScale="30" zoomScaleNormal="30" workbookViewId="0">
      <selection activeCell="L19" sqref="L1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6258579</v>
      </c>
      <c r="C13" s="335">
        <v>1</v>
      </c>
      <c r="D13" s="336">
        <v>0</v>
      </c>
      <c r="E13" s="337">
        <v>0</v>
      </c>
      <c r="F13" s="338">
        <v>6258579</v>
      </c>
      <c r="G13" s="339">
        <v>0.2059132091960662</v>
      </c>
      <c r="H13" s="9">
        <v>5658617</v>
      </c>
      <c r="I13" s="52">
        <v>1</v>
      </c>
      <c r="J13" s="53">
        <v>0</v>
      </c>
      <c r="K13" s="54">
        <v>0</v>
      </c>
      <c r="L13" s="55">
        <v>5658617</v>
      </c>
      <c r="M13" s="56">
        <v>0.17824759633747114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182598</v>
      </c>
      <c r="C15" s="393">
        <v>1</v>
      </c>
      <c r="D15" s="346">
        <v>0</v>
      </c>
      <c r="E15" s="394">
        <v>0</v>
      </c>
      <c r="F15" s="332">
        <v>182598</v>
      </c>
      <c r="G15" s="395">
        <v>1</v>
      </c>
      <c r="H15" s="63">
        <v>194866</v>
      </c>
      <c r="I15" s="64">
        <v>1</v>
      </c>
      <c r="J15" s="42">
        <v>0</v>
      </c>
      <c r="K15" s="65">
        <v>0</v>
      </c>
      <c r="L15" s="48">
        <v>194866</v>
      </c>
      <c r="M15" s="66">
        <v>6.1383189758023298E-3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182598</v>
      </c>
      <c r="C17" s="340">
        <v>1</v>
      </c>
      <c r="D17" s="346">
        <v>0</v>
      </c>
      <c r="E17" s="342">
        <v>0</v>
      </c>
      <c r="F17" s="328">
        <v>182598</v>
      </c>
      <c r="G17" s="343">
        <v>6.0076480895716582E-3</v>
      </c>
      <c r="H17" s="42">
        <v>194866</v>
      </c>
      <c r="I17" s="58">
        <v>1</v>
      </c>
      <c r="J17" s="70">
        <v>0</v>
      </c>
      <c r="K17" s="60">
        <v>0</v>
      </c>
      <c r="L17" s="44">
        <v>194866</v>
      </c>
      <c r="M17" s="62">
        <v>6.1383189758023298E-3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250000</v>
      </c>
      <c r="I36" s="58">
        <v>1</v>
      </c>
      <c r="J36" s="70">
        <v>0</v>
      </c>
      <c r="K36" s="60">
        <v>0</v>
      </c>
      <c r="L36" s="44">
        <v>250000</v>
      </c>
      <c r="M36" s="62">
        <v>7.8750512862715023E-3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6441177</v>
      </c>
      <c r="C40" s="355">
        <v>1</v>
      </c>
      <c r="D40" s="354">
        <v>0</v>
      </c>
      <c r="E40" s="356">
        <v>0</v>
      </c>
      <c r="F40" s="354">
        <v>6441177</v>
      </c>
      <c r="G40" s="357">
        <v>0.21192085728563786</v>
      </c>
      <c r="H40" s="80">
        <v>6103483</v>
      </c>
      <c r="I40" s="81">
        <v>1</v>
      </c>
      <c r="J40" s="80">
        <v>0</v>
      </c>
      <c r="K40" s="84">
        <v>0</v>
      </c>
      <c r="L40" s="80">
        <v>6103483</v>
      </c>
      <c r="M40" s="83">
        <v>0.19226096659954497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645071</v>
      </c>
      <c r="C48" s="355">
        <v>1</v>
      </c>
      <c r="D48" s="362">
        <v>0</v>
      </c>
      <c r="E48" s="356">
        <v>0</v>
      </c>
      <c r="F48" s="364">
        <v>645071</v>
      </c>
      <c r="G48" s="357">
        <v>2.1223450206399191E-2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5191294</v>
      </c>
      <c r="C50" s="335">
        <v>1</v>
      </c>
      <c r="D50" s="341">
        <v>0</v>
      </c>
      <c r="E50" s="337">
        <v>0</v>
      </c>
      <c r="F50" s="369">
        <v>5191294</v>
      </c>
      <c r="G50" s="339">
        <v>0.17079851631181509</v>
      </c>
      <c r="H50" s="98">
        <v>5261929</v>
      </c>
      <c r="I50" s="52">
        <v>1</v>
      </c>
      <c r="J50" s="59">
        <v>0</v>
      </c>
      <c r="K50" s="54">
        <v>0</v>
      </c>
      <c r="L50" s="102">
        <v>5261929</v>
      </c>
      <c r="M50" s="56">
        <v>0.16575184295887727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6500</v>
      </c>
      <c r="I51" s="58">
        <v>1</v>
      </c>
      <c r="J51" s="70">
        <v>0</v>
      </c>
      <c r="K51" s="60">
        <v>0</v>
      </c>
      <c r="L51" s="103">
        <v>6500</v>
      </c>
      <c r="M51" s="62">
        <v>2.0475133344305906E-4</v>
      </c>
      <c r="N51" s="35"/>
    </row>
    <row r="52" spans="1:14" s="11" customFormat="1" ht="44.25">
      <c r="A52" s="104" t="s">
        <v>50</v>
      </c>
      <c r="B52" s="371">
        <v>554548</v>
      </c>
      <c r="C52" s="340">
        <v>1</v>
      </c>
      <c r="D52" s="372">
        <v>0</v>
      </c>
      <c r="E52" s="342">
        <v>0</v>
      </c>
      <c r="F52" s="373">
        <v>554548</v>
      </c>
      <c r="G52" s="343">
        <v>1.8245157300604518E-2</v>
      </c>
      <c r="H52" s="105">
        <v>588000</v>
      </c>
      <c r="I52" s="58">
        <v>1</v>
      </c>
      <c r="J52" s="106">
        <v>0</v>
      </c>
      <c r="K52" s="60">
        <v>0</v>
      </c>
      <c r="L52" s="107">
        <v>588000</v>
      </c>
      <c r="M52" s="62">
        <v>1.8522120625310574E-2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448259</v>
      </c>
      <c r="E54" s="342">
        <v>1</v>
      </c>
      <c r="F54" s="373">
        <v>448259</v>
      </c>
      <c r="G54" s="343">
        <v>1</v>
      </c>
      <c r="H54" s="105">
        <v>0</v>
      </c>
      <c r="I54" s="58">
        <v>0</v>
      </c>
      <c r="J54" s="106">
        <v>429034</v>
      </c>
      <c r="K54" s="60">
        <v>1</v>
      </c>
      <c r="L54" s="107">
        <v>429034</v>
      </c>
      <c r="M54" s="62">
        <v>1</v>
      </c>
      <c r="N54" s="35"/>
    </row>
    <row r="55" spans="1:14" s="11" customFormat="1" ht="44.25">
      <c r="A55" s="41" t="s">
        <v>53</v>
      </c>
      <c r="B55" s="344">
        <v>235000</v>
      </c>
      <c r="C55" s="340">
        <v>0.22820164479977004</v>
      </c>
      <c r="D55" s="346">
        <v>794791</v>
      </c>
      <c r="E55" s="342">
        <v>2.890149090909091</v>
      </c>
      <c r="F55" s="370">
        <v>1029791</v>
      </c>
      <c r="G55" s="343">
        <v>3.3881104578407692E-2</v>
      </c>
      <c r="H55" s="63">
        <v>275000</v>
      </c>
      <c r="I55" s="58">
        <v>0.2248098517399465</v>
      </c>
      <c r="J55" s="70">
        <v>948256</v>
      </c>
      <c r="K55" s="60">
        <v>0.7751901482600535</v>
      </c>
      <c r="L55" s="103">
        <v>1223256</v>
      </c>
      <c r="M55" s="62">
        <v>3.8532814944957326E-2</v>
      </c>
      <c r="N55" s="35"/>
    </row>
    <row r="56" spans="1:14" s="86" customFormat="1" ht="45">
      <c r="A56" s="94" t="s">
        <v>54</v>
      </c>
      <c r="B56" s="374">
        <v>5980842</v>
      </c>
      <c r="C56" s="355">
        <v>0.82792516831646989</v>
      </c>
      <c r="D56" s="360">
        <v>1243050</v>
      </c>
      <c r="E56" s="356">
        <v>0.20273414239975707</v>
      </c>
      <c r="F56" s="375">
        <v>7223892</v>
      </c>
      <c r="G56" s="357">
        <v>0.23767292617154614</v>
      </c>
      <c r="H56" s="108">
        <v>6131429</v>
      </c>
      <c r="I56" s="81">
        <v>0.81657457150813606</v>
      </c>
      <c r="J56" s="92">
        <v>1377290</v>
      </c>
      <c r="K56" s="84">
        <v>0.18342542849186391</v>
      </c>
      <c r="L56" s="103">
        <v>7508719</v>
      </c>
      <c r="M56" s="83">
        <v>0.23652618887680507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527782</v>
      </c>
      <c r="E60" s="342">
        <v>1</v>
      </c>
      <c r="F60" s="353">
        <v>527782</v>
      </c>
      <c r="G60" s="343">
        <v>1.7364530411123392E-2</v>
      </c>
      <c r="H60" s="77">
        <v>0</v>
      </c>
      <c r="I60" s="58">
        <v>0</v>
      </c>
      <c r="J60" s="78">
        <v>360674</v>
      </c>
      <c r="K60" s="60">
        <v>1</v>
      </c>
      <c r="L60" s="79">
        <v>360674</v>
      </c>
      <c r="M60" s="62">
        <v>1.136130499049875E-2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2112</v>
      </c>
      <c r="E62" s="342">
        <v>1</v>
      </c>
      <c r="F62" s="328">
        <v>2112</v>
      </c>
      <c r="G62" s="343">
        <v>6.9486811274906309E-5</v>
      </c>
      <c r="H62" s="42">
        <v>0</v>
      </c>
      <c r="I62" s="58">
        <v>0</v>
      </c>
      <c r="J62" s="70">
        <v>2110</v>
      </c>
      <c r="K62" s="60">
        <v>1</v>
      </c>
      <c r="L62" s="44">
        <v>2110</v>
      </c>
      <c r="M62" s="62">
        <v>6.646543285613148E-5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280269</v>
      </c>
      <c r="E63" s="342">
        <v>1</v>
      </c>
      <c r="F63" s="328">
        <v>280269</v>
      </c>
      <c r="G63" s="343">
        <v>9.2211170024653014E-3</v>
      </c>
      <c r="H63" s="42">
        <v>0</v>
      </c>
      <c r="I63" s="58">
        <v>0</v>
      </c>
      <c r="J63" s="70">
        <v>276729</v>
      </c>
      <c r="K63" s="60">
        <v>1</v>
      </c>
      <c r="L63" s="44">
        <v>276729</v>
      </c>
      <c r="M63" s="62">
        <v>8.7170202695945054E-3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150798</v>
      </c>
      <c r="C66" s="340">
        <v>1</v>
      </c>
      <c r="D66" s="346">
        <v>0</v>
      </c>
      <c r="E66" s="342">
        <v>0</v>
      </c>
      <c r="F66" s="328">
        <v>150798</v>
      </c>
      <c r="G66" s="343">
        <v>4.9613978061710806E-3</v>
      </c>
      <c r="H66" s="42">
        <v>197070</v>
      </c>
      <c r="I66" s="58">
        <v>1</v>
      </c>
      <c r="J66" s="70">
        <v>0</v>
      </c>
      <c r="K66" s="60">
        <v>0</v>
      </c>
      <c r="L66" s="44">
        <v>197070</v>
      </c>
      <c r="M66" s="62">
        <v>6.207745427942099E-3</v>
      </c>
      <c r="N66" s="35"/>
    </row>
    <row r="67" spans="1:14" s="86" customFormat="1" ht="45">
      <c r="A67" s="116" t="s">
        <v>65</v>
      </c>
      <c r="B67" s="359">
        <v>6131640</v>
      </c>
      <c r="C67" s="355">
        <v>0.74914479221557184</v>
      </c>
      <c r="D67" s="360">
        <v>2053213</v>
      </c>
      <c r="E67" s="356">
        <v>0.32443917586144833</v>
      </c>
      <c r="F67" s="359">
        <v>8184853</v>
      </c>
      <c r="G67" s="357">
        <v>0.26928945820258082</v>
      </c>
      <c r="H67" s="91">
        <v>6328499</v>
      </c>
      <c r="I67" s="81">
        <v>0.75833073506507009</v>
      </c>
      <c r="J67" s="92">
        <v>2016803</v>
      </c>
      <c r="K67" s="84">
        <v>0.24166926493492985</v>
      </c>
      <c r="L67" s="91">
        <v>8345302</v>
      </c>
      <c r="M67" s="83">
        <v>0.26287872499769654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9564484</v>
      </c>
      <c r="E72" s="337">
        <v>1</v>
      </c>
      <c r="F72" s="349">
        <v>9564484</v>
      </c>
      <c r="G72" s="339">
        <v>0.31468063193648721</v>
      </c>
      <c r="H72" s="5">
        <v>0</v>
      </c>
      <c r="I72" s="52">
        <v>0</v>
      </c>
      <c r="J72" s="59">
        <v>9063521</v>
      </c>
      <c r="K72" s="54">
        <v>1</v>
      </c>
      <c r="L72" s="68">
        <v>9063521</v>
      </c>
      <c r="M72" s="56">
        <v>0.28550277083679509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5558672</v>
      </c>
      <c r="E73" s="342">
        <v>1</v>
      </c>
      <c r="F73" s="328">
        <v>5558672</v>
      </c>
      <c r="G73" s="343">
        <v>0.1828856023688949</v>
      </c>
      <c r="H73" s="42">
        <v>0</v>
      </c>
      <c r="I73" s="58">
        <v>0</v>
      </c>
      <c r="J73" s="70">
        <v>8233519</v>
      </c>
      <c r="K73" s="60">
        <v>1</v>
      </c>
      <c r="L73" s="44">
        <v>8233519</v>
      </c>
      <c r="M73" s="62">
        <v>0.25935753756596341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15123156</v>
      </c>
      <c r="E74" s="356">
        <v>1</v>
      </c>
      <c r="F74" s="375">
        <v>15123156</v>
      </c>
      <c r="G74" s="386">
        <v>0.4975662343053821</v>
      </c>
      <c r="H74" s="119">
        <v>0</v>
      </c>
      <c r="I74" s="81">
        <v>0</v>
      </c>
      <c r="J74" s="96">
        <v>17297040</v>
      </c>
      <c r="K74" s="84">
        <v>1</v>
      </c>
      <c r="L74" s="120">
        <v>17297040</v>
      </c>
      <c r="M74" s="83">
        <v>0.54486030840275845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13217888</v>
      </c>
      <c r="C76" s="382">
        <v>0.43488110270305341</v>
      </c>
      <c r="D76" s="381">
        <v>17176369</v>
      </c>
      <c r="E76" s="383">
        <v>0.56511889729694664</v>
      </c>
      <c r="F76" s="381">
        <v>30394257</v>
      </c>
      <c r="G76" s="384">
        <v>1</v>
      </c>
      <c r="H76" s="123">
        <v>12431982</v>
      </c>
      <c r="I76" s="124">
        <v>0.39160998336001662</v>
      </c>
      <c r="J76" s="123">
        <v>19313843</v>
      </c>
      <c r="K76" s="125">
        <v>0.60839001663998338</v>
      </c>
      <c r="L76" s="123">
        <v>31745825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E19" sqref="E1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221"/>
      <c r="C4" s="222"/>
      <c r="D4" s="221"/>
      <c r="E4" s="222"/>
      <c r="F4" s="221"/>
      <c r="G4" s="223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219"/>
      <c r="C5" s="224"/>
      <c r="D5" s="219"/>
      <c r="E5" s="224"/>
      <c r="F5" s="219"/>
      <c r="G5" s="225"/>
      <c r="H5" s="5"/>
      <c r="I5" s="22"/>
      <c r="J5" s="5"/>
      <c r="K5" s="22"/>
      <c r="L5" s="5"/>
      <c r="M5" s="23"/>
    </row>
    <row r="6" spans="1:17" s="11" customFormat="1" ht="45">
      <c r="A6" s="24"/>
      <c r="B6" s="226" t="s">
        <v>129</v>
      </c>
      <c r="C6" s="227"/>
      <c r="D6" s="228"/>
      <c r="E6" s="227"/>
      <c r="F6" s="228"/>
      <c r="G6" s="229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219" t="s">
        <v>4</v>
      </c>
      <c r="C7" s="224"/>
      <c r="D7" s="219" t="s">
        <v>4</v>
      </c>
      <c r="E7" s="224"/>
      <c r="F7" s="219" t="s">
        <v>4</v>
      </c>
      <c r="G7" s="225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219" t="s">
        <v>4</v>
      </c>
      <c r="C8" s="224"/>
      <c r="D8" s="219" t="s">
        <v>4</v>
      </c>
      <c r="E8" s="224"/>
      <c r="F8" s="219" t="s">
        <v>4</v>
      </c>
      <c r="G8" s="225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230" t="s">
        <v>4</v>
      </c>
      <c r="C9" s="231" t="s">
        <v>6</v>
      </c>
      <c r="D9" s="232" t="s">
        <v>4</v>
      </c>
      <c r="E9" s="231" t="s">
        <v>6</v>
      </c>
      <c r="F9" s="232" t="s">
        <v>4</v>
      </c>
      <c r="G9" s="23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234" t="s">
        <v>8</v>
      </c>
      <c r="C10" s="235" t="s">
        <v>9</v>
      </c>
      <c r="D10" s="236" t="s">
        <v>10</v>
      </c>
      <c r="E10" s="235" t="s">
        <v>9</v>
      </c>
      <c r="F10" s="236" t="s">
        <v>9</v>
      </c>
      <c r="G10" s="237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238" t="s">
        <v>4</v>
      </c>
      <c r="C11" s="239"/>
      <c r="D11" s="240" t="s">
        <v>4</v>
      </c>
      <c r="E11" s="239"/>
      <c r="F11" s="240" t="s">
        <v>4</v>
      </c>
      <c r="G11" s="241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242" t="s">
        <v>4</v>
      </c>
      <c r="C12" s="243" t="s">
        <v>4</v>
      </c>
      <c r="D12" s="244"/>
      <c r="E12" s="245"/>
      <c r="F12" s="244"/>
      <c r="G12" s="246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220">
        <v>2457952</v>
      </c>
      <c r="C13" s="247">
        <v>1</v>
      </c>
      <c r="D13" s="248">
        <v>0</v>
      </c>
      <c r="E13" s="249">
        <v>0</v>
      </c>
      <c r="F13" s="250">
        <v>2457952</v>
      </c>
      <c r="G13" s="251">
        <v>0.31741254906883182</v>
      </c>
      <c r="H13" s="9">
        <v>2576842</v>
      </c>
      <c r="I13" s="52">
        <v>1</v>
      </c>
      <c r="J13" s="53">
        <v>0</v>
      </c>
      <c r="K13" s="54">
        <v>0</v>
      </c>
      <c r="L13" s="55">
        <v>2576842</v>
      </c>
      <c r="M13" s="56">
        <v>0.3205772186871278</v>
      </c>
      <c r="N13" s="57"/>
    </row>
    <row r="14" spans="1:17" s="11" customFormat="1" ht="44.25">
      <c r="A14" s="21" t="s">
        <v>14</v>
      </c>
      <c r="B14" s="219">
        <v>0</v>
      </c>
      <c r="C14" s="252">
        <v>0</v>
      </c>
      <c r="D14" s="253">
        <v>0</v>
      </c>
      <c r="E14" s="254">
        <v>0</v>
      </c>
      <c r="F14" s="301">
        <v>0</v>
      </c>
      <c r="G14" s="255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256">
        <v>1906010</v>
      </c>
      <c r="C15" s="298">
        <v>1</v>
      </c>
      <c r="D15" s="258">
        <v>0</v>
      </c>
      <c r="E15" s="299">
        <v>0</v>
      </c>
      <c r="F15" s="244">
        <v>1906010</v>
      </c>
      <c r="G15" s="300">
        <v>1</v>
      </c>
      <c r="H15" s="63">
        <v>1807081</v>
      </c>
      <c r="I15" s="64">
        <v>1</v>
      </c>
      <c r="J15" s="42">
        <v>0</v>
      </c>
      <c r="K15" s="65">
        <v>0</v>
      </c>
      <c r="L15" s="48">
        <v>1807081</v>
      </c>
      <c r="M15" s="66">
        <v>0.22481355120816626</v>
      </c>
      <c r="N15" s="35"/>
    </row>
    <row r="16" spans="1:17" s="11" customFormat="1" ht="44.25">
      <c r="A16" s="67" t="s">
        <v>16</v>
      </c>
      <c r="B16" s="219">
        <v>0</v>
      </c>
      <c r="C16" s="247">
        <v>0</v>
      </c>
      <c r="D16" s="253">
        <v>0</v>
      </c>
      <c r="E16" s="249">
        <v>0</v>
      </c>
      <c r="F16" s="261">
        <v>0</v>
      </c>
      <c r="G16" s="251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238">
        <v>56010</v>
      </c>
      <c r="C17" s="252">
        <v>1</v>
      </c>
      <c r="D17" s="258">
        <v>0</v>
      </c>
      <c r="E17" s="254">
        <v>0</v>
      </c>
      <c r="F17" s="240">
        <v>56010</v>
      </c>
      <c r="G17" s="255">
        <v>7.2329634074812165E-3</v>
      </c>
      <c r="H17" s="42">
        <v>57081</v>
      </c>
      <c r="I17" s="58">
        <v>1</v>
      </c>
      <c r="J17" s="70">
        <v>0</v>
      </c>
      <c r="K17" s="60">
        <v>0</v>
      </c>
      <c r="L17" s="44">
        <v>57081</v>
      </c>
      <c r="M17" s="62">
        <v>7.10127676430295E-3</v>
      </c>
      <c r="N17" s="35"/>
    </row>
    <row r="18" spans="1:14" s="11" customFormat="1" ht="44.25">
      <c r="A18" s="69" t="s">
        <v>18</v>
      </c>
      <c r="B18" s="238">
        <v>1000000</v>
      </c>
      <c r="C18" s="252">
        <v>1</v>
      </c>
      <c r="D18" s="258">
        <v>0</v>
      </c>
      <c r="E18" s="254">
        <v>0</v>
      </c>
      <c r="F18" s="240">
        <v>1000000</v>
      </c>
      <c r="G18" s="255">
        <v>0.12913700066918793</v>
      </c>
      <c r="H18" s="42">
        <v>1000000</v>
      </c>
      <c r="I18" s="58">
        <v>1</v>
      </c>
      <c r="J18" s="70">
        <v>0</v>
      </c>
      <c r="K18" s="60">
        <v>0</v>
      </c>
      <c r="L18" s="44">
        <v>1000000</v>
      </c>
      <c r="M18" s="62">
        <v>0.12440701396792191</v>
      </c>
      <c r="N18" s="35"/>
    </row>
    <row r="19" spans="1:14" s="11" customFormat="1" ht="44.25">
      <c r="A19" s="69" t="s">
        <v>19</v>
      </c>
      <c r="B19" s="238">
        <v>0</v>
      </c>
      <c r="C19" s="252">
        <v>0</v>
      </c>
      <c r="D19" s="258">
        <v>0</v>
      </c>
      <c r="E19" s="254">
        <v>0</v>
      </c>
      <c r="F19" s="240">
        <v>0</v>
      </c>
      <c r="G19" s="255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238">
        <v>0</v>
      </c>
      <c r="C20" s="252">
        <v>0</v>
      </c>
      <c r="D20" s="258">
        <v>0</v>
      </c>
      <c r="E20" s="254">
        <v>0</v>
      </c>
      <c r="F20" s="240">
        <v>0</v>
      </c>
      <c r="G20" s="255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238">
        <v>750000</v>
      </c>
      <c r="C21" s="252">
        <v>1</v>
      </c>
      <c r="D21" s="258">
        <v>0</v>
      </c>
      <c r="E21" s="254">
        <v>0</v>
      </c>
      <c r="F21" s="240">
        <v>750000</v>
      </c>
      <c r="G21" s="255">
        <v>9.6852750501890947E-2</v>
      </c>
      <c r="H21" s="42">
        <v>750000</v>
      </c>
      <c r="I21" s="58">
        <v>1</v>
      </c>
      <c r="J21" s="70">
        <v>0</v>
      </c>
      <c r="K21" s="60">
        <v>0</v>
      </c>
      <c r="L21" s="44">
        <v>750000</v>
      </c>
      <c r="M21" s="62">
        <v>9.3305260475941426E-2</v>
      </c>
      <c r="N21" s="35"/>
    </row>
    <row r="22" spans="1:14" s="11" customFormat="1" ht="44.25">
      <c r="A22" s="69" t="s">
        <v>22</v>
      </c>
      <c r="B22" s="238">
        <v>0</v>
      </c>
      <c r="C22" s="252">
        <v>0</v>
      </c>
      <c r="D22" s="258">
        <v>0</v>
      </c>
      <c r="E22" s="254">
        <v>0</v>
      </c>
      <c r="F22" s="240">
        <v>0</v>
      </c>
      <c r="G22" s="255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238">
        <v>0</v>
      </c>
      <c r="C23" s="252">
        <v>0</v>
      </c>
      <c r="D23" s="258">
        <v>0</v>
      </c>
      <c r="E23" s="254">
        <v>0</v>
      </c>
      <c r="F23" s="240">
        <v>0</v>
      </c>
      <c r="G23" s="255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238">
        <v>0</v>
      </c>
      <c r="C24" s="252">
        <v>0</v>
      </c>
      <c r="D24" s="258">
        <v>0</v>
      </c>
      <c r="E24" s="254">
        <v>0</v>
      </c>
      <c r="F24" s="240">
        <v>0</v>
      </c>
      <c r="G24" s="255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238">
        <v>0</v>
      </c>
      <c r="C25" s="252">
        <v>0</v>
      </c>
      <c r="D25" s="258">
        <v>0</v>
      </c>
      <c r="E25" s="254">
        <v>0</v>
      </c>
      <c r="F25" s="240">
        <v>0</v>
      </c>
      <c r="G25" s="255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238">
        <v>0</v>
      </c>
      <c r="C26" s="252">
        <v>0</v>
      </c>
      <c r="D26" s="258">
        <v>0</v>
      </c>
      <c r="E26" s="254">
        <v>0</v>
      </c>
      <c r="F26" s="240">
        <v>0</v>
      </c>
      <c r="G26" s="255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238">
        <v>0</v>
      </c>
      <c r="C27" s="252">
        <v>0</v>
      </c>
      <c r="D27" s="258">
        <v>0</v>
      </c>
      <c r="E27" s="254">
        <v>0</v>
      </c>
      <c r="F27" s="240">
        <v>0</v>
      </c>
      <c r="G27" s="255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238">
        <v>0</v>
      </c>
      <c r="C28" s="252">
        <v>0</v>
      </c>
      <c r="D28" s="258">
        <v>0</v>
      </c>
      <c r="E28" s="254">
        <v>0</v>
      </c>
      <c r="F28" s="240">
        <v>0</v>
      </c>
      <c r="G28" s="255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238">
        <v>0</v>
      </c>
      <c r="C29" s="252">
        <v>0</v>
      </c>
      <c r="D29" s="258">
        <v>0</v>
      </c>
      <c r="E29" s="254">
        <v>0</v>
      </c>
      <c r="F29" s="240">
        <v>0</v>
      </c>
      <c r="G29" s="255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238">
        <v>0</v>
      </c>
      <c r="C30" s="252">
        <v>0</v>
      </c>
      <c r="D30" s="258">
        <v>0</v>
      </c>
      <c r="E30" s="254">
        <v>0</v>
      </c>
      <c r="F30" s="240">
        <v>0</v>
      </c>
      <c r="G30" s="255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238">
        <v>0</v>
      </c>
      <c r="C31" s="252">
        <v>0</v>
      </c>
      <c r="D31" s="258">
        <v>0</v>
      </c>
      <c r="E31" s="254">
        <v>0</v>
      </c>
      <c r="F31" s="240">
        <v>0</v>
      </c>
      <c r="G31" s="255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238">
        <v>0</v>
      </c>
      <c r="C32" s="252">
        <v>0</v>
      </c>
      <c r="D32" s="258">
        <v>0</v>
      </c>
      <c r="E32" s="254">
        <v>0</v>
      </c>
      <c r="F32" s="240">
        <v>0</v>
      </c>
      <c r="G32" s="255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238">
        <v>0</v>
      </c>
      <c r="C33" s="252">
        <v>0</v>
      </c>
      <c r="D33" s="258">
        <v>0</v>
      </c>
      <c r="E33" s="254">
        <v>0</v>
      </c>
      <c r="F33" s="240">
        <v>0</v>
      </c>
      <c r="G33" s="255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238">
        <v>100000</v>
      </c>
      <c r="C34" s="252">
        <v>1</v>
      </c>
      <c r="D34" s="258">
        <v>0</v>
      </c>
      <c r="E34" s="254">
        <v>0</v>
      </c>
      <c r="F34" s="240">
        <v>100000</v>
      </c>
      <c r="G34" s="255">
        <v>1.2913700066918794E-2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262"/>
      <c r="C35" s="257" t="s">
        <v>4</v>
      </c>
      <c r="D35" s="258"/>
      <c r="E35" s="259" t="s">
        <v>4</v>
      </c>
      <c r="F35" s="240"/>
      <c r="G35" s="260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238">
        <v>0</v>
      </c>
      <c r="C36" s="252">
        <v>0</v>
      </c>
      <c r="D36" s="258">
        <v>0</v>
      </c>
      <c r="E36" s="254">
        <v>0</v>
      </c>
      <c r="F36" s="240">
        <v>0</v>
      </c>
      <c r="G36" s="255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262"/>
      <c r="C37" s="257" t="s">
        <v>4</v>
      </c>
      <c r="D37" s="258"/>
      <c r="E37" s="259" t="s">
        <v>4</v>
      </c>
      <c r="F37" s="240"/>
      <c r="G37" s="260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263">
        <v>0</v>
      </c>
      <c r="C38" s="252">
        <v>0</v>
      </c>
      <c r="D38" s="264">
        <v>0</v>
      </c>
      <c r="E38" s="254">
        <v>0</v>
      </c>
      <c r="F38" s="265">
        <v>0</v>
      </c>
      <c r="G38" s="255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263"/>
      <c r="C39" s="252" t="s">
        <v>11</v>
      </c>
      <c r="D39" s="264"/>
      <c r="E39" s="254" t="s">
        <v>11</v>
      </c>
      <c r="F39" s="240">
        <v>0</v>
      </c>
      <c r="G39" s="255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266">
        <v>4363962</v>
      </c>
      <c r="C40" s="267">
        <v>1</v>
      </c>
      <c r="D40" s="266">
        <v>0</v>
      </c>
      <c r="E40" s="268">
        <v>0</v>
      </c>
      <c r="F40" s="266">
        <v>4363962</v>
      </c>
      <c r="G40" s="269">
        <v>0.56354896371431074</v>
      </c>
      <c r="H40" s="80">
        <v>4383923</v>
      </c>
      <c r="I40" s="81">
        <v>1</v>
      </c>
      <c r="J40" s="80">
        <v>0</v>
      </c>
      <c r="K40" s="84">
        <v>0</v>
      </c>
      <c r="L40" s="80">
        <v>4383923</v>
      </c>
      <c r="M40" s="83">
        <v>0.54539076989529411</v>
      </c>
      <c r="N40" s="85"/>
    </row>
    <row r="41" spans="1:14" s="11" customFormat="1" ht="45">
      <c r="A41" s="87" t="s">
        <v>39</v>
      </c>
      <c r="B41" s="256"/>
      <c r="C41" s="257" t="s">
        <v>4</v>
      </c>
      <c r="D41" s="258"/>
      <c r="E41" s="259" t="s">
        <v>4</v>
      </c>
      <c r="F41" s="240"/>
      <c r="G41" s="260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242">
        <v>0</v>
      </c>
      <c r="C42" s="247">
        <v>0</v>
      </c>
      <c r="D42" s="270">
        <v>0</v>
      </c>
      <c r="E42" s="249">
        <v>0</v>
      </c>
      <c r="F42" s="244">
        <v>0</v>
      </c>
      <c r="G42" s="251" t="e">
        <v>#DIV/0!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 t="e">
        <v>#DIV/0!</v>
      </c>
      <c r="N42" s="35"/>
    </row>
    <row r="43" spans="1:14" s="11" customFormat="1" ht="44.25">
      <c r="A43" s="89" t="s">
        <v>41</v>
      </c>
      <c r="B43" s="238">
        <v>0</v>
      </c>
      <c r="C43" s="252">
        <v>0</v>
      </c>
      <c r="D43" s="258">
        <v>0</v>
      </c>
      <c r="E43" s="254">
        <v>0</v>
      </c>
      <c r="F43" s="240">
        <v>0</v>
      </c>
      <c r="G43" s="255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238">
        <v>0</v>
      </c>
      <c r="C44" s="252">
        <v>0</v>
      </c>
      <c r="D44" s="258">
        <v>0</v>
      </c>
      <c r="E44" s="254">
        <v>0</v>
      </c>
      <c r="F44" s="265">
        <v>0</v>
      </c>
      <c r="G44" s="255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238">
        <v>0</v>
      </c>
      <c r="C45" s="252">
        <v>0</v>
      </c>
      <c r="D45" s="258">
        <v>0</v>
      </c>
      <c r="E45" s="254">
        <v>0</v>
      </c>
      <c r="F45" s="265">
        <v>0</v>
      </c>
      <c r="G45" s="255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238">
        <v>0</v>
      </c>
      <c r="C46" s="252">
        <v>0</v>
      </c>
      <c r="D46" s="258">
        <v>0</v>
      </c>
      <c r="E46" s="254">
        <v>0</v>
      </c>
      <c r="F46" s="265">
        <v>0</v>
      </c>
      <c r="G46" s="255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271">
        <v>0</v>
      </c>
      <c r="C47" s="267">
        <v>0</v>
      </c>
      <c r="D47" s="272">
        <v>0</v>
      </c>
      <c r="E47" s="268">
        <v>0</v>
      </c>
      <c r="F47" s="273">
        <v>0</v>
      </c>
      <c r="G47" s="269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274">
        <v>0</v>
      </c>
      <c r="C48" s="267">
        <v>0</v>
      </c>
      <c r="D48" s="274">
        <v>0</v>
      </c>
      <c r="E48" s="268">
        <v>0</v>
      </c>
      <c r="F48" s="276">
        <v>0</v>
      </c>
      <c r="G48" s="269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277"/>
      <c r="C49" s="278" t="s">
        <v>4</v>
      </c>
      <c r="D49" s="253"/>
      <c r="E49" s="279" t="s">
        <v>4</v>
      </c>
      <c r="F49" s="244"/>
      <c r="G49" s="280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277">
        <v>0</v>
      </c>
      <c r="C50" s="247">
        <v>0</v>
      </c>
      <c r="D50" s="253">
        <v>0</v>
      </c>
      <c r="E50" s="249">
        <v>0</v>
      </c>
      <c r="F50" s="281">
        <v>0</v>
      </c>
      <c r="G50" s="251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256">
        <v>0</v>
      </c>
      <c r="C51" s="252">
        <v>0</v>
      </c>
      <c r="D51" s="258">
        <v>0</v>
      </c>
      <c r="E51" s="254">
        <v>0</v>
      </c>
      <c r="F51" s="282">
        <v>0</v>
      </c>
      <c r="G51" s="255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283">
        <v>0</v>
      </c>
      <c r="C52" s="252">
        <v>0</v>
      </c>
      <c r="D52" s="284">
        <v>0</v>
      </c>
      <c r="E52" s="254">
        <v>0</v>
      </c>
      <c r="F52" s="285">
        <v>0</v>
      </c>
      <c r="G52" s="255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283">
        <v>0</v>
      </c>
      <c r="C53" s="252">
        <v>0</v>
      </c>
      <c r="D53" s="284">
        <v>0</v>
      </c>
      <c r="E53" s="254">
        <v>0</v>
      </c>
      <c r="F53" s="285">
        <v>0</v>
      </c>
      <c r="G53" s="255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283">
        <v>0</v>
      </c>
      <c r="C54" s="252">
        <v>0</v>
      </c>
      <c r="D54" s="284">
        <v>0</v>
      </c>
      <c r="E54" s="254">
        <v>0</v>
      </c>
      <c r="F54" s="285">
        <v>0</v>
      </c>
      <c r="G54" s="255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256">
        <v>0</v>
      </c>
      <c r="C55" s="252">
        <v>0</v>
      </c>
      <c r="D55" s="258">
        <v>0</v>
      </c>
      <c r="E55" s="254">
        <v>0</v>
      </c>
      <c r="F55" s="282">
        <v>0</v>
      </c>
      <c r="G55" s="255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286">
        <v>0</v>
      </c>
      <c r="C56" s="267">
        <v>0</v>
      </c>
      <c r="D56" s="272">
        <v>0</v>
      </c>
      <c r="E56" s="268">
        <v>0</v>
      </c>
      <c r="F56" s="287">
        <v>0</v>
      </c>
      <c r="G56" s="269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288">
        <v>0</v>
      </c>
      <c r="C57" s="252">
        <v>0</v>
      </c>
      <c r="D57" s="289">
        <v>0</v>
      </c>
      <c r="E57" s="254">
        <v>0</v>
      </c>
      <c r="F57" s="290">
        <v>0</v>
      </c>
      <c r="G57" s="255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238">
        <v>0</v>
      </c>
      <c r="C58" s="252">
        <v>0</v>
      </c>
      <c r="D58" s="258">
        <v>0</v>
      </c>
      <c r="E58" s="254">
        <v>0</v>
      </c>
      <c r="F58" s="240">
        <v>0</v>
      </c>
      <c r="G58" s="255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238">
        <v>0</v>
      </c>
      <c r="C59" s="252">
        <v>0</v>
      </c>
      <c r="D59" s="258">
        <v>0</v>
      </c>
      <c r="E59" s="254">
        <v>0</v>
      </c>
      <c r="F59" s="240">
        <v>0</v>
      </c>
      <c r="G59" s="255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263">
        <v>0</v>
      </c>
      <c r="C60" s="252">
        <v>0</v>
      </c>
      <c r="D60" s="264">
        <v>0</v>
      </c>
      <c r="E60" s="254">
        <v>0</v>
      </c>
      <c r="F60" s="265">
        <v>0</v>
      </c>
      <c r="G60" s="255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238">
        <v>0</v>
      </c>
      <c r="C61" s="252">
        <v>0</v>
      </c>
      <c r="D61" s="258">
        <v>0</v>
      </c>
      <c r="E61" s="254">
        <v>0</v>
      </c>
      <c r="F61" s="240">
        <v>0</v>
      </c>
      <c r="G61" s="255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238">
        <v>0</v>
      </c>
      <c r="C62" s="252">
        <v>0</v>
      </c>
      <c r="D62" s="258">
        <v>0</v>
      </c>
      <c r="E62" s="254">
        <v>0</v>
      </c>
      <c r="F62" s="240">
        <v>0</v>
      </c>
      <c r="G62" s="255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238">
        <v>0</v>
      </c>
      <c r="C63" s="252">
        <v>0</v>
      </c>
      <c r="D63" s="258">
        <v>0</v>
      </c>
      <c r="E63" s="254">
        <v>0</v>
      </c>
      <c r="F63" s="240">
        <v>0</v>
      </c>
      <c r="G63" s="255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238">
        <v>0</v>
      </c>
      <c r="C64" s="252">
        <v>0</v>
      </c>
      <c r="D64" s="258">
        <v>0</v>
      </c>
      <c r="E64" s="254">
        <v>0</v>
      </c>
      <c r="F64" s="240">
        <v>0</v>
      </c>
      <c r="G64" s="255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238">
        <v>0</v>
      </c>
      <c r="C65" s="252">
        <v>0</v>
      </c>
      <c r="D65" s="258">
        <v>0</v>
      </c>
      <c r="E65" s="254">
        <v>0</v>
      </c>
      <c r="F65" s="240">
        <v>0</v>
      </c>
      <c r="G65" s="255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238">
        <v>0</v>
      </c>
      <c r="C66" s="252">
        <v>0</v>
      </c>
      <c r="D66" s="258">
        <v>0</v>
      </c>
      <c r="E66" s="254">
        <v>0</v>
      </c>
      <c r="F66" s="240">
        <v>0</v>
      </c>
      <c r="G66" s="255">
        <v>0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271">
        <v>0</v>
      </c>
      <c r="C67" s="267">
        <v>0</v>
      </c>
      <c r="D67" s="272">
        <v>0</v>
      </c>
      <c r="E67" s="268">
        <v>0</v>
      </c>
      <c r="F67" s="271">
        <v>0</v>
      </c>
      <c r="G67" s="269">
        <v>0</v>
      </c>
      <c r="H67" s="91">
        <v>0</v>
      </c>
      <c r="I67" s="81">
        <v>0</v>
      </c>
      <c r="J67" s="92">
        <v>0</v>
      </c>
      <c r="K67" s="84">
        <v>0</v>
      </c>
      <c r="L67" s="91">
        <v>0</v>
      </c>
      <c r="M67" s="83">
        <v>0</v>
      </c>
      <c r="N67" s="85"/>
    </row>
    <row r="68" spans="1:14" s="11" customFormat="1" ht="45">
      <c r="A68" s="24" t="s">
        <v>66</v>
      </c>
      <c r="B68" s="256"/>
      <c r="C68" s="257" t="s">
        <v>4</v>
      </c>
      <c r="D68" s="258"/>
      <c r="E68" s="259" t="s">
        <v>4</v>
      </c>
      <c r="F68" s="240"/>
      <c r="G68" s="260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219">
        <v>3379752</v>
      </c>
      <c r="C69" s="247">
        <v>1</v>
      </c>
      <c r="D69" s="253">
        <v>0</v>
      </c>
      <c r="E69" s="249">
        <v>0</v>
      </c>
      <c r="F69" s="261">
        <v>3379752</v>
      </c>
      <c r="G69" s="251">
        <v>0.43645103628568926</v>
      </c>
      <c r="H69" s="5">
        <v>3654209</v>
      </c>
      <c r="I69" s="52">
        <v>1</v>
      </c>
      <c r="J69" s="59">
        <v>0</v>
      </c>
      <c r="K69" s="54">
        <v>0</v>
      </c>
      <c r="L69" s="68">
        <v>3654209</v>
      </c>
      <c r="M69" s="56">
        <v>0.45460923010470594</v>
      </c>
    </row>
    <row r="70" spans="1:14" s="11" customFormat="1" ht="44.25">
      <c r="A70" s="41" t="s">
        <v>68</v>
      </c>
      <c r="B70" s="238">
        <v>0</v>
      </c>
      <c r="C70" s="252">
        <v>0</v>
      </c>
      <c r="D70" s="258">
        <v>0</v>
      </c>
      <c r="E70" s="254">
        <v>0</v>
      </c>
      <c r="F70" s="240">
        <v>0</v>
      </c>
      <c r="G70" s="255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256"/>
      <c r="C71" s="257" t="s">
        <v>4</v>
      </c>
      <c r="D71" s="258"/>
      <c r="E71" s="259" t="s">
        <v>4</v>
      </c>
      <c r="F71" s="240"/>
      <c r="G71" s="260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219">
        <v>0</v>
      </c>
      <c r="C72" s="247">
        <v>0</v>
      </c>
      <c r="D72" s="253">
        <v>0</v>
      </c>
      <c r="E72" s="249">
        <v>0</v>
      </c>
      <c r="F72" s="261">
        <v>0</v>
      </c>
      <c r="G72" s="251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238">
        <v>0</v>
      </c>
      <c r="C73" s="252">
        <v>0</v>
      </c>
      <c r="D73" s="258">
        <v>0</v>
      </c>
      <c r="E73" s="254">
        <v>0</v>
      </c>
      <c r="F73" s="240">
        <v>0</v>
      </c>
      <c r="G73" s="255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291">
        <v>3379752</v>
      </c>
      <c r="C74" s="267">
        <v>1</v>
      </c>
      <c r="D74" s="275">
        <v>0</v>
      </c>
      <c r="E74" s="268">
        <v>0</v>
      </c>
      <c r="F74" s="287">
        <v>3379752</v>
      </c>
      <c r="G74" s="296">
        <v>0.43645103628568926</v>
      </c>
      <c r="H74" s="119">
        <v>3654209</v>
      </c>
      <c r="I74" s="81">
        <v>1</v>
      </c>
      <c r="J74" s="96">
        <v>0</v>
      </c>
      <c r="K74" s="84">
        <v>0</v>
      </c>
      <c r="L74" s="120">
        <v>3654209</v>
      </c>
      <c r="M74" s="83">
        <v>0.45460923010470594</v>
      </c>
    </row>
    <row r="75" spans="1:14" s="86" customFormat="1" ht="45">
      <c r="A75" s="87" t="s">
        <v>73</v>
      </c>
      <c r="B75" s="291">
        <v>0</v>
      </c>
      <c r="C75" s="268">
        <v>0</v>
      </c>
      <c r="D75" s="274">
        <v>0</v>
      </c>
      <c r="E75" s="268">
        <v>0</v>
      </c>
      <c r="F75" s="297">
        <v>0</v>
      </c>
      <c r="G75" s="269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292">
        <v>7743714</v>
      </c>
      <c r="C76" s="293">
        <v>1</v>
      </c>
      <c r="D76" s="292">
        <v>0</v>
      </c>
      <c r="E76" s="294">
        <v>0</v>
      </c>
      <c r="F76" s="292">
        <v>7743714</v>
      </c>
      <c r="G76" s="295">
        <v>1</v>
      </c>
      <c r="H76" s="123">
        <v>8038132</v>
      </c>
      <c r="I76" s="124">
        <v>1</v>
      </c>
      <c r="J76" s="123">
        <v>0</v>
      </c>
      <c r="K76" s="125">
        <v>0</v>
      </c>
      <c r="L76" s="123">
        <v>8038132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K32" sqref="K3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221"/>
      <c r="C4" s="222"/>
      <c r="D4" s="221"/>
      <c r="E4" s="222"/>
      <c r="F4" s="221"/>
      <c r="G4" s="223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219"/>
      <c r="C5" s="224"/>
      <c r="D5" s="219"/>
      <c r="E5" s="224"/>
      <c r="F5" s="219"/>
      <c r="G5" s="225"/>
      <c r="H5" s="5"/>
      <c r="I5" s="22"/>
      <c r="J5" s="5"/>
      <c r="K5" s="22"/>
      <c r="L5" s="5"/>
      <c r="M5" s="23"/>
    </row>
    <row r="6" spans="1:17" s="11" customFormat="1" ht="45">
      <c r="A6" s="24"/>
      <c r="B6" s="226" t="s">
        <v>129</v>
      </c>
      <c r="C6" s="227"/>
      <c r="D6" s="228"/>
      <c r="E6" s="227"/>
      <c r="F6" s="228"/>
      <c r="G6" s="229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219" t="s">
        <v>4</v>
      </c>
      <c r="C7" s="224"/>
      <c r="D7" s="219" t="s">
        <v>4</v>
      </c>
      <c r="E7" s="224"/>
      <c r="F7" s="219" t="s">
        <v>4</v>
      </c>
      <c r="G7" s="225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219" t="s">
        <v>4</v>
      </c>
      <c r="C8" s="224"/>
      <c r="D8" s="219" t="s">
        <v>4</v>
      </c>
      <c r="E8" s="224"/>
      <c r="F8" s="219" t="s">
        <v>4</v>
      </c>
      <c r="G8" s="225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230" t="s">
        <v>4</v>
      </c>
      <c r="C9" s="231" t="s">
        <v>6</v>
      </c>
      <c r="D9" s="232" t="s">
        <v>4</v>
      </c>
      <c r="E9" s="231" t="s">
        <v>6</v>
      </c>
      <c r="F9" s="232" t="s">
        <v>4</v>
      </c>
      <c r="G9" s="23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234" t="s">
        <v>8</v>
      </c>
      <c r="C10" s="235" t="s">
        <v>9</v>
      </c>
      <c r="D10" s="236" t="s">
        <v>10</v>
      </c>
      <c r="E10" s="235" t="s">
        <v>9</v>
      </c>
      <c r="F10" s="236" t="s">
        <v>9</v>
      </c>
      <c r="G10" s="237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238" t="s">
        <v>4</v>
      </c>
      <c r="C11" s="239"/>
      <c r="D11" s="240" t="s">
        <v>4</v>
      </c>
      <c r="E11" s="239"/>
      <c r="F11" s="240" t="s">
        <v>4</v>
      </c>
      <c r="G11" s="241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242" t="s">
        <v>4</v>
      </c>
      <c r="C12" s="243" t="s">
        <v>4</v>
      </c>
      <c r="D12" s="244"/>
      <c r="E12" s="245"/>
      <c r="F12" s="244"/>
      <c r="G12" s="246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220">
        <v>4405132</v>
      </c>
      <c r="C13" s="247">
        <v>1</v>
      </c>
      <c r="D13" s="248">
        <v>0</v>
      </c>
      <c r="E13" s="249">
        <v>0</v>
      </c>
      <c r="F13" s="250">
        <v>4405132</v>
      </c>
      <c r="G13" s="251">
        <v>0.31691802321022222</v>
      </c>
      <c r="H13" s="9">
        <v>4069635</v>
      </c>
      <c r="I13" s="52">
        <v>1</v>
      </c>
      <c r="J13" s="53">
        <v>0</v>
      </c>
      <c r="K13" s="54">
        <v>0</v>
      </c>
      <c r="L13" s="55">
        <v>4069635</v>
      </c>
      <c r="M13" s="56">
        <v>0.31089266205358362</v>
      </c>
      <c r="N13" s="57"/>
    </row>
    <row r="14" spans="1:17" s="11" customFormat="1" ht="44.25">
      <c r="A14" s="21" t="s">
        <v>14</v>
      </c>
      <c r="B14" s="219">
        <v>0</v>
      </c>
      <c r="C14" s="252">
        <v>0</v>
      </c>
      <c r="D14" s="253">
        <v>0</v>
      </c>
      <c r="E14" s="254">
        <v>0</v>
      </c>
      <c r="F14" s="301">
        <v>0</v>
      </c>
      <c r="G14" s="255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256">
        <v>204050</v>
      </c>
      <c r="C15" s="298">
        <v>1</v>
      </c>
      <c r="D15" s="258">
        <v>0</v>
      </c>
      <c r="E15" s="299">
        <v>0</v>
      </c>
      <c r="F15" s="244">
        <v>204050</v>
      </c>
      <c r="G15" s="300">
        <v>1</v>
      </c>
      <c r="H15" s="63">
        <v>207952</v>
      </c>
      <c r="I15" s="64">
        <v>1</v>
      </c>
      <c r="J15" s="42">
        <v>0</v>
      </c>
      <c r="K15" s="65">
        <v>0</v>
      </c>
      <c r="L15" s="48">
        <v>207952</v>
      </c>
      <c r="M15" s="66">
        <v>1.5886130048362278E-2</v>
      </c>
      <c r="N15" s="35"/>
    </row>
    <row r="16" spans="1:17" s="11" customFormat="1" ht="44.25">
      <c r="A16" s="67" t="s">
        <v>16</v>
      </c>
      <c r="B16" s="219">
        <v>0</v>
      </c>
      <c r="C16" s="247">
        <v>0</v>
      </c>
      <c r="D16" s="253">
        <v>0</v>
      </c>
      <c r="E16" s="249">
        <v>0</v>
      </c>
      <c r="F16" s="261">
        <v>0</v>
      </c>
      <c r="G16" s="251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238">
        <v>204050</v>
      </c>
      <c r="C17" s="252">
        <v>1</v>
      </c>
      <c r="D17" s="258">
        <v>0</v>
      </c>
      <c r="E17" s="254">
        <v>0</v>
      </c>
      <c r="F17" s="240">
        <v>204050</v>
      </c>
      <c r="G17" s="255">
        <v>1.4679951165151429E-2</v>
      </c>
      <c r="H17" s="42">
        <v>207952</v>
      </c>
      <c r="I17" s="58">
        <v>1</v>
      </c>
      <c r="J17" s="70">
        <v>0</v>
      </c>
      <c r="K17" s="60">
        <v>0</v>
      </c>
      <c r="L17" s="44">
        <v>207952</v>
      </c>
      <c r="M17" s="62">
        <v>1.5886130048362278E-2</v>
      </c>
      <c r="N17" s="35"/>
    </row>
    <row r="18" spans="1:14" s="11" customFormat="1" ht="44.25">
      <c r="A18" s="69" t="s">
        <v>18</v>
      </c>
      <c r="B18" s="238">
        <v>0</v>
      </c>
      <c r="C18" s="252">
        <v>0</v>
      </c>
      <c r="D18" s="258">
        <v>0</v>
      </c>
      <c r="E18" s="254">
        <v>0</v>
      </c>
      <c r="F18" s="240">
        <v>0</v>
      </c>
      <c r="G18" s="255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238">
        <v>0</v>
      </c>
      <c r="C19" s="252">
        <v>0</v>
      </c>
      <c r="D19" s="258">
        <v>0</v>
      </c>
      <c r="E19" s="254">
        <v>0</v>
      </c>
      <c r="F19" s="240">
        <v>0</v>
      </c>
      <c r="G19" s="255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238">
        <v>0</v>
      </c>
      <c r="C20" s="252">
        <v>0</v>
      </c>
      <c r="D20" s="258">
        <v>0</v>
      </c>
      <c r="E20" s="254">
        <v>0</v>
      </c>
      <c r="F20" s="240">
        <v>0</v>
      </c>
      <c r="G20" s="255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238">
        <v>0</v>
      </c>
      <c r="C21" s="252">
        <v>0</v>
      </c>
      <c r="D21" s="258">
        <v>0</v>
      </c>
      <c r="E21" s="254">
        <v>0</v>
      </c>
      <c r="F21" s="240">
        <v>0</v>
      </c>
      <c r="G21" s="255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238">
        <v>0</v>
      </c>
      <c r="C22" s="252">
        <v>0</v>
      </c>
      <c r="D22" s="258">
        <v>0</v>
      </c>
      <c r="E22" s="254">
        <v>0</v>
      </c>
      <c r="F22" s="240">
        <v>0</v>
      </c>
      <c r="G22" s="255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238">
        <v>0</v>
      </c>
      <c r="C23" s="252">
        <v>0</v>
      </c>
      <c r="D23" s="258">
        <v>0</v>
      </c>
      <c r="E23" s="254">
        <v>0</v>
      </c>
      <c r="F23" s="240">
        <v>0</v>
      </c>
      <c r="G23" s="255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238">
        <v>0</v>
      </c>
      <c r="C24" s="252">
        <v>0</v>
      </c>
      <c r="D24" s="258">
        <v>0</v>
      </c>
      <c r="E24" s="254">
        <v>0</v>
      </c>
      <c r="F24" s="240">
        <v>0</v>
      </c>
      <c r="G24" s="255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238">
        <v>0</v>
      </c>
      <c r="C25" s="252">
        <v>0</v>
      </c>
      <c r="D25" s="258">
        <v>0</v>
      </c>
      <c r="E25" s="254">
        <v>0</v>
      </c>
      <c r="F25" s="240">
        <v>0</v>
      </c>
      <c r="G25" s="255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238">
        <v>0</v>
      </c>
      <c r="C26" s="252">
        <v>0</v>
      </c>
      <c r="D26" s="258">
        <v>0</v>
      </c>
      <c r="E26" s="254">
        <v>0</v>
      </c>
      <c r="F26" s="240">
        <v>0</v>
      </c>
      <c r="G26" s="255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238">
        <v>0</v>
      </c>
      <c r="C27" s="252">
        <v>0</v>
      </c>
      <c r="D27" s="258">
        <v>0</v>
      </c>
      <c r="E27" s="254">
        <v>0</v>
      </c>
      <c r="F27" s="240">
        <v>0</v>
      </c>
      <c r="G27" s="255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238">
        <v>0</v>
      </c>
      <c r="C28" s="252">
        <v>0</v>
      </c>
      <c r="D28" s="258">
        <v>0</v>
      </c>
      <c r="E28" s="254">
        <v>0</v>
      </c>
      <c r="F28" s="240">
        <v>0</v>
      </c>
      <c r="G28" s="255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238">
        <v>0</v>
      </c>
      <c r="C29" s="252">
        <v>0</v>
      </c>
      <c r="D29" s="258">
        <v>0</v>
      </c>
      <c r="E29" s="254">
        <v>0</v>
      </c>
      <c r="F29" s="240">
        <v>0</v>
      </c>
      <c r="G29" s="255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238">
        <v>0</v>
      </c>
      <c r="C30" s="252">
        <v>0</v>
      </c>
      <c r="D30" s="258">
        <v>0</v>
      </c>
      <c r="E30" s="254">
        <v>0</v>
      </c>
      <c r="F30" s="240">
        <v>0</v>
      </c>
      <c r="G30" s="255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238">
        <v>0</v>
      </c>
      <c r="C31" s="252">
        <v>0</v>
      </c>
      <c r="D31" s="258">
        <v>0</v>
      </c>
      <c r="E31" s="254">
        <v>0</v>
      </c>
      <c r="F31" s="240">
        <v>0</v>
      </c>
      <c r="G31" s="255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238">
        <v>0</v>
      </c>
      <c r="C32" s="252">
        <v>0</v>
      </c>
      <c r="D32" s="258">
        <v>0</v>
      </c>
      <c r="E32" s="254">
        <v>0</v>
      </c>
      <c r="F32" s="240">
        <v>0</v>
      </c>
      <c r="G32" s="255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238">
        <v>0</v>
      </c>
      <c r="C33" s="252">
        <v>0</v>
      </c>
      <c r="D33" s="258">
        <v>0</v>
      </c>
      <c r="E33" s="254">
        <v>0</v>
      </c>
      <c r="F33" s="240">
        <v>0</v>
      </c>
      <c r="G33" s="255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238">
        <v>0</v>
      </c>
      <c r="C34" s="252">
        <v>0</v>
      </c>
      <c r="D34" s="258">
        <v>0</v>
      </c>
      <c r="E34" s="254">
        <v>0</v>
      </c>
      <c r="F34" s="240">
        <v>0</v>
      </c>
      <c r="G34" s="255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262"/>
      <c r="C35" s="257" t="s">
        <v>4</v>
      </c>
      <c r="D35" s="258"/>
      <c r="E35" s="259" t="s">
        <v>4</v>
      </c>
      <c r="F35" s="240"/>
      <c r="G35" s="260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238">
        <v>0</v>
      </c>
      <c r="C36" s="252">
        <v>0</v>
      </c>
      <c r="D36" s="258">
        <v>0</v>
      </c>
      <c r="E36" s="254">
        <v>0</v>
      </c>
      <c r="F36" s="240">
        <v>0</v>
      </c>
      <c r="G36" s="255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262"/>
      <c r="C37" s="257" t="s">
        <v>4</v>
      </c>
      <c r="D37" s="258"/>
      <c r="E37" s="259" t="s">
        <v>4</v>
      </c>
      <c r="F37" s="240"/>
      <c r="G37" s="260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263">
        <v>0</v>
      </c>
      <c r="C38" s="252">
        <v>0</v>
      </c>
      <c r="D38" s="264">
        <v>0</v>
      </c>
      <c r="E38" s="254">
        <v>0</v>
      </c>
      <c r="F38" s="265">
        <v>0</v>
      </c>
      <c r="G38" s="255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263"/>
      <c r="C39" s="252" t="s">
        <v>11</v>
      </c>
      <c r="D39" s="264"/>
      <c r="E39" s="254" t="s">
        <v>11</v>
      </c>
      <c r="F39" s="240">
        <v>0</v>
      </c>
      <c r="G39" s="255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266">
        <v>4609182</v>
      </c>
      <c r="C40" s="267">
        <v>1</v>
      </c>
      <c r="D40" s="266">
        <v>0</v>
      </c>
      <c r="E40" s="268">
        <v>0</v>
      </c>
      <c r="F40" s="266">
        <v>4609182</v>
      </c>
      <c r="G40" s="269">
        <v>0.33159797437537364</v>
      </c>
      <c r="H40" s="80">
        <v>4277587</v>
      </c>
      <c r="I40" s="81">
        <v>1</v>
      </c>
      <c r="J40" s="80">
        <v>0</v>
      </c>
      <c r="K40" s="84">
        <v>0</v>
      </c>
      <c r="L40" s="80">
        <v>4277587</v>
      </c>
      <c r="M40" s="83">
        <v>0.32677879210194588</v>
      </c>
      <c r="N40" s="85"/>
    </row>
    <row r="41" spans="1:14" s="11" customFormat="1" ht="45">
      <c r="A41" s="87" t="s">
        <v>39</v>
      </c>
      <c r="B41" s="256"/>
      <c r="C41" s="257" t="s">
        <v>4</v>
      </c>
      <c r="D41" s="258"/>
      <c r="E41" s="259" t="s">
        <v>4</v>
      </c>
      <c r="F41" s="240"/>
      <c r="G41" s="260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242">
        <v>0</v>
      </c>
      <c r="C42" s="247">
        <v>0</v>
      </c>
      <c r="D42" s="270">
        <v>0</v>
      </c>
      <c r="E42" s="249">
        <v>0</v>
      </c>
      <c r="F42" s="244">
        <v>0</v>
      </c>
      <c r="G42" s="251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238">
        <v>0</v>
      </c>
      <c r="C43" s="252">
        <v>0</v>
      </c>
      <c r="D43" s="258">
        <v>0</v>
      </c>
      <c r="E43" s="254">
        <v>0</v>
      </c>
      <c r="F43" s="240">
        <v>0</v>
      </c>
      <c r="G43" s="255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238">
        <v>0</v>
      </c>
      <c r="C44" s="252">
        <v>0</v>
      </c>
      <c r="D44" s="258">
        <v>0</v>
      </c>
      <c r="E44" s="254">
        <v>0</v>
      </c>
      <c r="F44" s="265">
        <v>0</v>
      </c>
      <c r="G44" s="255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238">
        <v>0</v>
      </c>
      <c r="C45" s="252">
        <v>0</v>
      </c>
      <c r="D45" s="258">
        <v>0</v>
      </c>
      <c r="E45" s="254">
        <v>0</v>
      </c>
      <c r="F45" s="265">
        <v>0</v>
      </c>
      <c r="G45" s="255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238">
        <v>0</v>
      </c>
      <c r="C46" s="252">
        <v>0</v>
      </c>
      <c r="D46" s="258">
        <v>0</v>
      </c>
      <c r="E46" s="254">
        <v>0</v>
      </c>
      <c r="F46" s="265">
        <v>0</v>
      </c>
      <c r="G46" s="255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271">
        <v>0</v>
      </c>
      <c r="C47" s="267">
        <v>0</v>
      </c>
      <c r="D47" s="272">
        <v>0</v>
      </c>
      <c r="E47" s="268">
        <v>0</v>
      </c>
      <c r="F47" s="273">
        <v>0</v>
      </c>
      <c r="G47" s="269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274">
        <v>0</v>
      </c>
      <c r="C48" s="267">
        <v>0</v>
      </c>
      <c r="D48" s="274">
        <v>0</v>
      </c>
      <c r="E48" s="268">
        <v>0</v>
      </c>
      <c r="F48" s="276">
        <v>0</v>
      </c>
      <c r="G48" s="269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277"/>
      <c r="C49" s="278" t="s">
        <v>4</v>
      </c>
      <c r="D49" s="253"/>
      <c r="E49" s="279" t="s">
        <v>4</v>
      </c>
      <c r="F49" s="244"/>
      <c r="G49" s="280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277">
        <v>6656522</v>
      </c>
      <c r="C50" s="247">
        <v>1</v>
      </c>
      <c r="D50" s="253">
        <v>0</v>
      </c>
      <c r="E50" s="249">
        <v>0</v>
      </c>
      <c r="F50" s="281">
        <v>6656522</v>
      </c>
      <c r="G50" s="251">
        <v>0.47888957554401429</v>
      </c>
      <c r="H50" s="98">
        <v>6940190</v>
      </c>
      <c r="I50" s="52">
        <v>1</v>
      </c>
      <c r="J50" s="59">
        <v>0</v>
      </c>
      <c r="K50" s="54">
        <v>0</v>
      </c>
      <c r="L50" s="102">
        <v>6940190</v>
      </c>
      <c r="M50" s="56">
        <v>0.53018370056716646</v>
      </c>
      <c r="N50" s="35"/>
    </row>
    <row r="51" spans="1:14" s="11" customFormat="1" ht="44.25">
      <c r="A51" s="41" t="s">
        <v>49</v>
      </c>
      <c r="B51" s="256">
        <v>1169855</v>
      </c>
      <c r="C51" s="252">
        <v>1</v>
      </c>
      <c r="D51" s="258">
        <v>0</v>
      </c>
      <c r="E51" s="254">
        <v>0</v>
      </c>
      <c r="F51" s="282">
        <v>1169855</v>
      </c>
      <c r="G51" s="255">
        <v>8.4162775154659281E-2</v>
      </c>
      <c r="H51" s="63">
        <v>1385805</v>
      </c>
      <c r="I51" s="58">
        <v>1</v>
      </c>
      <c r="J51" s="70">
        <v>0</v>
      </c>
      <c r="K51" s="60">
        <v>0</v>
      </c>
      <c r="L51" s="103">
        <v>1385805</v>
      </c>
      <c r="M51" s="62">
        <v>0.10586615397625744</v>
      </c>
      <c r="N51" s="35"/>
    </row>
    <row r="52" spans="1:14" s="11" customFormat="1" ht="44.25">
      <c r="A52" s="104" t="s">
        <v>50</v>
      </c>
      <c r="B52" s="283">
        <v>0</v>
      </c>
      <c r="C52" s="252">
        <v>0</v>
      </c>
      <c r="D52" s="284">
        <v>0</v>
      </c>
      <c r="E52" s="254">
        <v>0</v>
      </c>
      <c r="F52" s="285">
        <v>0</v>
      </c>
      <c r="G52" s="255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283">
        <v>169672</v>
      </c>
      <c r="C53" s="252">
        <v>1</v>
      </c>
      <c r="D53" s="284">
        <v>0</v>
      </c>
      <c r="E53" s="254">
        <v>0</v>
      </c>
      <c r="F53" s="285">
        <v>169672</v>
      </c>
      <c r="G53" s="255">
        <v>1.2206697741208396E-2</v>
      </c>
      <c r="H53" s="105">
        <v>166881</v>
      </c>
      <c r="I53" s="58">
        <v>1</v>
      </c>
      <c r="J53" s="106">
        <v>0</v>
      </c>
      <c r="K53" s="60">
        <v>0</v>
      </c>
      <c r="L53" s="107">
        <v>166881</v>
      </c>
      <c r="M53" s="62">
        <v>1.2748582695048595E-2</v>
      </c>
      <c r="N53" s="35"/>
    </row>
    <row r="54" spans="1:14" s="11" customFormat="1" ht="44.25">
      <c r="A54" s="104" t="s">
        <v>52</v>
      </c>
      <c r="B54" s="283">
        <v>0</v>
      </c>
      <c r="C54" s="252">
        <v>0</v>
      </c>
      <c r="D54" s="284">
        <v>0</v>
      </c>
      <c r="E54" s="254">
        <v>0</v>
      </c>
      <c r="F54" s="285">
        <v>0</v>
      </c>
      <c r="G54" s="255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256">
        <v>0</v>
      </c>
      <c r="C55" s="252">
        <v>0</v>
      </c>
      <c r="D55" s="258">
        <v>282980</v>
      </c>
      <c r="E55" s="254">
        <v>1</v>
      </c>
      <c r="F55" s="282">
        <v>282980</v>
      </c>
      <c r="G55" s="255">
        <v>2.035840519830704E-2</v>
      </c>
      <c r="H55" s="63">
        <v>0</v>
      </c>
      <c r="I55" s="58">
        <v>0</v>
      </c>
      <c r="J55" s="70">
        <v>274717</v>
      </c>
      <c r="K55" s="60">
        <v>1</v>
      </c>
      <c r="L55" s="103">
        <v>274717</v>
      </c>
      <c r="M55" s="62">
        <v>2.0986525681387723E-2</v>
      </c>
      <c r="N55" s="35"/>
    </row>
    <row r="56" spans="1:14" s="86" customFormat="1" ht="45">
      <c r="A56" s="94" t="s">
        <v>54</v>
      </c>
      <c r="B56" s="286">
        <v>7996049</v>
      </c>
      <c r="C56" s="267">
        <v>0.96581966315131884</v>
      </c>
      <c r="D56" s="272">
        <v>282980</v>
      </c>
      <c r="E56" s="268">
        <v>3.3319690526507156E-2</v>
      </c>
      <c r="F56" s="287">
        <v>8279029</v>
      </c>
      <c r="G56" s="269">
        <v>0.59561745363818908</v>
      </c>
      <c r="H56" s="108">
        <v>8492876</v>
      </c>
      <c r="I56" s="81">
        <v>0.96866677091420639</v>
      </c>
      <c r="J56" s="92">
        <v>274717</v>
      </c>
      <c r="K56" s="84">
        <v>3.1333229085793557E-2</v>
      </c>
      <c r="L56" s="103">
        <v>8767593</v>
      </c>
      <c r="M56" s="83">
        <v>0.66978496291986023</v>
      </c>
      <c r="N56" s="85"/>
    </row>
    <row r="57" spans="1:14" s="11" customFormat="1" ht="44.25">
      <c r="A57" s="51" t="s">
        <v>55</v>
      </c>
      <c r="B57" s="288">
        <v>0</v>
      </c>
      <c r="C57" s="252">
        <v>0</v>
      </c>
      <c r="D57" s="289">
        <v>0</v>
      </c>
      <c r="E57" s="254">
        <v>0</v>
      </c>
      <c r="F57" s="290">
        <v>0</v>
      </c>
      <c r="G57" s="255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238">
        <v>0</v>
      </c>
      <c r="C58" s="252">
        <v>0</v>
      </c>
      <c r="D58" s="258">
        <v>0</v>
      </c>
      <c r="E58" s="254">
        <v>0</v>
      </c>
      <c r="F58" s="240">
        <v>0</v>
      </c>
      <c r="G58" s="255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238">
        <v>0</v>
      </c>
      <c r="C59" s="252">
        <v>0</v>
      </c>
      <c r="D59" s="258">
        <v>0</v>
      </c>
      <c r="E59" s="254">
        <v>0</v>
      </c>
      <c r="F59" s="240">
        <v>0</v>
      </c>
      <c r="G59" s="255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263">
        <v>0</v>
      </c>
      <c r="C60" s="252">
        <v>0</v>
      </c>
      <c r="D60" s="264">
        <v>0</v>
      </c>
      <c r="E60" s="254">
        <v>0</v>
      </c>
      <c r="F60" s="265">
        <v>0</v>
      </c>
      <c r="G60" s="255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238">
        <v>0</v>
      </c>
      <c r="C61" s="252">
        <v>0</v>
      </c>
      <c r="D61" s="258">
        <v>0</v>
      </c>
      <c r="E61" s="254">
        <v>0</v>
      </c>
      <c r="F61" s="240">
        <v>0</v>
      </c>
      <c r="G61" s="255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238">
        <v>0</v>
      </c>
      <c r="C62" s="252">
        <v>0</v>
      </c>
      <c r="D62" s="258">
        <v>0</v>
      </c>
      <c r="E62" s="254">
        <v>0</v>
      </c>
      <c r="F62" s="240">
        <v>0</v>
      </c>
      <c r="G62" s="255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238">
        <v>0</v>
      </c>
      <c r="C63" s="252">
        <v>0</v>
      </c>
      <c r="D63" s="258">
        <v>0</v>
      </c>
      <c r="E63" s="254">
        <v>0</v>
      </c>
      <c r="F63" s="240">
        <v>0</v>
      </c>
      <c r="G63" s="255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238">
        <v>0</v>
      </c>
      <c r="C64" s="252">
        <v>0</v>
      </c>
      <c r="D64" s="258">
        <v>0</v>
      </c>
      <c r="E64" s="254">
        <v>0</v>
      </c>
      <c r="F64" s="240">
        <v>0</v>
      </c>
      <c r="G64" s="255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238">
        <v>0</v>
      </c>
      <c r="C65" s="252">
        <v>0</v>
      </c>
      <c r="D65" s="258">
        <v>0</v>
      </c>
      <c r="E65" s="254">
        <v>0</v>
      </c>
      <c r="F65" s="240">
        <v>0</v>
      </c>
      <c r="G65" s="255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238">
        <v>1011699</v>
      </c>
      <c r="C66" s="252">
        <v>1</v>
      </c>
      <c r="D66" s="258">
        <v>0</v>
      </c>
      <c r="E66" s="254">
        <v>0</v>
      </c>
      <c r="F66" s="240">
        <v>1011699</v>
      </c>
      <c r="G66" s="255">
        <v>7.2784571986437327E-2</v>
      </c>
      <c r="H66" s="42">
        <v>44981</v>
      </c>
      <c r="I66" s="58">
        <v>1</v>
      </c>
      <c r="J66" s="70">
        <v>0</v>
      </c>
      <c r="K66" s="60">
        <v>0</v>
      </c>
      <c r="L66" s="44">
        <v>44981</v>
      </c>
      <c r="M66" s="62">
        <v>3.4362449781939275E-3</v>
      </c>
      <c r="N66" s="35"/>
    </row>
    <row r="67" spans="1:14" s="86" customFormat="1" ht="45">
      <c r="A67" s="116" t="s">
        <v>65</v>
      </c>
      <c r="B67" s="271">
        <v>9007748</v>
      </c>
      <c r="C67" s="267">
        <v>0.96954167638962196</v>
      </c>
      <c r="D67" s="272">
        <v>282980</v>
      </c>
      <c r="E67" s="268">
        <v>3.3144148467232466E-2</v>
      </c>
      <c r="F67" s="271">
        <v>9290728</v>
      </c>
      <c r="G67" s="269">
        <v>0.66840202562462636</v>
      </c>
      <c r="H67" s="91">
        <v>8537857</v>
      </c>
      <c r="I67" s="81">
        <v>0.96882670148358474</v>
      </c>
      <c r="J67" s="92">
        <v>274717</v>
      </c>
      <c r="K67" s="84">
        <v>3.1173298516415295E-2</v>
      </c>
      <c r="L67" s="91">
        <v>8812574</v>
      </c>
      <c r="M67" s="83">
        <v>0.67322120789805406</v>
      </c>
      <c r="N67" s="85"/>
    </row>
    <row r="68" spans="1:14" s="11" customFormat="1" ht="45">
      <c r="A68" s="24" t="s">
        <v>66</v>
      </c>
      <c r="B68" s="256"/>
      <c r="C68" s="257" t="s">
        <v>4</v>
      </c>
      <c r="D68" s="258"/>
      <c r="E68" s="259" t="s">
        <v>4</v>
      </c>
      <c r="F68" s="240"/>
      <c r="G68" s="260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219">
        <v>0</v>
      </c>
      <c r="C69" s="247">
        <v>0</v>
      </c>
      <c r="D69" s="253">
        <v>0</v>
      </c>
      <c r="E69" s="249">
        <v>0</v>
      </c>
      <c r="F69" s="261">
        <v>0</v>
      </c>
      <c r="G69" s="251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238">
        <v>0</v>
      </c>
      <c r="C70" s="252">
        <v>0</v>
      </c>
      <c r="D70" s="258">
        <v>0</v>
      </c>
      <c r="E70" s="254">
        <v>0</v>
      </c>
      <c r="F70" s="240">
        <v>0</v>
      </c>
      <c r="G70" s="255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256"/>
      <c r="C71" s="257" t="s">
        <v>4</v>
      </c>
      <c r="D71" s="258"/>
      <c r="E71" s="259" t="s">
        <v>4</v>
      </c>
      <c r="F71" s="240"/>
      <c r="G71" s="260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219">
        <v>0</v>
      </c>
      <c r="C72" s="247">
        <v>0</v>
      </c>
      <c r="D72" s="253">
        <v>0</v>
      </c>
      <c r="E72" s="249">
        <v>0</v>
      </c>
      <c r="F72" s="261">
        <v>0</v>
      </c>
      <c r="G72" s="251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238">
        <v>0</v>
      </c>
      <c r="C73" s="252">
        <v>0</v>
      </c>
      <c r="D73" s="258">
        <v>0</v>
      </c>
      <c r="E73" s="254">
        <v>0</v>
      </c>
      <c r="F73" s="240">
        <v>0</v>
      </c>
      <c r="G73" s="255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291">
        <v>0</v>
      </c>
      <c r="C74" s="267">
        <v>0</v>
      </c>
      <c r="D74" s="275">
        <v>0</v>
      </c>
      <c r="E74" s="268">
        <v>0</v>
      </c>
      <c r="F74" s="287">
        <v>0</v>
      </c>
      <c r="G74" s="296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291">
        <v>0</v>
      </c>
      <c r="C75" s="268">
        <v>0</v>
      </c>
      <c r="D75" s="274">
        <v>0</v>
      </c>
      <c r="E75" s="268">
        <v>0</v>
      </c>
      <c r="F75" s="297">
        <v>0</v>
      </c>
      <c r="G75" s="269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292">
        <v>13616930</v>
      </c>
      <c r="C76" s="293">
        <v>0.97964159480169299</v>
      </c>
      <c r="D76" s="292">
        <v>282980</v>
      </c>
      <c r="E76" s="294">
        <v>2.035840519830704E-2</v>
      </c>
      <c r="F76" s="292">
        <v>13899910</v>
      </c>
      <c r="G76" s="295">
        <v>1</v>
      </c>
      <c r="H76" s="123">
        <v>12815444</v>
      </c>
      <c r="I76" s="124">
        <v>0.9790134743186123</v>
      </c>
      <c r="J76" s="123">
        <v>274717</v>
      </c>
      <c r="K76" s="125">
        <v>2.0986525681387723E-2</v>
      </c>
      <c r="L76" s="123">
        <v>13090161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6"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LCTCBOS!B13+Online!B13+BRCC!B13+BPCC!B13+Delgado!B13+Fletcher!B13+Delta!B13+Nunez!B13+RPCC!B13+SLCC!B13+Sowela!B13+Northshore!B13+CentralLA!B13+LTC!B13</f>
        <v>133053741.09</v>
      </c>
      <c r="C13" s="52">
        <f t="shared" ref="C13:C76" si="0">IF(ISBLANK(B13),"  ",IF(F13&gt;0,B13/F13,IF(B13&gt;0,1,0)))</f>
        <v>1</v>
      </c>
      <c r="D13" s="53">
        <f>LCTCBOS!D13+Online!D13+BRCC!D13+BPCC!D13+Delgado!D13+Fletcher!D13+Delta!D13+Nunez!D13+RPCC!D13+SLCC!D13+Sowela!D13+Northshore!D13+CentralLA!D13+LTC!D13</f>
        <v>0</v>
      </c>
      <c r="E13" s="54">
        <f>IF(ISBLANK(D13),"  ",IF(F13&gt;0,D13/F13,IF(D13&gt;0,1,0)))</f>
        <v>0</v>
      </c>
      <c r="F13" s="213">
        <f>D13+B13</f>
        <v>133053741.09</v>
      </c>
      <c r="G13" s="56">
        <f>IF(ISBLANK(F13),"  ",IF(F76&gt;0,F13/F76,IF(F13&gt;0,1,0)))</f>
        <v>0.23612115950362214</v>
      </c>
      <c r="H13" s="9">
        <f>LCTCBOS!H13+Online!H13+BRCC!H13+BPCC!H13+Delgado!H13+Fletcher!H13+Delta!H13+Nunez!H13+RPCC!H13+SLCC!H13+Sowela!H13+Northshore!H13+CentralLA!H13+LTC!H13</f>
        <v>121099139</v>
      </c>
      <c r="I13" s="52">
        <f>IF(ISBLANK(H13),"  ",IF(L13&gt;0,H13/L13,IF(H13&gt;0,1,0)))</f>
        <v>1</v>
      </c>
      <c r="J13" s="53">
        <f>LCTCBOS!J13+Online!J13+BRCC!J13+BPCC!J13+Delgado!J13+Fletcher!J13+Delta!J13+Nunez!J13+RPCC!J13+SLCC!J13+Sowela!J13+Northshore!J13+CentralLA!J13+LTC!J13</f>
        <v>0</v>
      </c>
      <c r="K13" s="54">
        <f>IF(ISBLANK(J13),"  ",IF(L13&gt;0,J13/L13,IF(J13&gt;0,1,0)))</f>
        <v>0</v>
      </c>
      <c r="L13" s="55">
        <f t="shared" ref="L13:L15" si="1">J13+H13</f>
        <v>121099139</v>
      </c>
      <c r="M13" s="56">
        <f>IF(ISBLANK(L13),"  ",IF(L76&gt;0,L13/L76,IF(L13&gt;0,1,0)))</f>
        <v>0.21755572618010968</v>
      </c>
      <c r="N13" s="57"/>
    </row>
    <row r="14" spans="1:17" s="11" customFormat="1" ht="44.25">
      <c r="A14" s="21" t="s">
        <v>14</v>
      </c>
      <c r="B14" s="9">
        <f>LCTCBOS!B14+Online!B14+BRCC!B14+BPCC!B14+Delgado!B14+Fletcher!B14+Delta!B14+Nunez!B14+RPCC!B14+SLCC!B14+Sowela!B14+Northshore!B14+CentralLA!B14+LTC!B14</f>
        <v>0</v>
      </c>
      <c r="C14" s="52">
        <f t="shared" ref="C14" si="2">IF(ISBLANK(B14),"  ",IF(F14&gt;0,B14/F14,IF(B14&gt;0,1,0)))</f>
        <v>0</v>
      </c>
      <c r="D14" s="53">
        <f>LCTCBOS!D14+Online!D14+BRCC!D14+BPCC!D14+Delgado!D14+Fletcher!D14+Delta!D14+Nunez!D14+RPCC!D14+SLCC!D14+Sowela!D14+Northshore!D14+CentralLA!D14+LTC!D14</f>
        <v>0</v>
      </c>
      <c r="E14" s="54">
        <f>IF(ISBLANK(D14),"  ",IF(F14&gt;0,D14/F14,IF(D14&gt;0,1,0)))</f>
        <v>0</v>
      </c>
      <c r="F14" s="206">
        <f>D14+B14</f>
        <v>0</v>
      </c>
      <c r="G14" s="56">
        <f>IF(ISBLANK(F14),"  ",IF(F77&gt;0,F14/F77,IF(F14&gt;0,1,0)))</f>
        <v>0</v>
      </c>
      <c r="H14" s="9">
        <f>LCTCBOS!H14+Online!H14+BRCC!H14+BPCC!H14+Delgado!H14+Fletcher!H14+Delta!H14+Nunez!H14+RPCC!H14+SLCC!H14+Sowela!H14+Northshore!H14+CentralLA!H14+LTC!H14</f>
        <v>0</v>
      </c>
      <c r="I14" s="52">
        <f>IF(ISBLANK(H14),"  ",IF(L14&gt;0,H14/L14,IF(H14&gt;0,1,0)))</f>
        <v>0</v>
      </c>
      <c r="J14" s="53">
        <f>LCTCBOS!J14+Online!J14+BRCC!J14+BPCC!J14+Delgado!J14+Fletcher!J14+Delta!J14+Nunez!J14+RPCC!J14+SLCC!J14+Sowela!J14+Northshore!J14+CentralLA!J14+LTC!J14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16746807.140000001</v>
      </c>
      <c r="C15" s="207">
        <f t="shared" si="0"/>
        <v>0.95354176244494826</v>
      </c>
      <c r="D15" s="70">
        <f>SUM(D16:D34)</f>
        <v>815934</v>
      </c>
      <c r="E15" s="65">
        <f>IF(ISBLANK(D15),"  ",IF(F15&gt;0,D15/F15,IF(D15&gt;0,1,0)))</f>
        <v>4.6458237555051726E-2</v>
      </c>
      <c r="F15" s="48">
        <f>D15+B15</f>
        <v>17562741.140000001</v>
      </c>
      <c r="G15" s="66">
        <f>IF(ISBLANK(F15),"  ",IF(F76&gt;0,F15/F76,IF(F15&gt;0,1,0)))</f>
        <v>3.1167367171086931E-2</v>
      </c>
      <c r="H15" s="63">
        <f>SUM(H16:H34)</f>
        <v>16023330</v>
      </c>
      <c r="I15" s="207">
        <f>IF(ISBLANK(H15),"  ",IF(L15&gt;0,H15/L15,IF(H15&gt;0,1,0)))</f>
        <v>1</v>
      </c>
      <c r="J15" s="70">
        <f>SUM(J16:J34)</f>
        <v>0</v>
      </c>
      <c r="K15" s="65">
        <f>IF(ISBLANK(J15),"  ",IF(L15&gt;0,J15/L15,IF(J15&gt;0,1,0)))</f>
        <v>0</v>
      </c>
      <c r="L15" s="48">
        <f t="shared" si="1"/>
        <v>16023330</v>
      </c>
      <c r="M15" s="66">
        <f>IF(ISBLANK(L15),"  ",IF(L76&gt;0,L15/L76,IF(L15&gt;0,1,0)))</f>
        <v>2.8786060931230376E-2</v>
      </c>
      <c r="N15" s="35"/>
    </row>
    <row r="16" spans="1:17" s="11" customFormat="1" ht="44.25">
      <c r="A16" s="67" t="s">
        <v>16</v>
      </c>
      <c r="B16" s="9">
        <f>LCTCBOS!B16+Online!B16+BRCC!B16+BPCC!B16+Delgado!B16+Fletcher!B16+Delta!B16+Nunez!B16+RPCC!B16+SLCC!B16+Sowela!B16+Northshore!B16+CentralLA!B16+LTC!B16</f>
        <v>0</v>
      </c>
      <c r="C16" s="52">
        <f t="shared" ref="C16:C34" si="4">IF(ISBLANK(B16),"  ",IF(F16&gt;0,B16/F16,IF(B16&gt;0,1,0)))</f>
        <v>0</v>
      </c>
      <c r="D16" s="53">
        <f>LCTCBOS!D16+Online!D16+BRCC!D16+BPCC!D16+Delgado!D16+Fletcher!D16+Delta!D16+Nunez!D16+RPCC!D16+SLCC!D16+Sowela!D16+Northshore!D16+CentralLA!D16+LTC!D16</f>
        <v>0</v>
      </c>
      <c r="E16" s="54">
        <f t="shared" ref="E16:E34" si="5">IF(ISBLANK(D16),"  ",IF(F16&gt;0,D16/F16,IF(D16&gt;0,1,0)))</f>
        <v>0</v>
      </c>
      <c r="F16" s="213">
        <f t="shared" ref="F16:F34" si="6">D16+B16</f>
        <v>0</v>
      </c>
      <c r="G16" s="56">
        <f t="shared" ref="G16:G34" si="7">IF(ISBLANK(F16),"  ",IF(F79&gt;0,F16/F79,IF(F16&gt;0,1,0)))</f>
        <v>0</v>
      </c>
      <c r="H16" s="9">
        <f>LCTCBOS!H16+Online!H16+BRCC!H16+BPCC!H16+Delgado!H16+Fletcher!H16+Delta!H16+Nunez!H16+RPCC!H16+SLCC!H16+Sowela!H16+Northshore!H16+CentralLA!H16+LTC!H16</f>
        <v>0</v>
      </c>
      <c r="I16" s="52">
        <f t="shared" ref="I16:I34" si="8">IF(ISBLANK(H16),"  ",IF(L16&gt;0,H16/L16,IF(H16&gt;0,1,0)))</f>
        <v>0</v>
      </c>
      <c r="J16" s="53">
        <f>LCTCBOS!J16+Online!J16+BRCC!J16+BPCC!J16+Delgado!J16+Fletcher!J16+Delta!J16+Nunez!J16+RPCC!J16+SLCC!J16+Sowela!J16+Northshore!J16+CentralLA!J16+LTC!J16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LCTCBOS!B17+Online!B17+BRCC!B17+BPCC!B17+Delgado!B17+Fletcher!B17+Delta!B17+Nunez!B17+RPCC!B17+SLCC!B17+Sowela!B17+Northshore!B17+CentralLA!B17+LTC!B17</f>
        <v>4955626.1399999997</v>
      </c>
      <c r="C17" s="52">
        <f t="shared" si="4"/>
        <v>1</v>
      </c>
      <c r="D17" s="53">
        <f>LCTCBOS!D17+Online!D17+BRCC!D17+BPCC!D17+Delgado!D17+Fletcher!D17+Delta!D17+Nunez!D17+RPCC!D17+SLCC!D17+Sowela!D17+Northshore!D17+CentralLA!D17+LTC!D17</f>
        <v>0</v>
      </c>
      <c r="E17" s="54">
        <f t="shared" si="5"/>
        <v>0</v>
      </c>
      <c r="F17" s="206">
        <f t="shared" si="6"/>
        <v>4955626.1399999997</v>
      </c>
      <c r="G17" s="56">
        <f t="shared" si="7"/>
        <v>1</v>
      </c>
      <c r="H17" s="9">
        <f>LCTCBOS!H17+Online!H17+BRCC!H17+BPCC!H17+Delgado!H17+Fletcher!H17+Delta!H17+Nunez!H17+RPCC!H17+SLCC!H17+Sowela!H17+Northshore!H17+CentralLA!H17+LTC!H17</f>
        <v>5288754</v>
      </c>
      <c r="I17" s="52">
        <f t="shared" si="8"/>
        <v>1</v>
      </c>
      <c r="J17" s="53">
        <f>LCTCBOS!J17+Online!J17+BRCC!J17+BPCC!J17+Delgado!J17+Fletcher!J17+Delta!J17+Nunez!J17+RPCC!J17+SLCC!J17+Sowela!J17+Northshore!J17+CentralLA!J17+LTC!J17</f>
        <v>0</v>
      </c>
      <c r="K17" s="54">
        <f t="shared" si="9"/>
        <v>0</v>
      </c>
      <c r="L17" s="55">
        <f t="shared" si="10"/>
        <v>5288754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LCTCBOS!B18+Online!B18+BRCC!B18+BPCC!B18+Delgado!B18+Fletcher!B18+Delta!B18+Nunez!B18+RPCC!B18+SLCC!B18+Sowela!B18+Northshore!B18+CentralLA!B18+LTC!B18</f>
        <v>0</v>
      </c>
      <c r="C18" s="52">
        <f t="shared" si="4"/>
        <v>0</v>
      </c>
      <c r="D18" s="53">
        <f>LCTCBOS!D18+Online!D18+BRCC!D18+BPCC!D18+Delgado!D18+Fletcher!D18+Delta!D18+Nunez!D18+RPCC!D18+SLCC!D18+Sowela!D18+Northshore!D18+CentralLA!D18+LTC!D18</f>
        <v>0</v>
      </c>
      <c r="E18" s="54">
        <f t="shared" si="5"/>
        <v>0</v>
      </c>
      <c r="F18" s="61">
        <f t="shared" si="6"/>
        <v>0</v>
      </c>
      <c r="G18" s="56">
        <f t="shared" si="7"/>
        <v>0</v>
      </c>
      <c r="H18" s="9">
        <f>LCTCBOS!H18+Online!H18+BRCC!H18+BPCC!H18+Delgado!H18+Fletcher!H18+Delta!H18+Nunez!H18+RPCC!H18+SLCC!H18+Sowela!H18+Northshore!H18+CentralLA!H18+LTC!H18</f>
        <v>0</v>
      </c>
      <c r="I18" s="52">
        <f t="shared" si="8"/>
        <v>0</v>
      </c>
      <c r="J18" s="53">
        <f>LCTCBOS!J18+Online!J18+BRCC!J18+BPCC!J18+Delgado!J18+Fletcher!J18+Delta!J18+Nunez!J18+RPCC!J18+SLCC!J18+Sowela!J18+Northshore!J18+CentralLA!J18+LTC!J18</f>
        <v>0</v>
      </c>
      <c r="K18" s="54">
        <f t="shared" si="9"/>
        <v>0</v>
      </c>
      <c r="L18" s="55">
        <f t="shared" si="10"/>
        <v>0</v>
      </c>
      <c r="M18" s="56">
        <f t="shared" si="11"/>
        <v>0</v>
      </c>
      <c r="N18" s="35"/>
    </row>
    <row r="19" spans="1:14" s="11" customFormat="1" ht="44.25">
      <c r="A19" s="69" t="s">
        <v>19</v>
      </c>
      <c r="B19" s="9">
        <f>LCTCBOS!B19+Online!B19+BRCC!B19+BPCC!B19+Delgado!B19+Fletcher!B19+Delta!B19+Nunez!B19+RPCC!B19+SLCC!B19+Sowela!B19+Northshore!B19+CentralLA!B19+LTC!B19</f>
        <v>175201</v>
      </c>
      <c r="C19" s="52">
        <f t="shared" si="4"/>
        <v>1</v>
      </c>
      <c r="D19" s="53">
        <f>LCTCBOS!D19+Online!D19+BRCC!D19+BPCC!D19+Delgado!D19+Fletcher!D19+Delta!D19+Nunez!D19+RPCC!D19+SLCC!D19+Sowela!D19+Northshore!D19+CentralLA!D19+LTC!D19</f>
        <v>0</v>
      </c>
      <c r="E19" s="54">
        <f t="shared" si="5"/>
        <v>0</v>
      </c>
      <c r="F19" s="61">
        <f t="shared" si="6"/>
        <v>175201</v>
      </c>
      <c r="G19" s="56">
        <f t="shared" si="7"/>
        <v>1</v>
      </c>
      <c r="H19" s="9">
        <f>LCTCBOS!H19+Online!H19+BRCC!H19+BPCC!H19+Delgado!H19+Fletcher!H19+Delta!H19+Nunez!H19+RPCC!H19+SLCC!H19+Sowela!H19+Northshore!H19+CentralLA!H19+LTC!H19</f>
        <v>134401</v>
      </c>
      <c r="I19" s="52">
        <f t="shared" si="8"/>
        <v>1</v>
      </c>
      <c r="J19" s="53">
        <f>LCTCBOS!J19+Online!J19+BRCC!J19+BPCC!J19+Delgado!J19+Fletcher!J19+Delta!J19+Nunez!J19+RPCC!J19+SLCC!J19+Sowela!J19+Northshore!J19+CentralLA!J19+LTC!J19</f>
        <v>0</v>
      </c>
      <c r="K19" s="54">
        <f t="shared" si="9"/>
        <v>0</v>
      </c>
      <c r="L19" s="55">
        <f t="shared" si="10"/>
        <v>134401</v>
      </c>
      <c r="M19" s="56">
        <f t="shared" si="11"/>
        <v>1</v>
      </c>
      <c r="N19" s="35"/>
    </row>
    <row r="20" spans="1:14" s="11" customFormat="1" ht="44.25">
      <c r="A20" s="69" t="s">
        <v>20</v>
      </c>
      <c r="B20" s="9">
        <f>LCTCBOS!B20+Online!B20+BRCC!B20+BPCC!B20+Delgado!B20+Fletcher!B20+Delta!B20+Nunez!B20+RPCC!B20+SLCC!B20+Sowela!B20+Northshore!B20+CentralLA!B20+LTC!B20</f>
        <v>150000</v>
      </c>
      <c r="C20" s="52">
        <f t="shared" si="4"/>
        <v>1</v>
      </c>
      <c r="D20" s="53">
        <f>LCTCBOS!D20+Online!D20+BRCC!D20+BPCC!D20+Delgado!D20+Fletcher!D20+Delta!D20+Nunez!D20+RPCC!D20+SLCC!D20+Sowela!D20+Northshore!D20+CentralLA!D20+LTC!D20</f>
        <v>0</v>
      </c>
      <c r="E20" s="54">
        <f t="shared" si="5"/>
        <v>0</v>
      </c>
      <c r="F20" s="61">
        <f t="shared" si="6"/>
        <v>150000</v>
      </c>
      <c r="G20" s="56">
        <f t="shared" si="7"/>
        <v>1</v>
      </c>
      <c r="H20" s="9">
        <f>LCTCBOS!H20+Online!H20+BRCC!H20+BPCC!H20+Delgado!H20+Fletcher!H20+Delta!H20+Nunez!H20+RPCC!H20+SLCC!H20+Sowela!H20+Northshore!H20+CentralLA!H20+LTC!H20</f>
        <v>246718</v>
      </c>
      <c r="I20" s="52">
        <f t="shared" si="8"/>
        <v>1</v>
      </c>
      <c r="J20" s="53">
        <f>LCTCBOS!J20+Online!J20+BRCC!J20+BPCC!J20+Delgado!J20+Fletcher!J20+Delta!J20+Nunez!J20+RPCC!J20+SLCC!J20+Sowela!J20+Northshore!J20+CentralLA!J20+LTC!J20</f>
        <v>0</v>
      </c>
      <c r="K20" s="54">
        <f t="shared" si="9"/>
        <v>0</v>
      </c>
      <c r="L20" s="55">
        <f t="shared" si="10"/>
        <v>246718</v>
      </c>
      <c r="M20" s="56">
        <f t="shared" si="11"/>
        <v>1</v>
      </c>
      <c r="N20" s="35"/>
    </row>
    <row r="21" spans="1:14" s="11" customFormat="1" ht="44.25">
      <c r="A21" s="69" t="s">
        <v>21</v>
      </c>
      <c r="B21" s="9">
        <f>LCTCBOS!B21+Online!B21+BRCC!B21+BPCC!B21+Delgado!B21+Fletcher!B21+Delta!B21+Nunez!B21+RPCC!B21+SLCC!B21+Sowela!B21+Northshore!B21+CentralLA!B21+LTC!B21</f>
        <v>0</v>
      </c>
      <c r="C21" s="52">
        <f t="shared" si="4"/>
        <v>0</v>
      </c>
      <c r="D21" s="53">
        <f>LCTCBOS!D21+Online!D21+BRCC!D21+BPCC!D21+Delgado!D21+Fletcher!D21+Delta!D21+Nunez!D21+RPCC!D21+SLCC!D21+Sowela!D21+Northshore!D21+CentralLA!D21+LTC!D21</f>
        <v>0</v>
      </c>
      <c r="E21" s="54">
        <f t="shared" si="5"/>
        <v>0</v>
      </c>
      <c r="F21" s="61">
        <f t="shared" si="6"/>
        <v>0</v>
      </c>
      <c r="G21" s="56">
        <f t="shared" si="7"/>
        <v>0</v>
      </c>
      <c r="H21" s="9">
        <f>LCTCBOS!H21+Online!H21+BRCC!H21+BPCC!H21+Delgado!H21+Fletcher!H21+Delta!H21+Nunez!H21+RPCC!H21+SLCC!H21+Sowela!H21+Northshore!H21+CentralLA!H21+LTC!H21</f>
        <v>0</v>
      </c>
      <c r="I21" s="52">
        <f t="shared" si="8"/>
        <v>0</v>
      </c>
      <c r="J21" s="53">
        <f>LCTCBOS!J21+Online!J21+BRCC!J21+BPCC!J21+Delgado!J21+Fletcher!J21+Delta!J21+Nunez!J21+RPCC!J21+SLCC!J21+Sowela!J21+Northshore!J21+CentralLA!J21+LTC!J21</f>
        <v>0</v>
      </c>
      <c r="K21" s="54">
        <f t="shared" si="9"/>
        <v>0</v>
      </c>
      <c r="L21" s="55">
        <f t="shared" si="10"/>
        <v>0</v>
      </c>
      <c r="M21" s="56">
        <f t="shared" si="11"/>
        <v>0</v>
      </c>
      <c r="N21" s="35"/>
    </row>
    <row r="22" spans="1:14" s="11" customFormat="1" ht="44.25">
      <c r="A22" s="69" t="s">
        <v>22</v>
      </c>
      <c r="B22" s="9">
        <f>LCTCBOS!B22+Online!B22+BRCC!B22+BPCC!B22+Delgado!B22+Fletcher!B22+Delta!B22+Nunez!B22+RPCC!B22+SLCC!B22+Sowela!B22+Northshore!B22+CentralLA!B22+LTC!B22</f>
        <v>0</v>
      </c>
      <c r="C22" s="52">
        <f t="shared" si="4"/>
        <v>0</v>
      </c>
      <c r="D22" s="53">
        <f>LCTCBOS!D22+Online!D22+BRCC!D22+BPCC!D22+Delgado!D22+Fletcher!D22+Delta!D22+Nunez!D22+RPCC!D22+SLCC!D22+Sowela!D22+Northshore!D22+CentralLA!D22+LTC!D22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LCTCBOS!H22+Online!H22+BRCC!H22+BPCC!H22+Delgado!H22+Fletcher!H22+Delta!H22+Nunez!H22+RPCC!H22+SLCC!H22+Sowela!H22+Northshore!H22+CentralLA!H22+LTC!H22</f>
        <v>0</v>
      </c>
      <c r="I22" s="52">
        <f t="shared" si="8"/>
        <v>0</v>
      </c>
      <c r="J22" s="53">
        <f>LCTCBOS!J22+Online!J22+BRCC!J22+BPCC!J22+Delgado!J22+Fletcher!J22+Delta!J22+Nunez!J22+RPCC!J22+SLCC!J22+Sowela!J22+Northshore!J22+CentralLA!J22+LTC!J22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LCTCBOS!B23+Online!B23+BRCC!B23+BPCC!B23+Delgado!B23+Fletcher!B23+Delta!B23+Nunez!B23+RPCC!B23+SLCC!B23+Sowela!B23+Northshore!B23+CentralLA!B23+LTC!B23</f>
        <v>0</v>
      </c>
      <c r="C23" s="52">
        <f t="shared" si="4"/>
        <v>0</v>
      </c>
      <c r="D23" s="53">
        <f>LCTCBOS!D23+Online!D23+BRCC!D23+BPCC!D23+Delgado!D23+Fletcher!D23+Delta!D23+Nunez!D23+RPCC!D23+SLCC!D23+Sowela!D23+Northshore!D23+CentralLA!D23+LTC!D23</f>
        <v>0</v>
      </c>
      <c r="E23" s="54">
        <f t="shared" si="5"/>
        <v>0</v>
      </c>
      <c r="F23" s="61">
        <f t="shared" si="6"/>
        <v>0</v>
      </c>
      <c r="G23" s="56">
        <f t="shared" si="7"/>
        <v>0</v>
      </c>
      <c r="H23" s="9">
        <f>LCTCBOS!H23+Online!H23+BRCC!H23+BPCC!H23+Delgado!H23+Fletcher!H23+Delta!H23+Nunez!H23+RPCC!H23+SLCC!H23+Sowela!H23+Northshore!H23+CentralLA!H23+LTC!H23</f>
        <v>0</v>
      </c>
      <c r="I23" s="52">
        <f t="shared" si="8"/>
        <v>0</v>
      </c>
      <c r="J23" s="53">
        <f>LCTCBOS!J23+Online!J23+BRCC!J23+BPCC!J23+Delgado!J23+Fletcher!J23+Delta!J23+Nunez!J23+RPCC!J23+SLCC!J23+Sowela!J23+Northshore!J23+CentralLA!J23+LTC!J23</f>
        <v>0</v>
      </c>
      <c r="K23" s="54">
        <f t="shared" si="9"/>
        <v>0</v>
      </c>
      <c r="L23" s="55">
        <f t="shared" si="10"/>
        <v>0</v>
      </c>
      <c r="M23" s="56">
        <f t="shared" si="11"/>
        <v>0</v>
      </c>
      <c r="N23" s="35"/>
    </row>
    <row r="24" spans="1:14" s="11" customFormat="1" ht="44.25">
      <c r="A24" s="69" t="s">
        <v>24</v>
      </c>
      <c r="B24" s="9">
        <f>LCTCBOS!B24+Online!B24+BRCC!B24+BPCC!B24+Delgado!B24+Fletcher!B24+Delta!B24+Nunez!B24+RPCC!B24+SLCC!B24+Sowela!B24+Northshore!B24+CentralLA!B24+LTC!B24</f>
        <v>0</v>
      </c>
      <c r="C24" s="52">
        <f t="shared" si="4"/>
        <v>0</v>
      </c>
      <c r="D24" s="53">
        <f>LCTCBOS!D24+Online!D24+BRCC!D24+BPCC!D24+Delgado!D24+Fletcher!D24+Delta!D24+Nunez!D24+RPCC!D24+SLCC!D24+Sowela!D24+Northshore!D24+CentralLA!D24+LTC!D24</f>
        <v>0</v>
      </c>
      <c r="E24" s="54">
        <f t="shared" si="5"/>
        <v>0</v>
      </c>
      <c r="F24" s="61">
        <f t="shared" si="6"/>
        <v>0</v>
      </c>
      <c r="G24" s="56">
        <f t="shared" si="7"/>
        <v>0</v>
      </c>
      <c r="H24" s="9">
        <f>LCTCBOS!H24+Online!H24+BRCC!H24+BPCC!H24+Delgado!H24+Fletcher!H24+Delta!H24+Nunez!H24+RPCC!H24+SLCC!H24+Sowela!H24+Northshore!H24+CentralLA!H24+LTC!H24</f>
        <v>0</v>
      </c>
      <c r="I24" s="52">
        <f t="shared" si="8"/>
        <v>0</v>
      </c>
      <c r="J24" s="53">
        <f>LCTCBOS!J24+Online!J24+BRCC!J24+BPCC!J24+Delgado!J24+Fletcher!J24+Delta!J24+Nunez!J24+RPCC!J24+SLCC!J24+Sowela!J24+Northshore!J24+CentralLA!J24+LTC!J24</f>
        <v>0</v>
      </c>
      <c r="K24" s="54">
        <f t="shared" si="9"/>
        <v>0</v>
      </c>
      <c r="L24" s="55">
        <f t="shared" si="10"/>
        <v>0</v>
      </c>
      <c r="M24" s="56">
        <f t="shared" si="11"/>
        <v>0</v>
      </c>
      <c r="N24" s="35"/>
    </row>
    <row r="25" spans="1:14" s="11" customFormat="1" ht="44.25">
      <c r="A25" s="69" t="s">
        <v>25</v>
      </c>
      <c r="B25" s="9">
        <f>LCTCBOS!B25+Online!B25+BRCC!B25+BPCC!B25+Delgado!B25+Fletcher!B25+Delta!B25+Nunez!B25+RPCC!B25+SLCC!B25+Sowela!B25+Northshore!B25+CentralLA!B25+LTC!B25</f>
        <v>0</v>
      </c>
      <c r="C25" s="52">
        <f t="shared" si="4"/>
        <v>0</v>
      </c>
      <c r="D25" s="53">
        <f>LCTCBOS!D25+Online!D25+BRCC!D25+BPCC!D25+Delgado!D25+Fletcher!D25+Delta!D25+Nunez!D25+RPCC!D25+SLCC!D25+Sowela!D25+Northshore!D25+CentralLA!D25+LTC!D25</f>
        <v>0</v>
      </c>
      <c r="E25" s="54">
        <f t="shared" si="5"/>
        <v>0</v>
      </c>
      <c r="F25" s="61">
        <f t="shared" si="6"/>
        <v>0</v>
      </c>
      <c r="G25" s="56">
        <f t="shared" si="7"/>
        <v>0</v>
      </c>
      <c r="H25" s="9">
        <f>LCTCBOS!H25+Online!H25+BRCC!H25+BPCC!H25+Delgado!H25+Fletcher!H25+Delta!H25+Nunez!H25+RPCC!H25+SLCC!H25+Sowela!H25+Northshore!H25+CentralLA!H25+LTC!H25</f>
        <v>0</v>
      </c>
      <c r="I25" s="52">
        <f t="shared" si="8"/>
        <v>0</v>
      </c>
      <c r="J25" s="53">
        <f>LCTCBOS!J25+Online!J25+BRCC!J25+BPCC!J25+Delgado!J25+Fletcher!J25+Delta!J25+Nunez!J25+RPCC!J25+SLCC!J25+Sowela!J25+Northshore!J25+CentralLA!J25+LTC!J25</f>
        <v>0</v>
      </c>
      <c r="K25" s="54">
        <f t="shared" si="9"/>
        <v>0</v>
      </c>
      <c r="L25" s="55">
        <f t="shared" si="10"/>
        <v>0</v>
      </c>
      <c r="M25" s="56">
        <f t="shared" si="11"/>
        <v>0</v>
      </c>
      <c r="N25" s="35"/>
    </row>
    <row r="26" spans="1:14" s="11" customFormat="1" ht="44.25">
      <c r="A26" s="69" t="s">
        <v>26</v>
      </c>
      <c r="B26" s="9">
        <f>LCTCBOS!B26+Online!B26+BRCC!B26+BPCC!B26+Delgado!B26+Fletcher!B26+Delta!B26+Nunez!B26+RPCC!B26+SLCC!B26+Sowela!B26+Northshore!B26+CentralLA!B26+LTC!B26</f>
        <v>0</v>
      </c>
      <c r="C26" s="52">
        <f t="shared" si="4"/>
        <v>0</v>
      </c>
      <c r="D26" s="53">
        <f>LCTCBOS!D26+Online!D26+BRCC!D26+BPCC!D26+Delgado!D26+Fletcher!D26+Delta!D26+Nunez!D26+RPCC!D26+SLCC!D26+Sowela!D26+Northshore!D26+CentralLA!D26+LTC!D26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LCTCBOS!H26+Online!H26+BRCC!H26+BPCC!H26+Delgado!H26+Fletcher!H26+Delta!H26+Nunez!H26+RPCC!H26+SLCC!H26+Sowela!H26+Northshore!H26+CentralLA!H26+LTC!H26</f>
        <v>0</v>
      </c>
      <c r="I26" s="52">
        <f t="shared" si="8"/>
        <v>0</v>
      </c>
      <c r="J26" s="53">
        <f>LCTCBOS!J26+Online!J26+BRCC!J26+BPCC!J26+Delgado!J26+Fletcher!J26+Delta!J26+Nunez!J26+RPCC!J26+SLCC!J26+Sowela!J26+Northshore!J26+CentralLA!J26+LTC!J26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LCTCBOS!B27+Online!B27+BRCC!B27+BPCC!B27+Delgado!B27+Fletcher!B27+Delta!B27+Nunez!B27+RPCC!B27+SLCC!B27+Sowela!B27+Northshore!B27+CentralLA!B27+LTC!B27</f>
        <v>0</v>
      </c>
      <c r="C27" s="52">
        <f t="shared" si="4"/>
        <v>0</v>
      </c>
      <c r="D27" s="53">
        <f>LCTCBOS!D27+Online!D27+BRCC!D27+BPCC!D27+Delgado!D27+Fletcher!D27+Delta!D27+Nunez!D27+RPCC!D27+SLCC!D27+Sowela!D27+Northshore!D27+CentralLA!D27+LTC!D27</f>
        <v>0</v>
      </c>
      <c r="E27" s="54">
        <f t="shared" si="5"/>
        <v>0</v>
      </c>
      <c r="F27" s="61">
        <f t="shared" si="6"/>
        <v>0</v>
      </c>
      <c r="G27" s="56">
        <f t="shared" si="7"/>
        <v>0</v>
      </c>
      <c r="H27" s="9">
        <f>LCTCBOS!H27+Online!H27+BRCC!H27+BPCC!H27+Delgado!H27+Fletcher!H27+Delta!H27+Nunez!H27+RPCC!H27+SLCC!H27+Sowela!H27+Northshore!H27+CentralLA!H27+LTC!H27</f>
        <v>0</v>
      </c>
      <c r="I27" s="52">
        <f t="shared" si="8"/>
        <v>0</v>
      </c>
      <c r="J27" s="53">
        <f>LCTCBOS!J27+Online!J27+BRCC!J27+BPCC!J27+Delgado!J27+Fletcher!J27+Delta!J27+Nunez!J27+RPCC!J27+SLCC!J27+Sowela!J27+Northshore!J27+CentralLA!J27+LTC!J27</f>
        <v>0</v>
      </c>
      <c r="K27" s="54">
        <f t="shared" si="9"/>
        <v>0</v>
      </c>
      <c r="L27" s="55">
        <f t="shared" si="10"/>
        <v>0</v>
      </c>
      <c r="M27" s="56">
        <f t="shared" si="11"/>
        <v>0</v>
      </c>
      <c r="N27" s="35"/>
    </row>
    <row r="28" spans="1:14" s="11" customFormat="1" ht="44.25">
      <c r="A28" s="71" t="s">
        <v>28</v>
      </c>
      <c r="B28" s="9">
        <f>LCTCBOS!B28+Online!B28+BRCC!B28+BPCC!B28+Delgado!B28+Fletcher!B28+Delta!B28+Nunez!B28+RPCC!B28+SLCC!B28+Sowela!B28+Northshore!B28+CentralLA!B28+LTC!B28</f>
        <v>0</v>
      </c>
      <c r="C28" s="52">
        <f t="shared" si="4"/>
        <v>0</v>
      </c>
      <c r="D28" s="53">
        <f>LCTCBOS!D28+Online!D28+BRCC!D28+BPCC!D28+Delgado!D28+Fletcher!D28+Delta!D28+Nunez!D28+RPCC!D28+SLCC!D28+Sowela!D28+Northshore!D28+CentralLA!D28+LTC!D28</f>
        <v>0</v>
      </c>
      <c r="E28" s="54">
        <f t="shared" si="5"/>
        <v>0</v>
      </c>
      <c r="F28" s="61">
        <f t="shared" si="6"/>
        <v>0</v>
      </c>
      <c r="G28" s="56">
        <f t="shared" si="7"/>
        <v>0</v>
      </c>
      <c r="H28" s="9">
        <f>LCTCBOS!H28+Online!H28+BRCC!H28+BPCC!H28+Delgado!H28+Fletcher!H28+Delta!H28+Nunez!H28+RPCC!H28+SLCC!H28+Sowela!H28+Northshore!H28+CentralLA!H28+LTC!H28</f>
        <v>0</v>
      </c>
      <c r="I28" s="52">
        <f t="shared" si="8"/>
        <v>0</v>
      </c>
      <c r="J28" s="53">
        <f>LCTCBOS!J28+Online!J28+BRCC!J28+BPCC!J28+Delgado!J28+Fletcher!J28+Delta!J28+Nunez!J28+RPCC!J28+SLCC!J28+Sowela!J28+Northshore!J28+CentralLA!J28+LTC!J28</f>
        <v>0</v>
      </c>
      <c r="K28" s="54">
        <f t="shared" si="9"/>
        <v>0</v>
      </c>
      <c r="L28" s="55">
        <f t="shared" si="10"/>
        <v>0</v>
      </c>
      <c r="M28" s="56">
        <f t="shared" si="11"/>
        <v>0</v>
      </c>
      <c r="N28" s="35"/>
    </row>
    <row r="29" spans="1:14" s="11" customFormat="1" ht="44.25">
      <c r="A29" s="71" t="s">
        <v>29</v>
      </c>
      <c r="B29" s="9">
        <f>LCTCBOS!B29+Online!B29+BRCC!B29+BPCC!B29+Delgado!B29+Fletcher!B29+Delta!B29+Nunez!B29+RPCC!B29+SLCC!B29+Sowela!B29+Northshore!B29+CentralLA!B29+LTC!B29</f>
        <v>10000000</v>
      </c>
      <c r="C29" s="52">
        <f t="shared" si="4"/>
        <v>0.92456185475983854</v>
      </c>
      <c r="D29" s="53">
        <f>LCTCBOS!D29+Online!D29+BRCC!D29+BPCC!D29+Delgado!D29+Fletcher!D29+Delta!D29+Nunez!D29+RPCC!D29+SLCC!D29+Sowela!D29+Northshore!D29+CentralLA!D29+LTC!D29</f>
        <v>815934</v>
      </c>
      <c r="E29" s="54">
        <f t="shared" si="5"/>
        <v>7.5438145240161417E-2</v>
      </c>
      <c r="F29" s="61">
        <f t="shared" si="6"/>
        <v>10815934</v>
      </c>
      <c r="G29" s="56">
        <f t="shared" si="7"/>
        <v>1</v>
      </c>
      <c r="H29" s="9">
        <f>LCTCBOS!H29+Online!H29+BRCC!H29+BPCC!H29+Delgado!H29+Fletcher!H29+Delta!H29+Nunez!H29+RPCC!H29+SLCC!H29+Sowela!H29+Northshore!H29+CentralLA!H29+LTC!H29</f>
        <v>10000000</v>
      </c>
      <c r="I29" s="52">
        <f t="shared" si="8"/>
        <v>1</v>
      </c>
      <c r="J29" s="53">
        <f>LCTCBOS!J29+Online!J29+BRCC!J29+BPCC!J29+Delgado!J29+Fletcher!J29+Delta!J29+Nunez!J29+RPCC!J29+SLCC!J29+Sowela!J29+Northshore!J29+CentralLA!J29+LTC!J29</f>
        <v>0</v>
      </c>
      <c r="K29" s="54">
        <f t="shared" si="9"/>
        <v>0</v>
      </c>
      <c r="L29" s="55">
        <f t="shared" si="10"/>
        <v>10000000</v>
      </c>
      <c r="M29" s="56">
        <f t="shared" si="11"/>
        <v>1</v>
      </c>
      <c r="N29" s="35"/>
    </row>
    <row r="30" spans="1:14" s="11" customFormat="1" ht="44.25">
      <c r="A30" s="71" t="s">
        <v>30</v>
      </c>
      <c r="B30" s="9">
        <f>LCTCBOS!B30+Online!B30+BRCC!B30+BPCC!B30+Delgado!B30+Fletcher!B30+Delta!B30+Nunez!B30+RPCC!B30+SLCC!B30+Sowela!B30+Northshore!B30+CentralLA!B30+LTC!B30</f>
        <v>0</v>
      </c>
      <c r="C30" s="52">
        <f t="shared" si="4"/>
        <v>0</v>
      </c>
      <c r="D30" s="53">
        <f>LCTCBOS!D30+Online!D30+BRCC!D30+BPCC!D30+Delgado!D30+Fletcher!D30+Delta!D30+Nunez!D30+RPCC!D30+SLCC!D30+Sowela!D30+Northshore!D30+CentralLA!D30+LTC!D30</f>
        <v>0</v>
      </c>
      <c r="E30" s="54">
        <f t="shared" si="5"/>
        <v>0</v>
      </c>
      <c r="F30" s="61">
        <f t="shared" si="6"/>
        <v>0</v>
      </c>
      <c r="G30" s="56">
        <f t="shared" si="7"/>
        <v>0</v>
      </c>
      <c r="H30" s="9">
        <f>LCTCBOS!H30+Online!H30+BRCC!H30+BPCC!H30+Delgado!H30+Fletcher!H30+Delta!H30+Nunez!H30+RPCC!H30+SLCC!H30+Sowela!H30+Northshore!H30+CentralLA!H30+LTC!H30</f>
        <v>0</v>
      </c>
      <c r="I30" s="52">
        <f t="shared" si="8"/>
        <v>0</v>
      </c>
      <c r="J30" s="53">
        <f>LCTCBOS!J30+Online!J30+BRCC!J30+BPCC!J30+Delgado!J30+Fletcher!J30+Delta!J30+Nunez!J30+RPCC!J30+SLCC!J30+Sowela!J30+Northshore!J30+CentralLA!J30+LTC!J30</f>
        <v>0</v>
      </c>
      <c r="K30" s="54">
        <f t="shared" si="9"/>
        <v>0</v>
      </c>
      <c r="L30" s="55">
        <f t="shared" si="10"/>
        <v>0</v>
      </c>
      <c r="M30" s="56">
        <f t="shared" si="11"/>
        <v>0</v>
      </c>
      <c r="N30" s="35"/>
    </row>
    <row r="31" spans="1:14" s="11" customFormat="1" ht="44.25">
      <c r="A31" s="71" t="s">
        <v>31</v>
      </c>
      <c r="B31" s="9">
        <f>LCTCBOS!B31+Online!B31+BRCC!B31+BPCC!B31+Delgado!B31+Fletcher!B31+Delta!B31+Nunez!B31+RPCC!B31+SLCC!B31+Sowela!B31+Northshore!B31+CentralLA!B31+LTC!B31</f>
        <v>1465980</v>
      </c>
      <c r="C31" s="52">
        <f t="shared" si="4"/>
        <v>1</v>
      </c>
      <c r="D31" s="53">
        <f>LCTCBOS!D31+Online!D31+BRCC!D31+BPCC!D31+Delgado!D31+Fletcher!D31+Delta!D31+Nunez!D31+RPCC!D31+SLCC!D31+Sowela!D31+Northshore!D31+CentralLA!D31+LTC!D31</f>
        <v>0</v>
      </c>
      <c r="E31" s="54">
        <f t="shared" si="5"/>
        <v>0</v>
      </c>
      <c r="F31" s="61">
        <f t="shared" si="6"/>
        <v>1465980</v>
      </c>
      <c r="G31" s="56">
        <f t="shared" si="7"/>
        <v>1</v>
      </c>
      <c r="H31" s="9">
        <f>LCTCBOS!H31+Online!H31+BRCC!H31+BPCC!H31+Delgado!H31+Fletcher!H31+Delta!H31+Nunez!H31+RPCC!H31+SLCC!H31+Sowela!H31+Northshore!H31+CentralLA!H31+LTC!H31</f>
        <v>353457</v>
      </c>
      <c r="I31" s="52">
        <f t="shared" si="8"/>
        <v>1</v>
      </c>
      <c r="J31" s="53">
        <f>LCTCBOS!J31+Online!J31+BRCC!J31+BPCC!J31+Delgado!J31+Fletcher!J31+Delta!J31+Nunez!J31+RPCC!J31+SLCC!J31+Sowela!J31+Northshore!J31+CentralLA!J31+LTC!J31</f>
        <v>0</v>
      </c>
      <c r="K31" s="54">
        <f t="shared" si="9"/>
        <v>0</v>
      </c>
      <c r="L31" s="55">
        <f t="shared" si="10"/>
        <v>353457</v>
      </c>
      <c r="M31" s="56">
        <f t="shared" si="11"/>
        <v>1</v>
      </c>
      <c r="N31" s="35"/>
    </row>
    <row r="32" spans="1:14" s="11" customFormat="1" ht="44.25">
      <c r="A32" s="71" t="s">
        <v>32</v>
      </c>
      <c r="B32" s="9">
        <f>LCTCBOS!B32+Online!B32+BRCC!B32+BPCC!B32+Delgado!B32+Fletcher!B32+Delta!B32+Nunez!B32+RPCC!B32+SLCC!B32+Sowela!B32+Northshore!B32+CentralLA!B32+LTC!B32</f>
        <v>0</v>
      </c>
      <c r="C32" s="52">
        <f t="shared" si="4"/>
        <v>0</v>
      </c>
      <c r="D32" s="53">
        <f>LCTCBOS!D32+Online!D32+BRCC!D32+BPCC!D32+Delgado!D32+Fletcher!D32+Delta!D32+Nunez!D32+RPCC!D32+SLCC!D32+Sowela!D32+Northshore!D32+CentralLA!D32+LTC!D32</f>
        <v>0</v>
      </c>
      <c r="E32" s="54">
        <f t="shared" si="5"/>
        <v>0</v>
      </c>
      <c r="F32" s="61">
        <f t="shared" si="6"/>
        <v>0</v>
      </c>
      <c r="G32" s="56">
        <f t="shared" si="7"/>
        <v>0</v>
      </c>
      <c r="H32" s="9">
        <f>LCTCBOS!H32+Online!H32+BRCC!H32+BPCC!H32+Delgado!H32+Fletcher!H32+Delta!H32+Nunez!H32+RPCC!H32+SLCC!H32+Sowela!H32+Northshore!H32+CentralLA!H32+LTC!H32</f>
        <v>0</v>
      </c>
      <c r="I32" s="52">
        <f t="shared" si="8"/>
        <v>0</v>
      </c>
      <c r="J32" s="53">
        <f>LCTCBOS!J32+Online!J32+BRCC!J32+BPCC!J32+Delgado!J32+Fletcher!J32+Delta!J32+Nunez!J32+RPCC!J32+SLCC!J32+Sowela!J32+Northshore!J32+CentralLA!J32+LTC!J32</f>
        <v>0</v>
      </c>
      <c r="K32" s="54">
        <f t="shared" si="9"/>
        <v>0</v>
      </c>
      <c r="L32" s="55">
        <f t="shared" si="10"/>
        <v>0</v>
      </c>
      <c r="M32" s="56">
        <f t="shared" si="11"/>
        <v>0</v>
      </c>
      <c r="N32" s="35"/>
    </row>
    <row r="33" spans="1:14" s="11" customFormat="1" ht="44.25">
      <c r="A33" s="71"/>
      <c r="B33" s="9">
        <f>LCTCBOS!B33+Online!B33+BRCC!B33+BPCC!B33+Delgado!B33+Fletcher!B33+Delta!B33+Nunez!B33+RPCC!B33+SLCC!B33+Sowela!B33+Northshore!B33+CentralLA!B33+LTC!B33</f>
        <v>0</v>
      </c>
      <c r="C33" s="52">
        <f t="shared" si="4"/>
        <v>0</v>
      </c>
      <c r="D33" s="53">
        <f>LCTCBOS!D33+Online!D33+BRCC!D33+BPCC!D33+Delgado!D33+Fletcher!D33+Delta!D33+Nunez!D33+RPCC!D33+SLCC!D33+Sowela!D33+Northshore!D33+CentralLA!D33+LTC!D33</f>
        <v>0</v>
      </c>
      <c r="E33" s="54">
        <f t="shared" si="5"/>
        <v>0</v>
      </c>
      <c r="F33" s="61">
        <f t="shared" si="6"/>
        <v>0</v>
      </c>
      <c r="G33" s="56">
        <f t="shared" si="7"/>
        <v>0</v>
      </c>
      <c r="H33" s="9">
        <f>LCTCBOS!H33+Online!H33+BRCC!H33+BPCC!H33+Delgado!H33+Fletcher!H33+Delta!H33+Nunez!H33+RPCC!H33+SLCC!H33+Sowela!H33+Northshore!H33+CentralLA!H33+LTC!H33</f>
        <v>0</v>
      </c>
      <c r="I33" s="52">
        <f t="shared" si="8"/>
        <v>0</v>
      </c>
      <c r="J33" s="53">
        <f>LCTCBOS!J33+Online!J33+BRCC!J33+BPCC!J33+Delgado!J33+Fletcher!J33+Delta!J33+Nunez!J33+RPCC!J33+SLCC!J33+Sowela!J33+Northshore!J33+CentralLA!J33+LTC!J33</f>
        <v>0</v>
      </c>
      <c r="K33" s="54">
        <f t="shared" si="9"/>
        <v>0</v>
      </c>
      <c r="L33" s="55">
        <f t="shared" si="10"/>
        <v>0</v>
      </c>
      <c r="M33" s="56">
        <f t="shared" si="11"/>
        <v>0</v>
      </c>
      <c r="N33" s="35"/>
    </row>
    <row r="34" spans="1:14" s="11" customFormat="1" ht="44.25">
      <c r="A34" s="71" t="s">
        <v>33</v>
      </c>
      <c r="B34" s="9">
        <f>LCTCBOS!B34+Online!B34+BRCC!B34+BPCC!B34+Delgado!B34+Fletcher!B34+Delta!B34+Nunez!B34+RPCC!B34+SLCC!B34+Sowela!B34+Northshore!B34+CentralLA!B34+LTC!B34</f>
        <v>0</v>
      </c>
      <c r="C34" s="52">
        <f t="shared" si="4"/>
        <v>0</v>
      </c>
      <c r="D34" s="53">
        <f>LCTCBOS!D34+Online!D34+BRCC!D34+BPCC!D34+Delgado!D34+Fletcher!D34+Delta!D34+Nunez!D34+RPCC!D34+SLCC!D34+Sowela!D34+Northshore!D34+CentralLA!D34+LTC!D34</f>
        <v>0</v>
      </c>
      <c r="E34" s="54">
        <f t="shared" si="5"/>
        <v>0</v>
      </c>
      <c r="F34" s="61">
        <f t="shared" si="6"/>
        <v>0</v>
      </c>
      <c r="G34" s="56">
        <f t="shared" si="7"/>
        <v>0</v>
      </c>
      <c r="H34" s="9">
        <f>LCTCBOS!H34+Online!H34+BRCC!H34+BPCC!H34+Delgado!H34+Fletcher!H34+Delta!H34+Nunez!H34+RPCC!H34+SLCC!H34+Sowela!H34+Northshore!H34+CentralLA!H34+LTC!H34</f>
        <v>0</v>
      </c>
      <c r="I34" s="52">
        <f t="shared" si="8"/>
        <v>0</v>
      </c>
      <c r="J34" s="53">
        <f>LCTCBOS!J34+Online!J34+BRCC!J34+BPCC!J34+Delgado!J34+Fletcher!J34+Delta!J34+Nunez!J34+RPCC!J34+SLCC!J34+Sowela!J34+Northshore!J34+CentralLA!J34+LTC!J34</f>
        <v>0</v>
      </c>
      <c r="K34" s="54">
        <f t="shared" si="9"/>
        <v>0</v>
      </c>
      <c r="L34" s="55">
        <f t="shared" si="10"/>
        <v>0</v>
      </c>
      <c r="M34" s="56">
        <f t="shared" si="11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LCTCBOS!B36+Online!B36+BRCC!B36+BPCC!B36+Delgado!B36+Fletcher!B36+Delta!B36+Nunez!B36+RPCC!B36+SLCC!B36+Sowela!B36+Northshore!B36+CentralLA!B36+LTC!B36</f>
        <v>0</v>
      </c>
      <c r="C36" s="52">
        <f t="shared" ref="C36" si="12">IF(ISBLANK(B36),"  ",IF(F36&gt;0,B36/F36,IF(B36&gt;0,1,0)))</f>
        <v>0</v>
      </c>
      <c r="D36" s="53">
        <f>LCTCBOS!D36+Online!D36+BRCC!D36+BPCC!D36+Delgado!D36+Fletcher!D36+Delta!D36+Nunez!D36+RPCC!D36+SLCC!D36+Sowela!D36+Northshore!D36+CentralLA!D36+LTC!D36</f>
        <v>0</v>
      </c>
      <c r="E36" s="54">
        <f>IF(ISBLANK(D36),"  ",IF(F36&gt;0,D36/F36,IF(D36&gt;0,1,0)))</f>
        <v>0</v>
      </c>
      <c r="F36" s="213">
        <f>D36+B36</f>
        <v>0</v>
      </c>
      <c r="G36" s="56">
        <f>IF(ISBLANK(F36),"  ",IF(F99&gt;0,F36/F99,IF(F36&gt;0,1,0)))</f>
        <v>0</v>
      </c>
      <c r="H36" s="9">
        <f>LCTCBOS!H36+Online!H36+BRCC!H36+BPCC!H36+Delgado!H36+Fletcher!H36+Delta!H36+Nunez!H36+RPCC!H36+SLCC!H36+Sowela!H36+Northshore!H36+CentralLA!H36+LTC!H36</f>
        <v>0</v>
      </c>
      <c r="I36" s="52">
        <f>IF(ISBLANK(H36),"  ",IF(L36&gt;0,H36/L36,IF(H36&gt;0,1,0)))</f>
        <v>0</v>
      </c>
      <c r="J36" s="53">
        <f>LCTCBOS!J36+Online!J36+BRCC!J36+BPCC!J36+Delgado!J36+Fletcher!J36+Delta!J36+Nunez!J36+RPCC!J36+SLCC!J36+Sowela!J36+Northshore!J36+CentralLA!J36+LTC!J36</f>
        <v>0</v>
      </c>
      <c r="K36" s="54">
        <f>IF(ISBLANK(J36),"  ",IF(L36&gt;0,J36/L36,IF(J36&gt;0,1,0)))</f>
        <v>0</v>
      </c>
      <c r="L36" s="55">
        <f t="shared" ref="L36" si="13">J36+H36</f>
        <v>0</v>
      </c>
      <c r="M36" s="56">
        <f>IF(ISBLANK(L36),"  ",IF(L99&gt;0,L36/L99,IF(L36&gt;0,1,0)))</f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68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LCTCBOS!B38+Online!B38+BRCC!B38+BPCC!B38+Delgado!B38+Fletcher!B38+Delta!B38+Nunez!B38+RPCC!B38+SLCC!B38+Sowela!B38+Northshore!B38+CentralLA!B38+LTC!B38</f>
        <v>0</v>
      </c>
      <c r="C38" s="52">
        <f t="shared" ref="C38:C39" si="14">IF(ISBLANK(B38),"  ",IF(F38&gt;0,B38/F38,IF(B38&gt;0,1,0)))</f>
        <v>0</v>
      </c>
      <c r="D38" s="53">
        <f>LCTCBOS!D38+Online!D38+BRCC!D38+BPCC!D38+Delgado!D38+Fletcher!D38+Delta!D38+Nunez!D38+RPCC!D38+SLCC!D38+Sowela!D38+Northshore!D38+CentralLA!D38+LTC!D38</f>
        <v>0</v>
      </c>
      <c r="E38" s="54">
        <f t="shared" ref="E38:E39" si="15">IF(ISBLANK(D38),"  ",IF(F38&gt;0,D38/F38,IF(D38&gt;0,1,0)))</f>
        <v>0</v>
      </c>
      <c r="F38" s="213">
        <f t="shared" ref="F38:F39" si="16">D38+B38</f>
        <v>0</v>
      </c>
      <c r="G38" s="56">
        <f t="shared" ref="G38:G39" si="17">IF(ISBLANK(F38),"  ",IF(F101&gt;0,F38/F101,IF(F38&gt;0,1,0)))</f>
        <v>0</v>
      </c>
      <c r="H38" s="9">
        <f>LCTCBOS!H38+Online!H38+BRCC!H38+BPCC!H38+Delgado!H38+Fletcher!H38+Delta!H38+Nunez!H38+RPCC!H38+SLCC!H38+Sowela!H38+Northshore!H38+CentralLA!H38+LTC!H38</f>
        <v>0</v>
      </c>
      <c r="I38" s="52">
        <f t="shared" ref="I38:I39" si="18">IF(ISBLANK(H38),"  ",IF(L38&gt;0,H38/L38,IF(H38&gt;0,1,0)))</f>
        <v>0</v>
      </c>
      <c r="J38" s="53">
        <f>LCTCBOS!J38+Online!J38+BRCC!J38+BPCC!J38+Delgado!J38+Fletcher!J38+Delta!J38+Nunez!J38+RPCC!J38+SLCC!J38+Sowela!J38+Northshore!J38+CentralLA!J38+LTC!J38</f>
        <v>0</v>
      </c>
      <c r="K38" s="54">
        <f t="shared" ref="K38:K39" si="19">IF(ISBLANK(J38),"  ",IF(L38&gt;0,J38/L38,IF(J38&gt;0,1,0)))</f>
        <v>0</v>
      </c>
      <c r="L38" s="55">
        <f t="shared" ref="L38:L39" si="20">J38+H38</f>
        <v>0</v>
      </c>
      <c r="M38" s="56">
        <f t="shared" ref="M38:M39" si="21"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LCTCBOS!B39+Online!B39+BRCC!B39+BPCC!B39+Delgado!B39+Fletcher!B39+Delta!B39+Nunez!B39+RPCC!B39+SLCC!B39+Sowela!B39+Northshore!B39+CentralLA!B39+LTC!B39</f>
        <v>0</v>
      </c>
      <c r="C39" s="52">
        <f t="shared" si="14"/>
        <v>0</v>
      </c>
      <c r="D39" s="53">
        <f>LCTCBOS!D39+Online!D39+BRCC!D39+BPCC!D39+Delgado!D39+Fletcher!D39+Delta!D39+Nunez!D39+RPCC!D39+SLCC!D39+Sowela!D39+Northshore!D39+CentralLA!D39+LTC!D39</f>
        <v>0</v>
      </c>
      <c r="E39" s="54">
        <f t="shared" si="15"/>
        <v>0</v>
      </c>
      <c r="F39" s="206">
        <f t="shared" si="16"/>
        <v>0</v>
      </c>
      <c r="G39" s="56">
        <f t="shared" si="17"/>
        <v>0</v>
      </c>
      <c r="H39" s="9">
        <f>LCTCBOS!H39+Online!H39+BRCC!H39+BPCC!H39+Delgado!H39+Fletcher!H39+Delta!H39+Nunez!H39+RPCC!H39+SLCC!H39+Sowela!H39+Northshore!H39+CentralLA!H39+LTC!H39</f>
        <v>0</v>
      </c>
      <c r="I39" s="52">
        <f t="shared" si="18"/>
        <v>0</v>
      </c>
      <c r="J39" s="53">
        <f>LCTCBOS!J39+Online!J39+BRCC!J39+BPCC!J39+Delgado!J39+Fletcher!J39+Delta!J39+Nunez!J39+RPCC!J39+SLCC!J39+Sowela!J39+Northshore!J39+CentralLA!J39+LTC!J39</f>
        <v>0</v>
      </c>
      <c r="K39" s="54">
        <f t="shared" si="19"/>
        <v>0</v>
      </c>
      <c r="L39" s="55">
        <f t="shared" si="20"/>
        <v>0</v>
      </c>
      <c r="M39" s="56">
        <f t="shared" si="21"/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149800548.23000002</v>
      </c>
      <c r="C40" s="81">
        <f t="shared" si="0"/>
        <v>0.99458270444297048</v>
      </c>
      <c r="D40" s="175">
        <f>D39+D38+D36+D34+D29+D28+D26+D27+D25+D24+D23+D22+D21+D20+D19+D18+D17+D16+D14+D13+D30+D31+D32</f>
        <v>815934</v>
      </c>
      <c r="E40" s="82">
        <f>IF(ISBLANK(D40),"  ",IF(F40&gt;0,D40/F40,IF(D40&gt;0,1,0)))</f>
        <v>5.4172955570295552E-3</v>
      </c>
      <c r="F40" s="80">
        <f>F39+F38+F36+F34+F29+F28+F26+F27+F25+F24+F23+F22+F21+F20+F19+F18+F17+F16+F14+F13+F30+F31+F32</f>
        <v>150616482.23000002</v>
      </c>
      <c r="G40" s="83">
        <f>IF(ISBLANK(F40),"  ",IF(F76&gt;0,F40/F76,IF(F40&gt;0,1,0)))</f>
        <v>0.26728852667470909</v>
      </c>
      <c r="H40" s="80">
        <f>H39+H38+H36+H34+H29+H28+H26+H27+H25+H24+H23+H22+H21+H20+H19+H18+H17+H16+H14+H13+H30+H31+H32</f>
        <v>137122469</v>
      </c>
      <c r="I40" s="81">
        <f>IF(ISBLANK(H40),"  ",IF(L40&gt;0,H40/L40,IF(H40&gt;0,1,0)))</f>
        <v>1</v>
      </c>
      <c r="J40" s="175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137122469</v>
      </c>
      <c r="M40" s="83">
        <f>IF(ISBLANK(L40),"  ",IF(L76&gt;0,L40/L76,IF(L40&gt;0,1,0)))</f>
        <v>0.24634178711134005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LCTCBOS!B42+Online!B42+BRCC!B42+BPCC!B42+Delgado!B42+Fletcher!B42+Delta!B42+Nunez!B42+RPCC!B42+SLCC!B42+Sowela!B42+Northshore!B42+CentralLA!B42+LTC!B42</f>
        <v>0</v>
      </c>
      <c r="C42" s="52">
        <f t="shared" ref="C42:C46" si="22">IF(ISBLANK(B42),"  ",IF(F42&gt;0,B42/F42,IF(B42&gt;0,1,0)))</f>
        <v>0</v>
      </c>
      <c r="D42" s="53">
        <f>LCTCBOS!D42+Online!D42+BRCC!D42+BPCC!D42+Delgado!D42+Fletcher!D42+Delta!D42+Nunez!D42+RPCC!D42+SLCC!D42+Sowela!D42+Northshore!D42+CentralLA!D42+LTC!D42</f>
        <v>0</v>
      </c>
      <c r="E42" s="54">
        <f t="shared" ref="E42:E48" si="23">IF(ISBLANK(D42),"  ",IF(F42&gt;0,D42/F42,IF(D42&gt;0,1,0)))</f>
        <v>0</v>
      </c>
      <c r="F42" s="213">
        <f t="shared" ref="F42:F46" si="24">D42+B42</f>
        <v>0</v>
      </c>
      <c r="G42" s="56">
        <f t="shared" ref="G42:G48" si="25">IF(ISBLANK(F42),"  ",IF(F105&gt;0,F42/F105,IF(F42&gt;0,1,0)))</f>
        <v>0</v>
      </c>
      <c r="H42" s="9">
        <f>LCTCBOS!H42+Online!H42+BRCC!H42+BPCC!H42+Delgado!H42+Fletcher!H42+Delta!H42+Nunez!H42+RPCC!H42+SLCC!H42+Sowela!H42+Northshore!H42+CentralLA!H42+LTC!H42</f>
        <v>0</v>
      </c>
      <c r="I42" s="52">
        <f t="shared" ref="I42:I46" si="26">IF(ISBLANK(H42),"  ",IF(L42&gt;0,H42/L42,IF(H42&gt;0,1,0)))</f>
        <v>0</v>
      </c>
      <c r="J42" s="53">
        <f>LCTCBOS!J42+Online!J42+BRCC!J42+BPCC!J42+Delgado!J42+Fletcher!J42+Delta!J42+Nunez!J42+RPCC!J42+SLCC!J42+Sowela!J42+Northshore!J42+CentralLA!J42+LTC!J42</f>
        <v>0</v>
      </c>
      <c r="K42" s="54">
        <f t="shared" ref="K42:K48" si="27">IF(ISBLANK(J42),"  ",IF(L42&gt;0,J42/L42,IF(J42&gt;0,1,0)))</f>
        <v>0</v>
      </c>
      <c r="L42" s="55">
        <f t="shared" ref="L42:L46" si="28">J42+H42</f>
        <v>0</v>
      </c>
      <c r="M42" s="56">
        <f t="shared" ref="M42:M48" si="29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LCTCBOS!B43+Online!B43+BRCC!B43+BPCC!B43+Delgado!B43+Fletcher!B43+Delta!B43+Nunez!B43+RPCC!B43+SLCC!B43+Sowela!B43+Northshore!B43+CentralLA!B43+LTC!B43</f>
        <v>0</v>
      </c>
      <c r="C43" s="52">
        <f t="shared" si="22"/>
        <v>0</v>
      </c>
      <c r="D43" s="53">
        <f>LCTCBOS!D43+Online!D43+BRCC!D43+BPCC!D43+Delgado!D43+Fletcher!D43+Delta!D43+Nunez!D43+RPCC!D43+SLCC!D43+Sowela!D43+Northshore!D43+CentralLA!D43+LTC!D43</f>
        <v>0</v>
      </c>
      <c r="E43" s="54">
        <f t="shared" si="23"/>
        <v>0</v>
      </c>
      <c r="F43" s="206">
        <f t="shared" si="24"/>
        <v>0</v>
      </c>
      <c r="G43" s="56">
        <f t="shared" si="25"/>
        <v>0</v>
      </c>
      <c r="H43" s="9">
        <f>LCTCBOS!H43+Online!H43+BRCC!H43+BPCC!H43+Delgado!H43+Fletcher!H43+Delta!H43+Nunez!H43+RPCC!H43+SLCC!H43+Sowela!H43+Northshore!H43+CentralLA!H43+LTC!H43</f>
        <v>0</v>
      </c>
      <c r="I43" s="52">
        <f t="shared" si="26"/>
        <v>0</v>
      </c>
      <c r="J43" s="53">
        <f>LCTCBOS!J43+Online!J43+BRCC!J43+BPCC!J43+Delgado!J43+Fletcher!J43+Delta!J43+Nunez!J43+RPCC!J43+SLCC!J43+Sowela!J43+Northshore!J43+CentralLA!J43+LTC!J43</f>
        <v>0</v>
      </c>
      <c r="K43" s="54">
        <f t="shared" si="27"/>
        <v>0</v>
      </c>
      <c r="L43" s="55">
        <f t="shared" si="28"/>
        <v>0</v>
      </c>
      <c r="M43" s="56">
        <f t="shared" si="29"/>
        <v>0</v>
      </c>
      <c r="N43" s="35"/>
    </row>
    <row r="44" spans="1:14" s="11" customFormat="1" ht="44.25">
      <c r="A44" s="90" t="s">
        <v>42</v>
      </c>
      <c r="B44" s="9">
        <f>LCTCBOS!B44+Online!B44+BRCC!B44+BPCC!B44+Delgado!B44+Fletcher!B44+Delta!B44+Nunez!B44+RPCC!B44+SLCC!B44+Sowela!B44+Northshore!B44+CentralLA!B44+LTC!B44</f>
        <v>0</v>
      </c>
      <c r="C44" s="52">
        <f t="shared" si="22"/>
        <v>0</v>
      </c>
      <c r="D44" s="53">
        <f>LCTCBOS!D44+Online!D44+BRCC!D44+BPCC!D44+Delgado!D44+Fletcher!D44+Delta!D44+Nunez!D44+RPCC!D44+SLCC!D44+Sowela!D44+Northshore!D44+CentralLA!D44+LTC!D44</f>
        <v>0</v>
      </c>
      <c r="E44" s="54">
        <f t="shared" si="23"/>
        <v>0</v>
      </c>
      <c r="F44" s="61">
        <f t="shared" si="24"/>
        <v>0</v>
      </c>
      <c r="G44" s="56">
        <f t="shared" si="25"/>
        <v>0</v>
      </c>
      <c r="H44" s="9">
        <f>LCTCBOS!H44+Online!H44+BRCC!H44+BPCC!H44+Delgado!H44+Fletcher!H44+Delta!H44+Nunez!H44+RPCC!H44+SLCC!H44+Sowela!H44+Northshore!H44+CentralLA!H44+LTC!H44</f>
        <v>0</v>
      </c>
      <c r="I44" s="52">
        <f t="shared" si="26"/>
        <v>0</v>
      </c>
      <c r="J44" s="53">
        <f>LCTCBOS!J44+Online!J44+BRCC!J44+BPCC!J44+Delgado!J44+Fletcher!J44+Delta!J44+Nunez!J44+RPCC!J44+SLCC!J44+Sowela!J44+Northshore!J44+CentralLA!J44+LTC!J44</f>
        <v>0</v>
      </c>
      <c r="K44" s="54">
        <f t="shared" si="27"/>
        <v>0</v>
      </c>
      <c r="L44" s="55">
        <f t="shared" si="28"/>
        <v>0</v>
      </c>
      <c r="M44" s="56">
        <f t="shared" si="29"/>
        <v>0</v>
      </c>
      <c r="N44" s="35"/>
    </row>
    <row r="45" spans="1:14" s="11" customFormat="1" ht="44.25">
      <c r="A45" s="41" t="s">
        <v>43</v>
      </c>
      <c r="B45" s="9">
        <f>LCTCBOS!B45+Online!B45+BRCC!B45+BPCC!B45+Delgado!B45+Fletcher!B45+Delta!B45+Nunez!B45+RPCC!B45+SLCC!B45+Sowela!B45+Northshore!B45+CentralLA!B45+LTC!B45</f>
        <v>0</v>
      </c>
      <c r="C45" s="52">
        <f t="shared" si="22"/>
        <v>0</v>
      </c>
      <c r="D45" s="53">
        <f>LCTCBOS!D45+Online!D45+BRCC!D45+BPCC!D45+Delgado!D45+Fletcher!D45+Delta!D45+Nunez!D45+RPCC!D45+SLCC!D45+Sowela!D45+Northshore!D45+CentralLA!D45+LTC!D45</f>
        <v>0</v>
      </c>
      <c r="E45" s="54">
        <f t="shared" si="23"/>
        <v>0</v>
      </c>
      <c r="F45" s="61">
        <f t="shared" si="24"/>
        <v>0</v>
      </c>
      <c r="G45" s="56">
        <f t="shared" si="25"/>
        <v>0</v>
      </c>
      <c r="H45" s="9">
        <f>LCTCBOS!H45+Online!H45+BRCC!H45+BPCC!H45+Delgado!H45+Fletcher!H45+Delta!H45+Nunez!H45+RPCC!H45+SLCC!H45+Sowela!H45+Northshore!H45+CentralLA!H45+LTC!H45</f>
        <v>0</v>
      </c>
      <c r="I45" s="52">
        <f t="shared" si="26"/>
        <v>0</v>
      </c>
      <c r="J45" s="53">
        <f>LCTCBOS!J45+Online!J45+BRCC!J45+BPCC!J45+Delgado!J45+Fletcher!J45+Delta!J45+Nunez!J45+RPCC!J45+SLCC!J45+Sowela!J45+Northshore!J45+CentralLA!J45+LTC!J45</f>
        <v>0</v>
      </c>
      <c r="K45" s="54">
        <f t="shared" si="27"/>
        <v>0</v>
      </c>
      <c r="L45" s="55">
        <f t="shared" si="28"/>
        <v>0</v>
      </c>
      <c r="M45" s="56">
        <f t="shared" si="29"/>
        <v>0</v>
      </c>
      <c r="N45" s="35"/>
    </row>
    <row r="46" spans="1:14" s="11" customFormat="1" ht="44.25">
      <c r="A46" s="89" t="s">
        <v>44</v>
      </c>
      <c r="B46" s="9">
        <f>LCTCBOS!B46+Online!B46+BRCC!B46+BPCC!B46+Delgado!B46+Fletcher!B46+Delta!B46+Nunez!B46+RPCC!B46+SLCC!B46+Sowela!B46+Northshore!B46+CentralLA!B46+LTC!B46</f>
        <v>0</v>
      </c>
      <c r="C46" s="52">
        <f t="shared" si="22"/>
        <v>0</v>
      </c>
      <c r="D46" s="53">
        <f>LCTCBOS!D46+Online!D46+BRCC!D46+BPCC!D46+Delgado!D46+Fletcher!D46+Delta!D46+Nunez!D46+RPCC!D46+SLCC!D46+Sowela!D46+Northshore!D46+CentralLA!D46+LTC!D46</f>
        <v>0</v>
      </c>
      <c r="E46" s="54">
        <f t="shared" si="23"/>
        <v>0</v>
      </c>
      <c r="F46" s="61">
        <f t="shared" si="24"/>
        <v>0</v>
      </c>
      <c r="G46" s="56">
        <f t="shared" si="25"/>
        <v>0</v>
      </c>
      <c r="H46" s="9">
        <f>LCTCBOS!H46+Online!H46+BRCC!H46+BPCC!H46+Delgado!H46+Fletcher!H46+Delta!H46+Nunez!H46+RPCC!H46+SLCC!H46+Sowela!H46+Northshore!H46+CentralLA!H46+LTC!H46</f>
        <v>0</v>
      </c>
      <c r="I46" s="52">
        <f t="shared" si="26"/>
        <v>0</v>
      </c>
      <c r="J46" s="53">
        <f>LCTCBOS!J46+Online!J46+BRCC!J46+BPCC!J46+Delgado!J46+Fletcher!J46+Delta!J46+Nunez!J46+RPCC!J46+SLCC!J46+Sowela!J46+Northshore!J46+CentralLA!J46+LTC!J46</f>
        <v>20000</v>
      </c>
      <c r="K46" s="54">
        <f t="shared" si="27"/>
        <v>1</v>
      </c>
      <c r="L46" s="55">
        <f t="shared" si="28"/>
        <v>20000</v>
      </c>
      <c r="M46" s="56">
        <f t="shared" si="29"/>
        <v>1</v>
      </c>
      <c r="N46" s="35"/>
    </row>
    <row r="47" spans="1:14" s="86" customFormat="1" ht="45">
      <c r="A47" s="87" t="s">
        <v>45</v>
      </c>
      <c r="B47" s="209">
        <f>B46+B45+B44+B43+B42</f>
        <v>0</v>
      </c>
      <c r="C47" s="81">
        <f t="shared" si="0"/>
        <v>0</v>
      </c>
      <c r="D47" s="208">
        <f>D46+D45+D44+D43+D42</f>
        <v>0</v>
      </c>
      <c r="E47" s="84">
        <f t="shared" ref="E47" si="30">IF(ISBLANK(D47),"  ",IF(F47&gt;0,D47/F47,IF(D47&gt;0,1,0)))</f>
        <v>0</v>
      </c>
      <c r="F47" s="93">
        <f>F46+F45+F44+F43+F42</f>
        <v>0</v>
      </c>
      <c r="G47" s="83">
        <f>IF(ISBLANK(F47),"  ",IF(F76&gt;0,F47/F76,IF(F47&gt;0,1,0)))</f>
        <v>0</v>
      </c>
      <c r="H47" s="209">
        <f>H46+H45+H44+H43+H42</f>
        <v>0</v>
      </c>
      <c r="I47" s="81">
        <f t="shared" ref="I47:I48" si="31">IF(ISBLANK(H47),"  ",IF(L47&gt;0,H47/L47,IF(H47&gt;0,1,0)))</f>
        <v>0</v>
      </c>
      <c r="J47" s="208">
        <f>J46+J45+J44+J43+J42</f>
        <v>20000</v>
      </c>
      <c r="K47" s="84">
        <f t="shared" ref="K47" si="32">IF(ISBLANK(J47),"  ",IF(L47&gt;0,J47/L47,IF(J47&gt;0,1,0)))</f>
        <v>1</v>
      </c>
      <c r="L47" s="93">
        <f>L46+L45+L44+L43+L42</f>
        <v>20000</v>
      </c>
      <c r="M47" s="83">
        <f>IF(ISBLANK(L47),"  ",IF(L76&gt;0,L47/L76,IF(L47&gt;0,1,0)))</f>
        <v>3.5930185462360669E-5</v>
      </c>
      <c r="N47" s="85"/>
    </row>
    <row r="48" spans="1:14" s="86" customFormat="1" ht="45">
      <c r="A48" s="94" t="s">
        <v>120</v>
      </c>
      <c r="B48" s="138">
        <f>LCTCBOS!B48+Online!B48+BRCC!B48+BPCC!B48+Delgado!B48+Fletcher!B48+Delta!B48+Nunez!B48+RPCC!B48+SLCC!B48+Sowela!B48+Northshore!B48+CentralLA!B48+LTC!B48</f>
        <v>10510816.27</v>
      </c>
      <c r="C48" s="159">
        <f t="shared" si="0"/>
        <v>0.99950485084843299</v>
      </c>
      <c r="D48" s="160">
        <f>LCTCBOS!D48+Online!D48+BRCC!D48+BPCC!D48+Delgado!D48+Fletcher!D48+Delta!D48+Nunez!D48+RPCC!D48+SLCC!D48+Sowela!D48+Northshore!D48+CentralLA!D48+LTC!D48</f>
        <v>5207</v>
      </c>
      <c r="E48" s="82">
        <f t="shared" si="23"/>
        <v>4.9514915156706387E-4</v>
      </c>
      <c r="F48" s="165">
        <f t="shared" ref="F48" si="33">D48+B48</f>
        <v>10516023.27</v>
      </c>
      <c r="G48" s="162">
        <f t="shared" si="25"/>
        <v>1</v>
      </c>
      <c r="H48" s="138">
        <f>LCTCBOS!H48+Online!H48+BRCC!H48+BPCC!H48+Delgado!H48+Fletcher!H48+Delta!H48+Nunez!H48+RPCC!H48+SLCC!H48+Sowela!H48+Northshore!H48+CentralLA!H48+LTC!H48</f>
        <v>0</v>
      </c>
      <c r="I48" s="159">
        <f t="shared" si="31"/>
        <v>0</v>
      </c>
      <c r="J48" s="160">
        <f>LCTCBOS!J48+Online!J48+BRCC!J48+BPCC!J48+Delgado!J48+Fletcher!J48+Delta!J48+Nunez!J48+RPCC!J48+SLCC!J48+Sowela!J48+Northshore!J48+CentralLA!J48+LTC!J48</f>
        <v>0</v>
      </c>
      <c r="K48" s="82">
        <f t="shared" si="27"/>
        <v>0</v>
      </c>
      <c r="L48" s="161">
        <f t="shared" ref="L48" si="34">J48+H48</f>
        <v>0</v>
      </c>
      <c r="M48" s="162">
        <f t="shared" si="29"/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LCTCBOS!B50+Online!B50+BRCC!B50+BPCC!B50+Delgado!B50+Fletcher!B50+Delta!B50+Nunez!B50+RPCC!B50+SLCC!B50+Sowela!B50+Northshore!B50+CentralLA!B50+LTC!B50</f>
        <v>114529008.78999999</v>
      </c>
      <c r="C50" s="52">
        <f t="shared" ref="C50:C55" si="35">IF(ISBLANK(B50),"  ",IF(F50&gt;0,B50/F50,IF(B50&gt;0,1,0)))</f>
        <v>0.98156315537308325</v>
      </c>
      <c r="D50" s="53">
        <f>LCTCBOS!D50+Online!D50+BRCC!D50+BPCC!D50+Delgado!D50+Fletcher!D50+Delta!D50+Nunez!D50+RPCC!D50+SLCC!D50+Sowela!D50+Northshore!D50+CentralLA!D50+LTC!D50</f>
        <v>2151215.16</v>
      </c>
      <c r="E50" s="54">
        <f t="shared" ref="E50:E55" si="36">IF(ISBLANK(D50),"  ",IF(F50&gt;0,D50/F50,IF(D50&gt;0,1,0)))</f>
        <v>1.8436844626916749E-2</v>
      </c>
      <c r="F50" s="213">
        <f t="shared" ref="F50:F55" si="37">D50+B50</f>
        <v>116680223.94999999</v>
      </c>
      <c r="G50" s="56">
        <f t="shared" ref="G50:G55" si="38">IF(ISBLANK(F50),"  ",IF(F113&gt;0,F50/F113,IF(F50&gt;0,1,0)))</f>
        <v>1</v>
      </c>
      <c r="H50" s="9">
        <f>LCTCBOS!H50+Online!H50+BRCC!H50+BPCC!H50+Delgado!H50+Fletcher!H50+Delta!H50+Nunez!H50+RPCC!H50+SLCC!H50+Sowela!H50+Northshore!H50+CentralLA!H50+LTC!H50</f>
        <v>136725268.31999999</v>
      </c>
      <c r="I50" s="52">
        <f t="shared" ref="I50:I55" si="39">IF(ISBLANK(H50),"  ",IF(L50&gt;0,H50/L50,IF(H50&gt;0,1,0)))</f>
        <v>0.98574180715749038</v>
      </c>
      <c r="J50" s="53">
        <f>LCTCBOS!J50+Online!J50+BRCC!J50+BPCC!J50+Delgado!J50+Fletcher!J50+Delta!J50+Nunez!J50+RPCC!J50+SLCC!J50+Sowela!J50+Northshore!J50+CentralLA!J50+LTC!J50</f>
        <v>1977653</v>
      </c>
      <c r="K50" s="54">
        <f t="shared" ref="K50:K55" si="40">IF(ISBLANK(J50),"  ",IF(L50&gt;0,J50/L50,IF(J50&gt;0,1,0)))</f>
        <v>1.4258192842509627E-2</v>
      </c>
      <c r="L50" s="55">
        <f t="shared" ref="L50:L55" si="41">J50+H50</f>
        <v>138702921.31999999</v>
      </c>
      <c r="M50" s="56">
        <f t="shared" ref="M50:M55" si="42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LCTCBOS!B51+Online!B51+BRCC!B51+BPCC!B51+Delgado!B51+Fletcher!B51+Delta!B51+Nunez!B51+RPCC!B51+SLCC!B51+Sowela!B51+Northshore!B51+CentralLA!B51+LTC!B51</f>
        <v>5404767.7899999991</v>
      </c>
      <c r="C51" s="52">
        <f t="shared" si="35"/>
        <v>1</v>
      </c>
      <c r="D51" s="53">
        <f>LCTCBOS!D51+Online!D51+BRCC!D51+BPCC!D51+Delgado!D51+Fletcher!D51+Delta!D51+Nunez!D51+RPCC!D51+SLCC!D51+Sowela!D51+Northshore!D51+CentralLA!D51+LTC!D51</f>
        <v>0</v>
      </c>
      <c r="E51" s="54">
        <f t="shared" si="36"/>
        <v>0</v>
      </c>
      <c r="F51" s="206">
        <f t="shared" si="37"/>
        <v>5404767.7899999991</v>
      </c>
      <c r="G51" s="56">
        <f t="shared" si="38"/>
        <v>1</v>
      </c>
      <c r="H51" s="9">
        <f>LCTCBOS!H51+Online!H51+BRCC!H51+BPCC!H51+Delgado!H51+Fletcher!H51+Delta!H51+Nunez!H51+RPCC!H51+SLCC!H51+Sowela!H51+Northshore!H51+CentralLA!H51+LTC!H51</f>
        <v>4721026</v>
      </c>
      <c r="I51" s="52">
        <f t="shared" si="39"/>
        <v>1</v>
      </c>
      <c r="J51" s="53">
        <f>LCTCBOS!J51+Online!J51+BRCC!J51+BPCC!J51+Delgado!J51+Fletcher!J51+Delta!J51+Nunez!J51+RPCC!J51+SLCC!J51+Sowela!J51+Northshore!J51+CentralLA!J51+LTC!J51</f>
        <v>0</v>
      </c>
      <c r="K51" s="54">
        <f t="shared" si="40"/>
        <v>0</v>
      </c>
      <c r="L51" s="55">
        <f t="shared" si="41"/>
        <v>4721026</v>
      </c>
      <c r="M51" s="56">
        <f t="shared" si="42"/>
        <v>1</v>
      </c>
      <c r="N51" s="35"/>
    </row>
    <row r="52" spans="1:14" s="11" customFormat="1" ht="44.25">
      <c r="A52" s="104" t="s">
        <v>50</v>
      </c>
      <c r="B52" s="9">
        <f>LCTCBOS!B52+Online!B52+BRCC!B52+BPCC!B52+Delgado!B52+Fletcher!B52+Delta!B52+Nunez!B52+RPCC!B52+SLCC!B52+Sowela!B52+Northshore!B52+CentralLA!B52+LTC!B52</f>
        <v>2449</v>
      </c>
      <c r="C52" s="52">
        <f t="shared" si="35"/>
        <v>2.7009658135393179E-4</v>
      </c>
      <c r="D52" s="53">
        <f>LCTCBOS!D52+Online!D52+BRCC!D52+BPCC!D52+Delgado!D52+Fletcher!D52+Delta!D52+Nunez!D52+RPCC!D52+SLCC!D52+Sowela!D52+Northshore!D52+CentralLA!D52+LTC!D52</f>
        <v>9064677.9800000004</v>
      </c>
      <c r="E52" s="54">
        <f t="shared" si="36"/>
        <v>0.99972990341864609</v>
      </c>
      <c r="F52" s="61">
        <f t="shared" si="37"/>
        <v>9067126.9800000004</v>
      </c>
      <c r="G52" s="56">
        <f t="shared" si="38"/>
        <v>1</v>
      </c>
      <c r="H52" s="9">
        <f>LCTCBOS!H52+Online!H52+BRCC!H52+BPCC!H52+Delgado!H52+Fletcher!H52+Delta!H52+Nunez!H52+RPCC!H52+SLCC!H52+Sowela!H52+Northshore!H52+CentralLA!H52+LTC!H52</f>
        <v>2449</v>
      </c>
      <c r="I52" s="52">
        <f t="shared" si="39"/>
        <v>2.6093745055480374E-4</v>
      </c>
      <c r="J52" s="53">
        <f>LCTCBOS!J52+Online!J52+BRCC!J52+BPCC!J52+Delgado!J52+Fletcher!J52+Delta!J52+Nunez!J52+RPCC!J52+SLCC!J52+Sowela!J52+Northshore!J52+CentralLA!J52+LTC!J52</f>
        <v>9382942</v>
      </c>
      <c r="K52" s="54">
        <f t="shared" si="40"/>
        <v>0.99973906254944522</v>
      </c>
      <c r="L52" s="55">
        <f t="shared" si="41"/>
        <v>9385391</v>
      </c>
      <c r="M52" s="56">
        <f t="shared" si="42"/>
        <v>1</v>
      </c>
      <c r="N52" s="35"/>
    </row>
    <row r="53" spans="1:14" s="11" customFormat="1" ht="44.25">
      <c r="A53" s="104" t="s">
        <v>51</v>
      </c>
      <c r="B53" s="9">
        <f>LCTCBOS!B53+Online!B53+BRCC!B53+BPCC!B53+Delgado!B53+Fletcher!B53+Delta!B53+Nunez!B53+RPCC!B53+SLCC!B53+Sowela!B53+Northshore!B53+CentralLA!B53+LTC!B53</f>
        <v>3226432.25</v>
      </c>
      <c r="C53" s="52">
        <f t="shared" si="35"/>
        <v>0.83705961103865223</v>
      </c>
      <c r="D53" s="53">
        <f>LCTCBOS!D53+Online!D53+BRCC!D53+BPCC!D53+Delgado!D53+Fletcher!D53+Delta!D53+Nunez!D53+RPCC!D53+SLCC!D53+Sowela!D53+Northshore!D53+CentralLA!D53+LTC!D53</f>
        <v>628051</v>
      </c>
      <c r="E53" s="54">
        <f t="shared" si="36"/>
        <v>0.1629403889613478</v>
      </c>
      <c r="F53" s="61">
        <f t="shared" si="37"/>
        <v>3854483.25</v>
      </c>
      <c r="G53" s="56">
        <f t="shared" si="38"/>
        <v>1</v>
      </c>
      <c r="H53" s="9">
        <f>LCTCBOS!H53+Online!H53+BRCC!H53+BPCC!H53+Delgado!H53+Fletcher!H53+Delta!H53+Nunez!H53+RPCC!H53+SLCC!H53+Sowela!H53+Northshore!H53+CentralLA!H53+LTC!H53</f>
        <v>3341030.5</v>
      </c>
      <c r="I53" s="52">
        <f t="shared" si="39"/>
        <v>0.86705300043404154</v>
      </c>
      <c r="J53" s="53">
        <f>LCTCBOS!J53+Online!J53+BRCC!J53+BPCC!J53+Delgado!J53+Fletcher!J53+Delta!J53+Nunez!J53+RPCC!J53+SLCC!J53+Sowela!J53+Northshore!J53+CentralLA!J53+LTC!J53</f>
        <v>512287</v>
      </c>
      <c r="K53" s="54">
        <f t="shared" si="40"/>
        <v>0.13294699956595843</v>
      </c>
      <c r="L53" s="55">
        <f t="shared" si="41"/>
        <v>3853317.5</v>
      </c>
      <c r="M53" s="56">
        <f t="shared" si="42"/>
        <v>1</v>
      </c>
      <c r="N53" s="35"/>
    </row>
    <row r="54" spans="1:14" s="11" customFormat="1" ht="44.25">
      <c r="A54" s="104" t="s">
        <v>52</v>
      </c>
      <c r="B54" s="9">
        <f>LCTCBOS!B54+Online!B54+BRCC!B54+BPCC!B54+Delgado!B54+Fletcher!B54+Delta!B54+Nunez!B54+RPCC!B54+SLCC!B54+Sowela!B54+Northshore!B54+CentralLA!B54+LTC!B54</f>
        <v>0</v>
      </c>
      <c r="C54" s="52">
        <f t="shared" si="35"/>
        <v>0</v>
      </c>
      <c r="D54" s="53">
        <f>LCTCBOS!D54+Online!D54+BRCC!D54+BPCC!D54+Delgado!D54+Fletcher!D54+Delta!D54+Nunez!D54+RPCC!D54+SLCC!D54+Sowela!D54+Northshore!D54+CentralLA!D54+LTC!D54</f>
        <v>1213718.71</v>
      </c>
      <c r="E54" s="54">
        <f t="shared" si="36"/>
        <v>1</v>
      </c>
      <c r="F54" s="61">
        <f t="shared" si="37"/>
        <v>1213718.71</v>
      </c>
      <c r="G54" s="56">
        <f t="shared" si="38"/>
        <v>1</v>
      </c>
      <c r="H54" s="9">
        <f>LCTCBOS!H54+Online!H54+BRCC!H54+BPCC!H54+Delgado!H54+Fletcher!H54+Delta!H54+Nunez!H54+RPCC!H54+SLCC!H54+Sowela!H54+Northshore!H54+CentralLA!H54+LTC!H54</f>
        <v>0</v>
      </c>
      <c r="I54" s="52">
        <f t="shared" si="39"/>
        <v>0</v>
      </c>
      <c r="J54" s="53">
        <f>LCTCBOS!J54+Online!J54+BRCC!J54+BPCC!J54+Delgado!J54+Fletcher!J54+Delta!J54+Nunez!J54+RPCC!J54+SLCC!J54+Sowela!J54+Northshore!J54+CentralLA!J54+LTC!J54</f>
        <v>1308042</v>
      </c>
      <c r="K54" s="54">
        <f t="shared" si="40"/>
        <v>1</v>
      </c>
      <c r="L54" s="55">
        <f t="shared" si="41"/>
        <v>1308042</v>
      </c>
      <c r="M54" s="56">
        <f t="shared" si="42"/>
        <v>1</v>
      </c>
      <c r="N54" s="35"/>
    </row>
    <row r="55" spans="1:14" s="11" customFormat="1" ht="44.25">
      <c r="A55" s="41" t="s">
        <v>53</v>
      </c>
      <c r="B55" s="9">
        <f>LCTCBOS!B55+Online!B55+BRCC!B55+BPCC!B55+Delgado!B55+Fletcher!B55+Delta!B55+Nunez!B55+RPCC!B55+SLCC!B55+Sowela!B55+Northshore!B55+CentralLA!B55+LTC!B55</f>
        <v>6791471.9900000002</v>
      </c>
      <c r="C55" s="52">
        <f t="shared" si="35"/>
        <v>0.28781464689451824</v>
      </c>
      <c r="D55" s="53">
        <f>LCTCBOS!D55+Online!D55+BRCC!D55+BPCC!D55+Delgado!D55+Fletcher!D55+Delta!D55+Nunez!D55+RPCC!D55+SLCC!D55+Sowela!D55+Northshore!D55+CentralLA!D55+LTC!D55</f>
        <v>16805214.5</v>
      </c>
      <c r="E55" s="54">
        <f t="shared" si="36"/>
        <v>0.7121853531054817</v>
      </c>
      <c r="F55" s="61">
        <f t="shared" si="37"/>
        <v>23596686.490000002</v>
      </c>
      <c r="G55" s="56">
        <f t="shared" si="38"/>
        <v>1</v>
      </c>
      <c r="H55" s="9">
        <f>LCTCBOS!H55+Online!H55+BRCC!H55+BPCC!H55+Delgado!H55+Fletcher!H55+Delta!H55+Nunez!H55+RPCC!H55+SLCC!H55+Sowela!H55+Northshore!H55+CentralLA!H55+LTC!H55</f>
        <v>7945143.71</v>
      </c>
      <c r="I55" s="52">
        <f t="shared" si="39"/>
        <v>0.32231289495472759</v>
      </c>
      <c r="J55" s="53">
        <f>LCTCBOS!J55+Online!J55+BRCC!J55+BPCC!J55+Delgado!J55+Fletcher!J55+Delta!J55+Nunez!J55+RPCC!J55+SLCC!J55+Sowela!J55+Northshore!J55+CentralLA!J55+LTC!J55</f>
        <v>16705262.26</v>
      </c>
      <c r="K55" s="54">
        <f t="shared" si="40"/>
        <v>0.67768710504527241</v>
      </c>
      <c r="L55" s="55">
        <f t="shared" si="41"/>
        <v>24650405.969999999</v>
      </c>
      <c r="M55" s="56">
        <f t="shared" si="42"/>
        <v>1</v>
      </c>
      <c r="N55" s="35"/>
    </row>
    <row r="56" spans="1:14" s="86" customFormat="1" ht="45">
      <c r="A56" s="94" t="s">
        <v>54</v>
      </c>
      <c r="B56" s="211">
        <f>B55+B53+B52+B51+B50</f>
        <v>129954129.81999999</v>
      </c>
      <c r="C56" s="81">
        <f t="shared" si="0"/>
        <v>0.81314330759407627</v>
      </c>
      <c r="D56" s="208">
        <f>D55+D53+D52+D51+D50+D54</f>
        <v>29862877.350000001</v>
      </c>
      <c r="E56" s="84">
        <f t="shared" ref="E56:E67" si="43">IF(ISBLANK(D56),"  ",IF(F56&gt;0,D56/F56,IF(D56&gt;0,1,0)))</f>
        <v>0.18685669240592376</v>
      </c>
      <c r="F56" s="109">
        <f>F55+F53+F52+F51+F50+F54</f>
        <v>159817007.16999999</v>
      </c>
      <c r="G56" s="83">
        <f>IF(ISBLANK(F56),"  ",IF(F76&gt;0,F56/F76,IF(F56&gt;0,1,0)))</f>
        <v>0.28361605417658753</v>
      </c>
      <c r="H56" s="211">
        <f>H55+H53+H52+H51+H50</f>
        <v>152734917.53</v>
      </c>
      <c r="I56" s="81">
        <f t="shared" ref="I56:I67" si="44">IF(ISBLANK(H56),"  ",IF(L56&gt;0,H56/L56,IF(H56&gt;0,1,0)))</f>
        <v>0.8363486714308398</v>
      </c>
      <c r="J56" s="208">
        <f>J55+J53+J52+J51+J50+J54</f>
        <v>29886186.259999998</v>
      </c>
      <c r="K56" s="84">
        <f t="shared" ref="K56:K67" si="45">IF(ISBLANK(J56),"  ",IF(L56&gt;0,J56/L56,IF(J56&gt;0,1,0)))</f>
        <v>0.1636513285691602</v>
      </c>
      <c r="L56" s="103">
        <f t="shared" ref="L56:L66" si="46">J56+H56</f>
        <v>182621103.78999999</v>
      </c>
      <c r="M56" s="83">
        <f>IF(ISBLANK(L56),"  ",IF(L76&gt;0,L56/L76,IF(L56&gt;0,1,0)))</f>
        <v>0.32808050642578579</v>
      </c>
      <c r="N56" s="85"/>
    </row>
    <row r="57" spans="1:14" s="11" customFormat="1" ht="44.25">
      <c r="A57" s="51" t="s">
        <v>55</v>
      </c>
      <c r="B57" s="9">
        <f>LCTCBOS!B57+Online!B57+BRCC!B57+BPCC!B57+Delgado!B57+Fletcher!B57+Delta!B57+Nunez!B57+RPCC!B57+SLCC!B57+Sowela!B57+Northshore!B57+CentralLA!B57+LTC!B57</f>
        <v>0</v>
      </c>
      <c r="C57" s="52">
        <f t="shared" ref="C57:C66" si="47">IF(ISBLANK(B57),"  ",IF(F57&gt;0,B57/F57,IF(B57&gt;0,1,0)))</f>
        <v>0</v>
      </c>
      <c r="D57" s="53">
        <f>LCTCBOS!D57+Online!D57+BRCC!D57+BPCC!D57+Delgado!D57+Fletcher!D57+Delta!D57+Nunez!D57+RPCC!D57+SLCC!D57+Sowela!D57+Northshore!D57+CentralLA!D57+LTC!D57</f>
        <v>0</v>
      </c>
      <c r="E57" s="54">
        <f t="shared" si="43"/>
        <v>0</v>
      </c>
      <c r="F57" s="61">
        <f t="shared" ref="F57:F66" si="48">D57+B57</f>
        <v>0</v>
      </c>
      <c r="G57" s="56">
        <f t="shared" ref="G57:G66" si="49">IF(ISBLANK(F57),"  ",IF(F120&gt;0,F57/F120,IF(F57&gt;0,1,0)))</f>
        <v>0</v>
      </c>
      <c r="H57" s="9">
        <f>LCTCBOS!H57+Online!H57+BRCC!H57+BPCC!H57+Delgado!H57+Fletcher!H57+Delta!H57+Nunez!H57+RPCC!H57+SLCC!H57+Sowela!H57+Northshore!H57+CentralLA!H57+LTC!H57</f>
        <v>0</v>
      </c>
      <c r="I57" s="52">
        <f t="shared" si="44"/>
        <v>0</v>
      </c>
      <c r="J57" s="53">
        <f>LCTCBOS!J57+Online!J57+BRCC!J57+BPCC!J57+Delgado!J57+Fletcher!J57+Delta!J57+Nunez!J57+RPCC!J57+SLCC!J57+Sowela!J57+Northshore!J57+CentralLA!J57+LTC!J57</f>
        <v>0</v>
      </c>
      <c r="K57" s="54">
        <f t="shared" si="45"/>
        <v>0</v>
      </c>
      <c r="L57" s="55">
        <f t="shared" si="46"/>
        <v>0</v>
      </c>
      <c r="M57" s="56">
        <f t="shared" ref="M57:M66" si="50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LCTCBOS!B58+Online!B58+BRCC!B58+BPCC!B58+Delgado!B58+Fletcher!B58+Delta!B58+Nunez!B58+RPCC!B58+SLCC!B58+Sowela!B58+Northshore!B58+CentralLA!B58+LTC!B58</f>
        <v>0</v>
      </c>
      <c r="C58" s="52">
        <f t="shared" si="47"/>
        <v>0</v>
      </c>
      <c r="D58" s="53">
        <f>LCTCBOS!D58+Online!D58+BRCC!D58+BPCC!D58+Delgado!D58+Fletcher!D58+Delta!D58+Nunez!D58+RPCC!D58+SLCC!D58+Sowela!D58+Northshore!D58+CentralLA!D58+LTC!D58</f>
        <v>0</v>
      </c>
      <c r="E58" s="54">
        <f t="shared" si="43"/>
        <v>0</v>
      </c>
      <c r="F58" s="61">
        <f t="shared" si="48"/>
        <v>0</v>
      </c>
      <c r="G58" s="56">
        <f t="shared" si="49"/>
        <v>0</v>
      </c>
      <c r="H58" s="9">
        <f>LCTCBOS!H58+Online!H58+BRCC!H58+BPCC!H58+Delgado!H58+Fletcher!H58+Delta!H58+Nunez!H58+RPCC!H58+SLCC!H58+Sowela!H58+Northshore!H58+CentralLA!H58+LTC!H58</f>
        <v>0</v>
      </c>
      <c r="I58" s="52">
        <f t="shared" si="44"/>
        <v>0</v>
      </c>
      <c r="J58" s="53">
        <f>LCTCBOS!J58+Online!J58+BRCC!J58+BPCC!J58+Delgado!J58+Fletcher!J58+Delta!J58+Nunez!J58+RPCC!J58+SLCC!J58+Sowela!J58+Northshore!J58+CentralLA!J58+LTC!J58</f>
        <v>0</v>
      </c>
      <c r="K58" s="54">
        <f t="shared" si="45"/>
        <v>0</v>
      </c>
      <c r="L58" s="55">
        <f t="shared" si="46"/>
        <v>0</v>
      </c>
      <c r="M58" s="56">
        <f t="shared" si="50"/>
        <v>0</v>
      </c>
      <c r="N58" s="35"/>
    </row>
    <row r="59" spans="1:14" s="11" customFormat="1" ht="44.25">
      <c r="A59" s="90" t="s">
        <v>57</v>
      </c>
      <c r="B59" s="9">
        <f>LCTCBOS!B59+Online!B59+BRCC!B59+BPCC!B59+Delgado!B59+Fletcher!B59+Delta!B59+Nunez!B59+RPCC!B59+SLCC!B59+Sowela!B59+Northshore!B59+CentralLA!B59+LTC!B59</f>
        <v>164693</v>
      </c>
      <c r="C59" s="52">
        <f t="shared" si="47"/>
        <v>0.75550141484777056</v>
      </c>
      <c r="D59" s="53">
        <f>LCTCBOS!D59+Online!D59+BRCC!D59+BPCC!D59+Delgado!D59+Fletcher!D59+Delta!D59+Nunez!D59+RPCC!D59+SLCC!D59+Sowela!D59+Northshore!D59+CentralLA!D59+LTC!D59</f>
        <v>53298.65</v>
      </c>
      <c r="E59" s="54">
        <f t="shared" si="43"/>
        <v>0.24449858515222947</v>
      </c>
      <c r="F59" s="61">
        <f t="shared" si="48"/>
        <v>217991.65</v>
      </c>
      <c r="G59" s="56">
        <f t="shared" si="49"/>
        <v>1</v>
      </c>
      <c r="H59" s="9">
        <f>LCTCBOS!H59+Online!H59+BRCC!H59+BPCC!H59+Delgado!H59+Fletcher!H59+Delta!H59+Nunez!H59+RPCC!H59+SLCC!H59+Sowela!H59+Northshore!H59+CentralLA!H59+LTC!H59</f>
        <v>200965</v>
      </c>
      <c r="I59" s="52">
        <f t="shared" si="44"/>
        <v>0.82543692111802514</v>
      </c>
      <c r="J59" s="53">
        <f>LCTCBOS!J59+Online!J59+BRCC!J59+BPCC!J59+Delgado!J59+Fletcher!J59+Delta!J59+Nunez!J59+RPCC!J59+SLCC!J59+Sowela!J59+Northshore!J59+CentralLA!J59+LTC!J59</f>
        <v>42500</v>
      </c>
      <c r="K59" s="54">
        <f t="shared" si="45"/>
        <v>0.17456307888197481</v>
      </c>
      <c r="L59" s="55">
        <f t="shared" si="46"/>
        <v>243465</v>
      </c>
      <c r="M59" s="56">
        <f t="shared" si="50"/>
        <v>1</v>
      </c>
      <c r="N59" s="35"/>
    </row>
    <row r="60" spans="1:14" s="11" customFormat="1" ht="44.25">
      <c r="A60" s="89" t="s">
        <v>58</v>
      </c>
      <c r="B60" s="9">
        <f>LCTCBOS!B60+Online!B60+BRCC!B60+BPCC!B60+Delgado!B60+Fletcher!B60+Delta!B60+Nunez!B60+RPCC!B60+SLCC!B60+Sowela!B60+Northshore!B60+CentralLA!B60+LTC!B60</f>
        <v>0</v>
      </c>
      <c r="C60" s="52">
        <f t="shared" si="47"/>
        <v>0</v>
      </c>
      <c r="D60" s="53">
        <f>LCTCBOS!D60+Online!D60+BRCC!D60+BPCC!D60+Delgado!D60+Fletcher!D60+Delta!D60+Nunez!D60+RPCC!D60+SLCC!D60+Sowela!D60+Northshore!D60+CentralLA!D60+LTC!D60</f>
        <v>25338366.240000002</v>
      </c>
      <c r="E60" s="54">
        <f t="shared" si="43"/>
        <v>1</v>
      </c>
      <c r="F60" s="61">
        <f t="shared" si="48"/>
        <v>25338366.240000002</v>
      </c>
      <c r="G60" s="56">
        <f t="shared" si="49"/>
        <v>1</v>
      </c>
      <c r="H60" s="9">
        <f>LCTCBOS!H60+Online!H60+BRCC!H60+BPCC!H60+Delgado!H60+Fletcher!H60+Delta!H60+Nunez!H60+RPCC!H60+SLCC!H60+Sowela!H60+Northshore!H60+CentralLA!H60+LTC!H60</f>
        <v>0</v>
      </c>
      <c r="I60" s="52">
        <f t="shared" si="44"/>
        <v>0</v>
      </c>
      <c r="J60" s="53">
        <f>LCTCBOS!J60+Online!J60+BRCC!J60+BPCC!J60+Delgado!J60+Fletcher!J60+Delta!J60+Nunez!J60+RPCC!J60+SLCC!J60+Sowela!J60+Northshore!J60+CentralLA!J60+LTC!J60</f>
        <v>24660780</v>
      </c>
      <c r="K60" s="54">
        <f t="shared" si="45"/>
        <v>1</v>
      </c>
      <c r="L60" s="55">
        <f t="shared" si="46"/>
        <v>24660780</v>
      </c>
      <c r="M60" s="56">
        <f t="shared" si="50"/>
        <v>1</v>
      </c>
      <c r="N60" s="35"/>
    </row>
    <row r="61" spans="1:14" s="11" customFormat="1" ht="44.25">
      <c r="A61" s="114" t="s">
        <v>59</v>
      </c>
      <c r="B61" s="9">
        <f>LCTCBOS!B61+Online!B61+BRCC!B61+BPCC!B61+Delgado!B61+Fletcher!B61+Delta!B61+Nunez!B61+RPCC!B61+SLCC!B61+Sowela!B61+Northshore!B61+CentralLA!B61+LTC!B61</f>
        <v>0</v>
      </c>
      <c r="C61" s="52">
        <f t="shared" si="47"/>
        <v>0</v>
      </c>
      <c r="D61" s="53">
        <f>LCTCBOS!D61+Online!D61+BRCC!D61+BPCC!D61+Delgado!D61+Fletcher!D61+Delta!D61+Nunez!D61+RPCC!D61+SLCC!D61+Sowela!D61+Northshore!D61+CentralLA!D61+LTC!D61</f>
        <v>0</v>
      </c>
      <c r="E61" s="54">
        <f t="shared" si="43"/>
        <v>0</v>
      </c>
      <c r="F61" s="61">
        <f t="shared" si="48"/>
        <v>0</v>
      </c>
      <c r="G61" s="56">
        <f t="shared" si="49"/>
        <v>0</v>
      </c>
      <c r="H61" s="9">
        <f>LCTCBOS!H61+Online!H61+BRCC!H61+BPCC!H61+Delgado!H61+Fletcher!H61+Delta!H61+Nunez!H61+RPCC!H61+SLCC!H61+Sowela!H61+Northshore!H61+CentralLA!H61+LTC!H61</f>
        <v>0</v>
      </c>
      <c r="I61" s="52">
        <f t="shared" si="44"/>
        <v>0</v>
      </c>
      <c r="J61" s="53">
        <f>LCTCBOS!J61+Online!J61+BRCC!J61+BPCC!J61+Delgado!J61+Fletcher!J61+Delta!J61+Nunez!J61+RPCC!J61+SLCC!J61+Sowela!J61+Northshore!J61+CentralLA!J61+LTC!J61</f>
        <v>0</v>
      </c>
      <c r="K61" s="54">
        <f t="shared" si="45"/>
        <v>0</v>
      </c>
      <c r="L61" s="55">
        <f t="shared" si="46"/>
        <v>0</v>
      </c>
      <c r="M61" s="56">
        <f t="shared" si="50"/>
        <v>0</v>
      </c>
      <c r="N61" s="35"/>
    </row>
    <row r="62" spans="1:14" s="11" customFormat="1" ht="44.25">
      <c r="A62" s="114" t="s">
        <v>60</v>
      </c>
      <c r="B62" s="9">
        <f>LCTCBOS!B62+Online!B62+BRCC!B62+BPCC!B62+Delgado!B62+Fletcher!B62+Delta!B62+Nunez!B62+RPCC!B62+SLCC!B62+Sowela!B62+Northshore!B62+CentralLA!B62+LTC!B62</f>
        <v>0</v>
      </c>
      <c r="C62" s="52">
        <f t="shared" si="47"/>
        <v>0</v>
      </c>
      <c r="D62" s="53">
        <f>LCTCBOS!D62+Online!D62+BRCC!D62+BPCC!D62+Delgado!D62+Fletcher!D62+Delta!D62+Nunez!D62+RPCC!D62+SLCC!D62+Sowela!D62+Northshore!D62+CentralLA!D62+LTC!D62</f>
        <v>35953</v>
      </c>
      <c r="E62" s="54">
        <f t="shared" si="43"/>
        <v>1</v>
      </c>
      <c r="F62" s="61">
        <f t="shared" si="48"/>
        <v>35953</v>
      </c>
      <c r="G62" s="56">
        <f t="shared" si="49"/>
        <v>1</v>
      </c>
      <c r="H62" s="9">
        <f>LCTCBOS!H62+Online!H62+BRCC!H62+BPCC!H62+Delgado!H62+Fletcher!H62+Delta!H62+Nunez!H62+RPCC!H62+SLCC!H62+Sowela!H62+Northshore!H62+CentralLA!H62+LTC!H62</f>
        <v>0</v>
      </c>
      <c r="I62" s="52">
        <f t="shared" si="44"/>
        <v>0</v>
      </c>
      <c r="J62" s="53">
        <f>LCTCBOS!J62+Online!J62+BRCC!J62+BPCC!J62+Delgado!J62+Fletcher!J62+Delta!J62+Nunez!J62+RPCC!J62+SLCC!J62+Sowela!J62+Northshore!J62+CentralLA!J62+LTC!J62</f>
        <v>37016</v>
      </c>
      <c r="K62" s="54">
        <f t="shared" si="45"/>
        <v>1</v>
      </c>
      <c r="L62" s="55">
        <f t="shared" si="46"/>
        <v>37016</v>
      </c>
      <c r="M62" s="56">
        <f t="shared" si="50"/>
        <v>1</v>
      </c>
      <c r="N62" s="35"/>
    </row>
    <row r="63" spans="1:14" s="11" customFormat="1" ht="44.25">
      <c r="A63" s="115" t="s">
        <v>61</v>
      </c>
      <c r="B63" s="9">
        <f>LCTCBOS!B63+Online!B63+BRCC!B63+BPCC!B63+Delgado!B63+Fletcher!B63+Delta!B63+Nunez!B63+RPCC!B63+SLCC!B63+Sowela!B63+Northshore!B63+CentralLA!B63+LTC!B63</f>
        <v>0</v>
      </c>
      <c r="C63" s="52">
        <f t="shared" si="47"/>
        <v>0</v>
      </c>
      <c r="D63" s="53">
        <f>LCTCBOS!D63+Online!D63+BRCC!D63+BPCC!D63+Delgado!D63+Fletcher!D63+Delta!D63+Nunez!D63+RPCC!D63+SLCC!D63+Sowela!D63+Northshore!D63+CentralLA!D63+LTC!D63</f>
        <v>2665303.23</v>
      </c>
      <c r="E63" s="54">
        <f t="shared" si="43"/>
        <v>1</v>
      </c>
      <c r="F63" s="61">
        <f t="shared" si="48"/>
        <v>2665303.23</v>
      </c>
      <c r="G63" s="56">
        <f t="shared" si="49"/>
        <v>1</v>
      </c>
      <c r="H63" s="9">
        <f>LCTCBOS!H63+Online!H63+BRCC!H63+BPCC!H63+Delgado!H63+Fletcher!H63+Delta!H63+Nunez!H63+RPCC!H63+SLCC!H63+Sowela!H63+Northshore!H63+CentralLA!H63+LTC!H63</f>
        <v>0</v>
      </c>
      <c r="I63" s="52">
        <f t="shared" si="44"/>
        <v>0</v>
      </c>
      <c r="J63" s="53">
        <f>LCTCBOS!J63+Online!J63+BRCC!J63+BPCC!J63+Delgado!J63+Fletcher!J63+Delta!J63+Nunez!J63+RPCC!J63+SLCC!J63+Sowela!J63+Northshore!J63+CentralLA!J63+LTC!J63</f>
        <v>3102417.68</v>
      </c>
      <c r="K63" s="54">
        <f t="shared" si="45"/>
        <v>1</v>
      </c>
      <c r="L63" s="55">
        <f t="shared" si="46"/>
        <v>3102417.68</v>
      </c>
      <c r="M63" s="56">
        <f t="shared" si="50"/>
        <v>1</v>
      </c>
      <c r="N63" s="35"/>
    </row>
    <row r="64" spans="1:14" s="11" customFormat="1" ht="44.25">
      <c r="A64" s="115" t="s">
        <v>62</v>
      </c>
      <c r="B64" s="9">
        <f>LCTCBOS!B64+Online!B64+BRCC!B64+BPCC!B64+Delgado!B64+Fletcher!B64+Delta!B64+Nunez!B64+RPCC!B64+SLCC!B64+Sowela!B64+Northshore!B64+CentralLA!B64+LTC!B64</f>
        <v>0</v>
      </c>
      <c r="C64" s="52">
        <f t="shared" si="47"/>
        <v>0</v>
      </c>
      <c r="D64" s="53">
        <f>LCTCBOS!D64+Online!D64+BRCC!D64+BPCC!D64+Delgado!D64+Fletcher!D64+Delta!D64+Nunez!D64+RPCC!D64+SLCC!D64+Sowela!D64+Northshore!D64+CentralLA!D64+LTC!D64</f>
        <v>150933</v>
      </c>
      <c r="E64" s="54">
        <f t="shared" si="43"/>
        <v>1</v>
      </c>
      <c r="F64" s="61">
        <f t="shared" si="48"/>
        <v>150933</v>
      </c>
      <c r="G64" s="56">
        <f t="shared" si="49"/>
        <v>1</v>
      </c>
      <c r="H64" s="9">
        <f>LCTCBOS!H64+Online!H64+BRCC!H64+BPCC!H64+Delgado!H64+Fletcher!H64+Delta!H64+Nunez!H64+RPCC!H64+SLCC!H64+Sowela!H64+Northshore!H64+CentralLA!H64+LTC!H64</f>
        <v>0</v>
      </c>
      <c r="I64" s="52">
        <f t="shared" si="44"/>
        <v>0</v>
      </c>
      <c r="J64" s="53">
        <f>LCTCBOS!J64+Online!J64+BRCC!J64+BPCC!J64+Delgado!J64+Fletcher!J64+Delta!J64+Nunez!J64+RPCC!J64+SLCC!J64+Sowela!J64+Northshore!J64+CentralLA!J64+LTC!J64</f>
        <v>131000</v>
      </c>
      <c r="K64" s="54">
        <f t="shared" si="45"/>
        <v>1</v>
      </c>
      <c r="L64" s="55">
        <f t="shared" si="46"/>
        <v>131000</v>
      </c>
      <c r="M64" s="56">
        <f t="shared" si="50"/>
        <v>1</v>
      </c>
      <c r="N64" s="35"/>
    </row>
    <row r="65" spans="1:14" s="11" customFormat="1" ht="44.25">
      <c r="A65" s="90" t="s">
        <v>63</v>
      </c>
      <c r="B65" s="9">
        <f>LCTCBOS!B65+Online!B65+BRCC!B65+BPCC!B65+Delgado!B65+Fletcher!B65+Delta!B65+Nunez!B65+RPCC!B65+SLCC!B65+Sowela!B65+Northshore!B65+CentralLA!B65+LTC!B65</f>
        <v>0</v>
      </c>
      <c r="C65" s="52">
        <f t="shared" si="47"/>
        <v>0</v>
      </c>
      <c r="D65" s="53">
        <f>LCTCBOS!D65+Online!D65+BRCC!D65+BPCC!D65+Delgado!D65+Fletcher!D65+Delta!D65+Nunez!D65+RPCC!D65+SLCC!D65+Sowela!D65+Northshore!D65+CentralLA!D65+LTC!D65</f>
        <v>6467316.9199999999</v>
      </c>
      <c r="E65" s="54">
        <f t="shared" si="43"/>
        <v>1</v>
      </c>
      <c r="F65" s="61">
        <f t="shared" si="48"/>
        <v>6467316.9199999999</v>
      </c>
      <c r="G65" s="56">
        <f t="shared" si="49"/>
        <v>1</v>
      </c>
      <c r="H65" s="9">
        <f>LCTCBOS!H65+Online!H65+BRCC!H65+BPCC!H65+Delgado!H65+Fletcher!H65+Delta!H65+Nunez!H65+RPCC!H65+SLCC!H65+Sowela!H65+Northshore!H65+CentralLA!H65+LTC!H65</f>
        <v>0</v>
      </c>
      <c r="I65" s="52">
        <f t="shared" si="44"/>
        <v>0</v>
      </c>
      <c r="J65" s="53">
        <f>LCTCBOS!J65+Online!J65+BRCC!J65+BPCC!J65+Delgado!J65+Fletcher!J65+Delta!J65+Nunez!J65+RPCC!J65+SLCC!J65+Sowela!J65+Northshore!J65+CentralLA!J65+LTC!J65</f>
        <v>7491146</v>
      </c>
      <c r="K65" s="54">
        <f t="shared" si="45"/>
        <v>1</v>
      </c>
      <c r="L65" s="55">
        <f t="shared" si="46"/>
        <v>7491146</v>
      </c>
      <c r="M65" s="56">
        <f t="shared" si="50"/>
        <v>1</v>
      </c>
      <c r="N65" s="35"/>
    </row>
    <row r="66" spans="1:14" s="11" customFormat="1" ht="44.25">
      <c r="A66" s="89" t="s">
        <v>64</v>
      </c>
      <c r="B66" s="9">
        <f>LCTCBOS!B66+Online!B66+BRCC!B66+BPCC!B66+Delgado!B66+Fletcher!B66+Delta!B66+Nunez!B66+RPCC!B66+SLCC!B66+Sowela!B66+Northshore!B66+CentralLA!B66+LTC!B66</f>
        <v>1831916.8</v>
      </c>
      <c r="C66" s="52">
        <f t="shared" si="47"/>
        <v>0.63030052583523599</v>
      </c>
      <c r="D66" s="53">
        <f>LCTCBOS!D66+Online!D66+BRCC!D66+BPCC!D66+Delgado!D66+Fletcher!D66+Delta!D66+Nunez!D66+RPCC!D66+SLCC!D66+Sowela!D66+Northshore!D66+CentralLA!D66+LTC!D66</f>
        <v>1074501.21</v>
      </c>
      <c r="E66" s="54">
        <f t="shared" si="43"/>
        <v>0.36969947416476406</v>
      </c>
      <c r="F66" s="61">
        <f t="shared" si="48"/>
        <v>2906418.01</v>
      </c>
      <c r="G66" s="56">
        <f t="shared" si="49"/>
        <v>1</v>
      </c>
      <c r="H66" s="9">
        <f>LCTCBOS!H66+Online!H66+BRCC!H66+BPCC!H66+Delgado!H66+Fletcher!H66+Delta!H66+Nunez!H66+RPCC!H66+SLCC!H66+Sowela!H66+Northshore!H66+CentralLA!H66+LTC!H66</f>
        <v>2042421</v>
      </c>
      <c r="I66" s="52">
        <f t="shared" si="44"/>
        <v>0.64168469278695095</v>
      </c>
      <c r="J66" s="53">
        <f>LCTCBOS!J66+Online!J66+BRCC!J66+BPCC!J66+Delgado!J66+Fletcher!J66+Delta!J66+Nunez!J66+RPCC!J66+SLCC!J66+Sowela!J66+Northshore!J66+CentralLA!J66+LTC!J66</f>
        <v>1140483.3500000001</v>
      </c>
      <c r="K66" s="54">
        <f t="shared" si="45"/>
        <v>0.35831530721304899</v>
      </c>
      <c r="L66" s="55">
        <f t="shared" si="46"/>
        <v>3182904.35</v>
      </c>
      <c r="M66" s="56">
        <f t="shared" si="50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131950739.61999999</v>
      </c>
      <c r="C67" s="81">
        <f t="shared" si="0"/>
        <v>0.66776930292037007</v>
      </c>
      <c r="D67" s="92">
        <f>D66+D65+D64+D63+D62+D61+D60+D59+D58+D57+D56</f>
        <v>65648549.600000001</v>
      </c>
      <c r="E67" s="84">
        <f t="shared" si="43"/>
        <v>0.33223069707962993</v>
      </c>
      <c r="F67" s="91">
        <f>F66+F65+F64+F63+F62+F61+F60+F59+F58+F57+F56</f>
        <v>197599289.22</v>
      </c>
      <c r="G67" s="83">
        <f>IF(ISBLANK(F67),"  ",IF(F76&gt;0,F67/F76,IF(F67&gt;0,1,0)))</f>
        <v>0.35066562507369164</v>
      </c>
      <c r="H67" s="91">
        <f>H66+H65+H64+H63+H62+H61+H60+H59+H58+H57+H56</f>
        <v>154978303.53</v>
      </c>
      <c r="I67" s="81">
        <f t="shared" si="44"/>
        <v>0.69977161926138676</v>
      </c>
      <c r="J67" s="92">
        <f>J66+J65+J64+J63+J62+J61+J60+J59+J58+J57+J56</f>
        <v>66491529.289999999</v>
      </c>
      <c r="K67" s="84">
        <f t="shared" si="45"/>
        <v>0.3002283807386133</v>
      </c>
      <c r="L67" s="91">
        <f>L66+L65+L64+L63+L62+L61+L60+L59+L58+L57+L56</f>
        <v>221469832.81999999</v>
      </c>
      <c r="M67" s="83">
        <f>IF(ISBLANK(L67),"  ",IF(L76&gt;0,L67/L76,IF(L67&gt;0,1,0)))</f>
        <v>0.39787260837703053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LCTCBOS!B69+Online!B69+BRCC!B69+BPCC!B69+Delgado!B69+Fletcher!B69+Delta!B69+Nunez!B69+RPCC!B69+SLCC!B69+Sowela!B69+Northshore!B69+CentralLA!B69+LTC!B69</f>
        <v>0</v>
      </c>
      <c r="C69" s="52">
        <f t="shared" ref="C69:C70" si="51">IF(ISBLANK(B69),"  ",IF(F69&gt;0,B69/F69,IF(B69&gt;0,1,0)))</f>
        <v>0</v>
      </c>
      <c r="D69" s="53">
        <f>LCTCBOS!D69+Online!D69+BRCC!D69+BPCC!D69+Delgado!D69+Fletcher!D69+Delta!D69+Nunez!D69+RPCC!D69+SLCC!D69+Sowela!D69+Northshore!D69+CentralLA!D69+LTC!D69</f>
        <v>16990</v>
      </c>
      <c r="E69" s="54">
        <f t="shared" ref="E69:E70" si="52">IF(ISBLANK(D69),"  ",IF(F69&gt;0,D69/F69,IF(D69&gt;0,1,0)))</f>
        <v>1</v>
      </c>
      <c r="F69" s="213">
        <f t="shared" ref="F69:F70" si="53">D69+B69</f>
        <v>16990</v>
      </c>
      <c r="G69" s="56">
        <f t="shared" ref="G69:G70" si="54">IF(ISBLANK(F69),"  ",IF(F132&gt;0,F69/F132,IF(F69&gt;0,1,0)))</f>
        <v>1</v>
      </c>
      <c r="H69" s="9">
        <f>LCTCBOS!H69+Online!H69+BRCC!H69+BPCC!H69+Delgado!H69+Fletcher!H69+Delta!H69+Nunez!H69+RPCC!H69+SLCC!H69+Sowela!H69+Northshore!H69+CentralLA!H69+LTC!H69</f>
        <v>0</v>
      </c>
      <c r="I69" s="52">
        <f t="shared" ref="I69:I70" si="55">IF(ISBLANK(H69),"  ",IF(L69&gt;0,H69/L69,IF(H69&gt;0,1,0)))</f>
        <v>0</v>
      </c>
      <c r="J69" s="53">
        <f>LCTCBOS!J69+Online!J69+BRCC!J69+BPCC!J69+Delgado!J69+Fletcher!J69+Delta!J69+Nunez!J69+RPCC!J69+SLCC!J69+Sowela!J69+Northshore!J69+CentralLA!J69+LTC!J69</f>
        <v>17040</v>
      </c>
      <c r="K69" s="54">
        <f t="shared" ref="K69:K70" si="56">IF(ISBLANK(J69),"  ",IF(L69&gt;0,J69/L69,IF(J69&gt;0,1,0)))</f>
        <v>1</v>
      </c>
      <c r="L69" s="55">
        <f t="shared" ref="L69:L70" si="57">J69+H69</f>
        <v>17040</v>
      </c>
      <c r="M69" s="56">
        <f t="shared" ref="M69:M70" si="58">IF(ISBLANK(L69),"  ",IF(L132&gt;0,L69/L132,IF(L69&gt;0,1,0)))</f>
        <v>1</v>
      </c>
    </row>
    <row r="70" spans="1:14" s="11" customFormat="1" ht="44.25">
      <c r="A70" s="41" t="s">
        <v>68</v>
      </c>
      <c r="B70" s="9">
        <f>LCTCBOS!B70+Online!B70+BRCC!B70+BPCC!B70+Delgado!B70+Fletcher!B70+Delta!B70+Nunez!B70+RPCC!B70+SLCC!B70+Sowela!B70+Northshore!B70+CentralLA!B70+LTC!B70</f>
        <v>0</v>
      </c>
      <c r="C70" s="52">
        <f t="shared" si="51"/>
        <v>0</v>
      </c>
      <c r="D70" s="53">
        <f>LCTCBOS!D70+Online!D70+BRCC!D70+BPCC!D70+Delgado!D70+Fletcher!D70+Delta!D70+Nunez!D70+RPCC!D70+SLCC!D70+Sowela!D70+Northshore!D70+CentralLA!D70+LTC!D70</f>
        <v>0</v>
      </c>
      <c r="E70" s="54">
        <f t="shared" si="52"/>
        <v>0</v>
      </c>
      <c r="F70" s="206">
        <f t="shared" si="53"/>
        <v>0</v>
      </c>
      <c r="G70" s="56">
        <f t="shared" si="54"/>
        <v>0</v>
      </c>
      <c r="H70" s="9">
        <f>LCTCBOS!H70+Online!H70+BRCC!H70+BPCC!H70+Delgado!H70+Fletcher!H70+Delta!H70+Nunez!H70+RPCC!H70+SLCC!H70+Sowela!H70+Northshore!H70+CentralLA!H70+LTC!H70</f>
        <v>0</v>
      </c>
      <c r="I70" s="52">
        <f t="shared" si="55"/>
        <v>0</v>
      </c>
      <c r="J70" s="53">
        <f>LCTCBOS!J70+Online!J70+BRCC!J70+BPCC!J70+Delgado!J70+Fletcher!J70+Delta!J70+Nunez!J70+RPCC!J70+SLCC!J70+Sowela!J70+Northshore!J70+CentralLA!J70+LTC!J70</f>
        <v>0</v>
      </c>
      <c r="K70" s="54">
        <f t="shared" si="56"/>
        <v>0</v>
      </c>
      <c r="L70" s="55">
        <f t="shared" si="57"/>
        <v>0</v>
      </c>
      <c r="M70" s="56">
        <f t="shared" si="58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LCTCBOS!B72+Online!B72+BRCC!B72+BPCC!B72+Delgado!B72+Fletcher!B72+Delta!B72+Nunez!B72+RPCC!B72+SLCC!B72+Sowela!B72+Northshore!B72+CentralLA!B72+LTC!B72</f>
        <v>0</v>
      </c>
      <c r="C72" s="52">
        <f t="shared" ref="C72:C73" si="59">IF(ISBLANK(B72),"  ",IF(F72&gt;0,B72/F72,IF(B72&gt;0,1,0)))</f>
        <v>0</v>
      </c>
      <c r="D72" s="53">
        <f>LCTCBOS!D72+Online!D72+BRCC!D72+BPCC!D72+Delgado!D72+Fletcher!D72+Delta!D72+Nunez!D72+RPCC!D72+SLCC!D72+Sowela!D72+Northshore!D72+CentralLA!D72+LTC!D72</f>
        <v>129388495.8</v>
      </c>
      <c r="E72" s="54">
        <f t="shared" ref="E72:E73" si="60">IF(ISBLANK(D72),"  ",IF(F72&gt;0,D72/F72,IF(D72&gt;0,1,0)))</f>
        <v>1</v>
      </c>
      <c r="F72" s="213">
        <f t="shared" ref="F72:F73" si="61">D72+B72</f>
        <v>129388495.8</v>
      </c>
      <c r="G72" s="56">
        <f t="shared" ref="G72:G73" si="62">IF(ISBLANK(F72),"  ",IF(F135&gt;0,F72/F135,IF(F72&gt;0,1,0)))</f>
        <v>1</v>
      </c>
      <c r="H72" s="9">
        <f>LCTCBOS!H72+Online!H72+BRCC!H72+BPCC!H72+Delgado!H72+Fletcher!H72+Delta!H72+Nunez!H72+RPCC!H72+SLCC!H72+Sowela!H72+Northshore!H72+CentralLA!H72+LTC!H72</f>
        <v>0</v>
      </c>
      <c r="I72" s="52">
        <f t="shared" ref="I72:I73" si="63">IF(ISBLANK(H72),"  ",IF(L72&gt;0,H72/L72,IF(H72&gt;0,1,0)))</f>
        <v>0</v>
      </c>
      <c r="J72" s="53">
        <f>LCTCBOS!J72+Online!J72+BRCC!J72+BPCC!J72+Delgado!J72+Fletcher!J72+Delta!J72+Nunez!J72+RPCC!J72+SLCC!J72+Sowela!J72+Northshore!J72+CentralLA!J72+LTC!J72</f>
        <v>124307181</v>
      </c>
      <c r="K72" s="54">
        <f t="shared" ref="K72:K73" si="64">IF(ISBLANK(J72),"  ",IF(L72&gt;0,J72/L72,IF(J72&gt;0,1,0)))</f>
        <v>1</v>
      </c>
      <c r="L72" s="55">
        <f t="shared" ref="L72:L73" si="65">J72+H72</f>
        <v>124307181</v>
      </c>
      <c r="M72" s="56">
        <f t="shared" ref="M72:M73" si="66">IF(ISBLANK(L72),"  ",IF(L135&gt;0,L72/L135,IF(L72&gt;0,1,0)))</f>
        <v>1</v>
      </c>
    </row>
    <row r="73" spans="1:14" s="11" customFormat="1" ht="44.25">
      <c r="A73" s="41" t="s">
        <v>71</v>
      </c>
      <c r="B73" s="9">
        <f>LCTCBOS!B73+Online!B73+BRCC!B73+BPCC!B73+Delgado!B73+Fletcher!B73+Delta!B73+Nunez!B73+RPCC!B73+SLCC!B73+Sowela!B73+Northshore!B73+CentralLA!B73+LTC!B73</f>
        <v>0</v>
      </c>
      <c r="C73" s="52">
        <f t="shared" si="59"/>
        <v>0</v>
      </c>
      <c r="D73" s="53">
        <f>LCTCBOS!D73+Online!D73+BRCC!D73+BPCC!D73+Delgado!D73+Fletcher!D73+Delta!D73+Nunez!D73+RPCC!D73+SLCC!D73+Sowela!D73+Northshore!D73+CentralLA!D73+LTC!D73</f>
        <v>75360465.170000002</v>
      </c>
      <c r="E73" s="54">
        <f t="shared" si="60"/>
        <v>1</v>
      </c>
      <c r="F73" s="206">
        <f t="shared" si="61"/>
        <v>75360465.170000002</v>
      </c>
      <c r="G73" s="56">
        <f t="shared" si="62"/>
        <v>1</v>
      </c>
      <c r="H73" s="9">
        <f>LCTCBOS!H73+Online!H73+BRCC!H73+BPCC!H73+Delgado!H73+Fletcher!H73+Delta!H73+Nunez!H73+RPCC!H73+SLCC!H73+Sowela!H73+Northshore!H73+CentralLA!H73+LTC!H73</f>
        <v>0</v>
      </c>
      <c r="I73" s="52">
        <f t="shared" si="63"/>
        <v>0</v>
      </c>
      <c r="J73" s="53">
        <f>LCTCBOS!J73+Online!J73+BRCC!J73+BPCC!J73+Delgado!J73+Fletcher!J73+Delta!J73+Nunez!J73+RPCC!J73+SLCC!J73+Sowela!J73+Northshore!J73+CentralLA!J73+LTC!J73</f>
        <v>73698511</v>
      </c>
      <c r="K73" s="54">
        <f t="shared" si="64"/>
        <v>1</v>
      </c>
      <c r="L73" s="55">
        <f t="shared" si="65"/>
        <v>73698511</v>
      </c>
      <c r="M73" s="56">
        <f t="shared" si="66"/>
        <v>1</v>
      </c>
    </row>
    <row r="74" spans="1:14" s="86" customFormat="1" ht="45">
      <c r="A74" s="87" t="s">
        <v>72</v>
      </c>
      <c r="B74" s="119">
        <f>B73+B72+B70+B69</f>
        <v>0</v>
      </c>
      <c r="C74" s="81">
        <f t="shared" si="0"/>
        <v>0</v>
      </c>
      <c r="D74" s="96">
        <f>D73+D72+D70+D69</f>
        <v>204765950.97</v>
      </c>
      <c r="E74" s="84">
        <f>IF(ISBLANK(D74),"  ",IF(F74&gt;0,D74/F74,IF(D74&gt;0,1,0)))</f>
        <v>1</v>
      </c>
      <c r="F74" s="120">
        <f>F73+F72+F71+F70+F69</f>
        <v>204765950.97</v>
      </c>
      <c r="G74" s="83">
        <f>IF(ISBLANK(F74),"  ",IF(F76&gt;0,F74/F76,IF(F74&gt;0,1,0)))</f>
        <v>0.36338379795870374</v>
      </c>
      <c r="H74" s="119">
        <f>H73+H72+H70+H69</f>
        <v>0</v>
      </c>
      <c r="I74" s="81">
        <f>IF(ISBLANK(H74),"  ",IF(L74&gt;0,H74/L74,IF(H74&gt;0,1,0)))</f>
        <v>0</v>
      </c>
      <c r="J74" s="96">
        <f>J73+J72+J70+J69</f>
        <v>198022732</v>
      </c>
      <c r="K74" s="84">
        <f>IF(ISBLANK(J74),"  ",IF(L74&gt;0,J74/L74,IF(J74&gt;0,1,0)))</f>
        <v>1</v>
      </c>
      <c r="L74" s="120">
        <f>L73+L72+L71+L70+L69</f>
        <v>198022732</v>
      </c>
      <c r="M74" s="83">
        <f>IF(ISBLANK(L74),"  ",IF(L76&gt;0,L74/L76,IF(L74&gt;0,1,0)))</f>
        <v>0.35574967432616711</v>
      </c>
    </row>
    <row r="75" spans="1:14" s="86" customFormat="1" ht="45">
      <c r="A75" s="87" t="s">
        <v>73</v>
      </c>
      <c r="B75" s="138">
        <f>LCTCBOS!B75+Online!B75+BRCC!B75+BPCC!B75+Delgado!B75+Fletcher!B75+Delta!B75+Nunez!B75+RPCC!B75+SLCC!B75+Sowela!B75+Northshore!B75+CentralLA!B75+LTC!B75</f>
        <v>0</v>
      </c>
      <c r="C75" s="159">
        <f t="shared" ref="C75" si="67">IF(ISBLANK(B75),"  ",IF(F75&gt;0,B75/F75,IF(B75&gt;0,1,0)))</f>
        <v>0</v>
      </c>
      <c r="D75" s="160">
        <f>LCTCBOS!D75+Online!D75+BRCC!D75+BPCC!D75+Delgado!D75+Fletcher!D75+Delta!D75+Nunez!D75+RPCC!D75+SLCC!D75+Sowela!D75+Northshore!D75+CentralLA!D75+LTC!D75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LCTCBOS!H75+Online!H75+BRCC!H75+BPCC!H75+Delgado!H75+Fletcher!H75+Delta!H75+Nunez!H75+RPCC!H75+SLCC!H75+Sowela!H75+Northshore!H75+CentralLA!H75+LTC!H75</f>
        <v>0</v>
      </c>
      <c r="I75" s="159">
        <f>IF(ISBLANK(H75),"  ",IF(L75&gt;0,H75/L75,IF(H75&gt;0,1,0)))</f>
        <v>0</v>
      </c>
      <c r="J75" s="160">
        <f>LCTCBOS!J75+Online!J75+BRCC!J75+BPCC!J75+Delgado!J75+Fletcher!J75+Delta!J75+Nunez!J75+RPCC!J75+SLCC!J75+Sowela!J75+Northshore!J75+CentralLA!J75+LTC!J75</f>
        <v>0</v>
      </c>
      <c r="K75" s="82">
        <f>IF(ISBLANK(J75),"  ",IF(L75&gt;0,J75/L75,IF(J75&gt;0,1,0)))</f>
        <v>0</v>
      </c>
      <c r="L75" s="161">
        <f t="shared" ref="L75" si="68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292262104.12</v>
      </c>
      <c r="C76" s="124">
        <f t="shared" si="0"/>
        <v>0.51865709553483053</v>
      </c>
      <c r="D76" s="123">
        <f>D74+D67+D47+D40+D48+D75</f>
        <v>271235641.56999999</v>
      </c>
      <c r="E76" s="125">
        <f>IF(ISBLANK(D76),"  ",IF(F76&gt;0,D76/F76,IF(D76&gt;0,1,0)))</f>
        <v>0.48134290446516936</v>
      </c>
      <c r="F76" s="123">
        <f>F74+F67+F47+F40+F48+F75</f>
        <v>563497745.69000006</v>
      </c>
      <c r="G76" s="126">
        <f>IF(ISBLANK(F76),"  ",IF(F76&gt;0,F76/F76,IF(F76&gt;0,1,0)))</f>
        <v>1</v>
      </c>
      <c r="H76" s="123">
        <f>H74+H67+H47+H40+H48+H75-1</f>
        <v>292100771.52999997</v>
      </c>
      <c r="I76" s="124">
        <f>IF(ISBLANK(H76),"  ",IF(L76&gt;0,H76/L76,IF(H76&gt;0,1,0)))</f>
        <v>0.52476174473857695</v>
      </c>
      <c r="J76" s="123">
        <f>J74+J67+J47+J40+J48+J75</f>
        <v>264534261.28999999</v>
      </c>
      <c r="K76" s="125">
        <f>IF(ISBLANK(J76),"  ",IF(L76&gt;0,J76/L76,IF(J76&gt;0,1,0)))</f>
        <v>0.47523825346491377</v>
      </c>
      <c r="L76" s="123">
        <f>L74+L67+L47+L40+L48+L75</f>
        <v>556635033.81999993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8"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51.7109375" style="131" customWidth="1"/>
    <col min="5" max="5" width="45.5703125" style="130" customWidth="1"/>
    <col min="6" max="6" width="51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50.28515625" style="131" customWidth="1"/>
    <col min="11" max="11" width="45.5703125" style="130" customWidth="1"/>
    <col min="12" max="12" width="56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'2Year'!B13+'4Year'!B13</f>
        <v>647318471.10000002</v>
      </c>
      <c r="C13" s="52">
        <f t="shared" ref="C13:C76" si="0">IF(ISBLANK(B13),"  ",IF(F13&gt;0,B13/F13,IF(B13&gt;0,1,0)))</f>
        <v>1</v>
      </c>
      <c r="D13" s="53">
        <f>'2Year'!D13+'4Year'!D13</f>
        <v>0</v>
      </c>
      <c r="E13" s="54">
        <f>IF(ISBLANK(D13),"  ",IF(F13&gt;0,D13/F13,IF(D13&gt;0,1,0)))</f>
        <v>0</v>
      </c>
      <c r="F13" s="206">
        <f>D13+B13</f>
        <v>647318471.10000002</v>
      </c>
      <c r="G13" s="56">
        <f>IF(ISBLANK(F13),"  ",IF(F76&gt;0,F13/F76,IF(F13&gt;0,1,0)))</f>
        <v>0.21482646206533954</v>
      </c>
      <c r="H13" s="9">
        <f>'2Year'!H13+'4Year'!H13</f>
        <v>582068547</v>
      </c>
      <c r="I13" s="52">
        <f>IF(ISBLANK(H13),"  ",IF(L13&gt;0,H13/L13,IF(H13&gt;0,1,0)))</f>
        <v>1</v>
      </c>
      <c r="J13" s="53">
        <f>'2Year'!J13+'4Year'!J13</f>
        <v>0</v>
      </c>
      <c r="K13" s="54">
        <f>IF(ISBLANK(J13),"  ",IF(L13&gt;0,J13/L13,IF(J13&gt;0,1,0)))</f>
        <v>0</v>
      </c>
      <c r="L13" s="55">
        <f t="shared" ref="L13:L34" si="1">J13+H13</f>
        <v>582068547</v>
      </c>
      <c r="M13" s="56">
        <f>IF(ISBLANK(L13),"  ",IF(L76&gt;0,L13/L76,IF(L13&gt;0,1,0)))</f>
        <v>0.19413373238916609</v>
      </c>
      <c r="N13" s="57"/>
    </row>
    <row r="14" spans="1:17" s="11" customFormat="1" ht="44.25">
      <c r="A14" s="21" t="s">
        <v>14</v>
      </c>
      <c r="B14" s="9">
        <f>'2Year'!B14+'4Year'!B14</f>
        <v>0</v>
      </c>
      <c r="C14" s="52">
        <f t="shared" ref="C14" si="2">IF(ISBLANK(B14),"  ",IF(F14&gt;0,B14/F14,IF(B14&gt;0,1,0)))</f>
        <v>0</v>
      </c>
      <c r="D14" s="53">
        <f>'2Year'!D14+'4Year'!D14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'2Year'!H14+'4Year'!H14</f>
        <v>0</v>
      </c>
      <c r="I14" s="52">
        <f>IF(ISBLANK(H14),"  ",IF(L14&gt;0,H14/L14,IF(H14&gt;0,1,0)))</f>
        <v>0</v>
      </c>
      <c r="J14" s="53">
        <f>'2Year'!J14+'4Year'!J14</f>
        <v>0</v>
      </c>
      <c r="K14" s="54">
        <f>IF(ISBLANK(J14),"  ",IF(L14&gt;0,J14/L14,IF(J14&gt;0,1,0)))</f>
        <v>0</v>
      </c>
      <c r="L14" s="55">
        <f t="shared" si="1"/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38099293.07</v>
      </c>
      <c r="C15" s="207">
        <f t="shared" si="0"/>
        <v>0.95690256903512871</v>
      </c>
      <c r="D15" s="70">
        <f>SUM(D16:D34)</f>
        <v>1715934</v>
      </c>
      <c r="E15" s="65">
        <f>IF(ISBLANK(D15),"  ",IF(F15&gt;0,D15/F15,IF(D15&gt;0,1,0)))</f>
        <v>4.30974309648713E-2</v>
      </c>
      <c r="F15" s="48">
        <f>D15+B15</f>
        <v>39815227.07</v>
      </c>
      <c r="G15" s="66">
        <f>IF(ISBLANK(F15),"  ",IF(F76&gt;0,F15/F76,IF(F15&gt;0,1,0)))</f>
        <v>1.3213533599993443E-2</v>
      </c>
      <c r="H15" s="63">
        <f>SUM(H16:H34)</f>
        <v>39162995</v>
      </c>
      <c r="I15" s="207">
        <f>IF(ISBLANK(H15),"  ",IF(L15&gt;0,H15/L15,IF(H15&gt;0,1,0)))</f>
        <v>0.9886400914649347</v>
      </c>
      <c r="J15" s="70">
        <f>SUM(J16:J34)</f>
        <v>450000</v>
      </c>
      <c r="K15" s="65">
        <f>IF(ISBLANK(J15),"  ",IF(L15&gt;0,J15/L15,IF(J15&gt;0,1,0)))</f>
        <v>1.1359908535065324E-2</v>
      </c>
      <c r="L15" s="48">
        <f t="shared" si="1"/>
        <v>39612995</v>
      </c>
      <c r="M15" s="66">
        <f>IF(ISBLANK(L15),"  ",IF(L76&gt;0,L15/L76,IF(L15&gt;0,1,0)))</f>
        <v>1.3211877896682458E-2</v>
      </c>
      <c r="N15" s="35"/>
    </row>
    <row r="16" spans="1:17" s="11" customFormat="1" ht="44.25">
      <c r="A16" s="67" t="s">
        <v>16</v>
      </c>
      <c r="B16" s="9">
        <f>'2Year'!B16+'4Year'!B16</f>
        <v>0</v>
      </c>
      <c r="C16" s="52">
        <f t="shared" ref="C16:C34" si="3">IF(ISBLANK(B16),"  ",IF(F16&gt;0,B16/F16,IF(B16&gt;0,1,0)))</f>
        <v>0</v>
      </c>
      <c r="D16" s="53">
        <f>'2Year'!D16+'4Year'!D16</f>
        <v>0</v>
      </c>
      <c r="E16" s="54">
        <f t="shared" ref="E16:E34" si="4">IF(ISBLANK(D16),"  ",IF(F16&gt;0,D16/F16,IF(D16&gt;0,1,0)))</f>
        <v>0</v>
      </c>
      <c r="F16" s="206">
        <f t="shared" ref="F16:F34" si="5">D16+B16</f>
        <v>0</v>
      </c>
      <c r="G16" s="56">
        <f t="shared" ref="G16:G34" si="6">IF(ISBLANK(F16),"  ",IF(F79&gt;0,F16/F79,IF(F16&gt;0,1,0)))</f>
        <v>0</v>
      </c>
      <c r="H16" s="9">
        <f>'2Year'!H16+'4Year'!H16</f>
        <v>0</v>
      </c>
      <c r="I16" s="52">
        <f t="shared" ref="I16:I34" si="7">IF(ISBLANK(H16),"  ",IF(L16&gt;0,H16/L16,IF(H16&gt;0,1,0)))</f>
        <v>0</v>
      </c>
      <c r="J16" s="53">
        <f>'2Year'!J16+'4Year'!J16</f>
        <v>0</v>
      </c>
      <c r="K16" s="54">
        <f t="shared" ref="K16:K34" si="8">IF(ISBLANK(J16),"  ",IF(L16&gt;0,J16/L16,IF(J16&gt;0,1,0)))</f>
        <v>0</v>
      </c>
      <c r="L16" s="55">
        <f t="shared" si="1"/>
        <v>0</v>
      </c>
      <c r="M16" s="56">
        <f t="shared" ref="M16:M34" si="9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'2Year'!B17+'4Year'!B17</f>
        <v>31838873.07</v>
      </c>
      <c r="C17" s="52">
        <f t="shared" si="3"/>
        <v>1</v>
      </c>
      <c r="D17" s="53">
        <f>'2Year'!D17+'4Year'!D17</f>
        <v>0</v>
      </c>
      <c r="E17" s="54">
        <f t="shared" si="4"/>
        <v>0</v>
      </c>
      <c r="F17" s="61">
        <f t="shared" si="5"/>
        <v>31838873.07</v>
      </c>
      <c r="G17" s="56">
        <f t="shared" si="6"/>
        <v>1</v>
      </c>
      <c r="H17" s="9">
        <f>'2Year'!H17+'4Year'!H17</f>
        <v>33915216</v>
      </c>
      <c r="I17" s="52">
        <f t="shared" si="7"/>
        <v>1</v>
      </c>
      <c r="J17" s="53">
        <f>'2Year'!J17+'4Year'!J17</f>
        <v>0</v>
      </c>
      <c r="K17" s="54">
        <f t="shared" si="8"/>
        <v>0</v>
      </c>
      <c r="L17" s="55">
        <f t="shared" si="1"/>
        <v>33915216</v>
      </c>
      <c r="M17" s="56">
        <f t="shared" si="9"/>
        <v>1</v>
      </c>
      <c r="N17" s="35"/>
    </row>
    <row r="18" spans="1:14" s="11" customFormat="1" ht="44.25">
      <c r="A18" s="69" t="s">
        <v>18</v>
      </c>
      <c r="B18" s="9">
        <f>'2Year'!B18+'4Year'!B18</f>
        <v>0</v>
      </c>
      <c r="C18" s="52">
        <f t="shared" si="3"/>
        <v>0</v>
      </c>
      <c r="D18" s="53">
        <f>'2Year'!D18+'4Year'!D18</f>
        <v>0</v>
      </c>
      <c r="E18" s="54">
        <f t="shared" si="4"/>
        <v>0</v>
      </c>
      <c r="F18" s="61">
        <f t="shared" si="5"/>
        <v>0</v>
      </c>
      <c r="G18" s="56">
        <f t="shared" si="6"/>
        <v>0</v>
      </c>
      <c r="H18" s="9">
        <f>'2Year'!H18+'4Year'!H18</f>
        <v>0</v>
      </c>
      <c r="I18" s="52">
        <f t="shared" si="7"/>
        <v>0</v>
      </c>
      <c r="J18" s="53">
        <f>'2Year'!J18+'4Year'!J18</f>
        <v>0</v>
      </c>
      <c r="K18" s="54">
        <f t="shared" si="8"/>
        <v>0</v>
      </c>
      <c r="L18" s="55">
        <f t="shared" si="1"/>
        <v>0</v>
      </c>
      <c r="M18" s="56">
        <f t="shared" si="9"/>
        <v>0</v>
      </c>
      <c r="N18" s="35"/>
    </row>
    <row r="19" spans="1:14" s="11" customFormat="1" ht="44.25">
      <c r="A19" s="69" t="s">
        <v>19</v>
      </c>
      <c r="B19" s="9">
        <f>'2Year'!B19+'4Year'!B19</f>
        <v>700805</v>
      </c>
      <c r="C19" s="52">
        <f t="shared" si="3"/>
        <v>1</v>
      </c>
      <c r="D19" s="53">
        <f>'2Year'!D19+'4Year'!D19</f>
        <v>0</v>
      </c>
      <c r="E19" s="54">
        <f t="shared" si="4"/>
        <v>0</v>
      </c>
      <c r="F19" s="61">
        <f t="shared" si="5"/>
        <v>700805</v>
      </c>
      <c r="G19" s="56">
        <f t="shared" si="6"/>
        <v>1</v>
      </c>
      <c r="H19" s="9">
        <f>'2Year'!H19+'4Year'!H19</f>
        <v>537604</v>
      </c>
      <c r="I19" s="52">
        <f t="shared" si="7"/>
        <v>1</v>
      </c>
      <c r="J19" s="53">
        <f>'2Year'!J19+'4Year'!J19</f>
        <v>0</v>
      </c>
      <c r="K19" s="54">
        <f t="shared" si="8"/>
        <v>0</v>
      </c>
      <c r="L19" s="55">
        <f t="shared" si="1"/>
        <v>537604</v>
      </c>
      <c r="M19" s="56">
        <f t="shared" si="9"/>
        <v>1</v>
      </c>
      <c r="N19" s="35"/>
    </row>
    <row r="20" spans="1:14" s="11" customFormat="1" ht="44.25">
      <c r="A20" s="69" t="s">
        <v>20</v>
      </c>
      <c r="B20" s="9">
        <f>'2Year'!B20+'4Year'!B20</f>
        <v>150000</v>
      </c>
      <c r="C20" s="52">
        <f t="shared" si="3"/>
        <v>0.14285714285714285</v>
      </c>
      <c r="D20" s="53">
        <f>'2Year'!D20+'4Year'!D20</f>
        <v>900000</v>
      </c>
      <c r="E20" s="54">
        <f t="shared" si="4"/>
        <v>0.8571428571428571</v>
      </c>
      <c r="F20" s="61">
        <f t="shared" si="5"/>
        <v>1050000</v>
      </c>
      <c r="G20" s="56">
        <f t="shared" si="6"/>
        <v>1</v>
      </c>
      <c r="H20" s="9">
        <f>'2Year'!H20+'4Year'!H20</f>
        <v>246718</v>
      </c>
      <c r="I20" s="52">
        <f t="shared" si="7"/>
        <v>0.35411457720340223</v>
      </c>
      <c r="J20" s="53">
        <f>'2Year'!J20+'4Year'!J20</f>
        <v>450000</v>
      </c>
      <c r="K20" s="54">
        <f t="shared" si="8"/>
        <v>0.64588542279659777</v>
      </c>
      <c r="L20" s="55">
        <f t="shared" si="1"/>
        <v>696718</v>
      </c>
      <c r="M20" s="56">
        <f t="shared" si="9"/>
        <v>1</v>
      </c>
      <c r="N20" s="35"/>
    </row>
    <row r="21" spans="1:14" s="11" customFormat="1" ht="44.25">
      <c r="A21" s="69" t="s">
        <v>21</v>
      </c>
      <c r="B21" s="9">
        <f>'2Year'!B21+'4Year'!B21</f>
        <v>50000</v>
      </c>
      <c r="C21" s="52">
        <f t="shared" si="3"/>
        <v>1</v>
      </c>
      <c r="D21" s="53">
        <f>'2Year'!D21+'4Year'!D21</f>
        <v>0</v>
      </c>
      <c r="E21" s="54">
        <f t="shared" si="4"/>
        <v>0</v>
      </c>
      <c r="F21" s="61">
        <f t="shared" si="5"/>
        <v>50000</v>
      </c>
      <c r="G21" s="56">
        <f t="shared" si="6"/>
        <v>1</v>
      </c>
      <c r="H21" s="9">
        <f>'2Year'!H21+'4Year'!H21</f>
        <v>50000</v>
      </c>
      <c r="I21" s="52">
        <f t="shared" si="7"/>
        <v>1</v>
      </c>
      <c r="J21" s="53">
        <f>'2Year'!J21+'4Year'!J21</f>
        <v>0</v>
      </c>
      <c r="K21" s="54">
        <f t="shared" si="8"/>
        <v>0</v>
      </c>
      <c r="L21" s="55">
        <f t="shared" si="1"/>
        <v>50000</v>
      </c>
      <c r="M21" s="56">
        <f t="shared" si="9"/>
        <v>1</v>
      </c>
      <c r="N21" s="35"/>
    </row>
    <row r="22" spans="1:14" s="11" customFormat="1" ht="44.25">
      <c r="A22" s="69" t="s">
        <v>22</v>
      </c>
      <c r="B22" s="9">
        <f>'2Year'!B22+'4Year'!B22</f>
        <v>0</v>
      </c>
      <c r="C22" s="52">
        <f t="shared" si="3"/>
        <v>0</v>
      </c>
      <c r="D22" s="53">
        <f>'2Year'!D22+'4Year'!D22</f>
        <v>0</v>
      </c>
      <c r="E22" s="54">
        <f t="shared" si="4"/>
        <v>0</v>
      </c>
      <c r="F22" s="61">
        <f t="shared" si="5"/>
        <v>0</v>
      </c>
      <c r="G22" s="56">
        <f t="shared" si="6"/>
        <v>0</v>
      </c>
      <c r="H22" s="9">
        <f>'2Year'!H22+'4Year'!H22</f>
        <v>0</v>
      </c>
      <c r="I22" s="52">
        <f t="shared" si="7"/>
        <v>0</v>
      </c>
      <c r="J22" s="53">
        <f>'2Year'!J22+'4Year'!J22</f>
        <v>0</v>
      </c>
      <c r="K22" s="54">
        <f t="shared" si="8"/>
        <v>0</v>
      </c>
      <c r="L22" s="55">
        <f t="shared" si="1"/>
        <v>0</v>
      </c>
      <c r="M22" s="56">
        <f t="shared" si="9"/>
        <v>0</v>
      </c>
      <c r="N22" s="35"/>
    </row>
    <row r="23" spans="1:14" s="11" customFormat="1" ht="44.25">
      <c r="A23" s="69" t="s">
        <v>23</v>
      </c>
      <c r="B23" s="9">
        <f>'2Year'!B23+'4Year'!B23</f>
        <v>750000</v>
      </c>
      <c r="C23" s="52">
        <f t="shared" si="3"/>
        <v>1</v>
      </c>
      <c r="D23" s="53">
        <f>'2Year'!D23+'4Year'!D23</f>
        <v>0</v>
      </c>
      <c r="E23" s="54">
        <f t="shared" si="4"/>
        <v>0</v>
      </c>
      <c r="F23" s="61">
        <f t="shared" si="5"/>
        <v>750000</v>
      </c>
      <c r="G23" s="56">
        <f t="shared" si="6"/>
        <v>1</v>
      </c>
      <c r="H23" s="9">
        <f>'2Year'!H23+'4Year'!H23</f>
        <v>750000</v>
      </c>
      <c r="I23" s="52">
        <f t="shared" si="7"/>
        <v>1</v>
      </c>
      <c r="J23" s="53">
        <f>'2Year'!J23+'4Year'!J23</f>
        <v>0</v>
      </c>
      <c r="K23" s="54">
        <f t="shared" si="8"/>
        <v>0</v>
      </c>
      <c r="L23" s="55">
        <f t="shared" si="1"/>
        <v>750000</v>
      </c>
      <c r="M23" s="56">
        <f t="shared" si="9"/>
        <v>1</v>
      </c>
      <c r="N23" s="35"/>
    </row>
    <row r="24" spans="1:14" s="11" customFormat="1" ht="44.25">
      <c r="A24" s="69" t="s">
        <v>24</v>
      </c>
      <c r="B24" s="9">
        <f>'2Year'!B24+'4Year'!B24</f>
        <v>2933635</v>
      </c>
      <c r="C24" s="52">
        <f t="shared" si="3"/>
        <v>1</v>
      </c>
      <c r="D24" s="53">
        <f>'2Year'!D24+'4Year'!D24</f>
        <v>0</v>
      </c>
      <c r="E24" s="54">
        <f t="shared" si="4"/>
        <v>0</v>
      </c>
      <c r="F24" s="61">
        <f t="shared" si="5"/>
        <v>2933635</v>
      </c>
      <c r="G24" s="56">
        <f t="shared" si="6"/>
        <v>1</v>
      </c>
      <c r="H24" s="9">
        <f>'2Year'!H24+'4Year'!H24</f>
        <v>3100000</v>
      </c>
      <c r="I24" s="52">
        <f t="shared" si="7"/>
        <v>1</v>
      </c>
      <c r="J24" s="53">
        <f>'2Year'!J24+'4Year'!J24</f>
        <v>0</v>
      </c>
      <c r="K24" s="54">
        <f t="shared" si="8"/>
        <v>0</v>
      </c>
      <c r="L24" s="55">
        <f t="shared" si="1"/>
        <v>3100000</v>
      </c>
      <c r="M24" s="56">
        <f t="shared" si="9"/>
        <v>1</v>
      </c>
      <c r="N24" s="35"/>
    </row>
    <row r="25" spans="1:14" s="11" customFormat="1" ht="44.25">
      <c r="A25" s="69" t="s">
        <v>25</v>
      </c>
      <c r="B25" s="9">
        <f>'2Year'!B25+'4Year'!B25</f>
        <v>210000</v>
      </c>
      <c r="C25" s="52">
        <f t="shared" si="3"/>
        <v>1</v>
      </c>
      <c r="D25" s="53">
        <f>'2Year'!D25+'4Year'!D25</f>
        <v>0</v>
      </c>
      <c r="E25" s="54">
        <f t="shared" si="4"/>
        <v>0</v>
      </c>
      <c r="F25" s="61">
        <f t="shared" si="5"/>
        <v>210000</v>
      </c>
      <c r="G25" s="56">
        <f t="shared" si="6"/>
        <v>1</v>
      </c>
      <c r="H25" s="9">
        <f>'2Year'!H25+'4Year'!H25</f>
        <v>210000</v>
      </c>
      <c r="I25" s="52">
        <f t="shared" si="7"/>
        <v>1</v>
      </c>
      <c r="J25" s="53">
        <f>'2Year'!J25+'4Year'!J25</f>
        <v>0</v>
      </c>
      <c r="K25" s="54">
        <f t="shared" si="8"/>
        <v>0</v>
      </c>
      <c r="L25" s="55">
        <f t="shared" si="1"/>
        <v>210000</v>
      </c>
      <c r="M25" s="56">
        <f t="shared" si="9"/>
        <v>1</v>
      </c>
      <c r="N25" s="35"/>
    </row>
    <row r="26" spans="1:14" s="11" customFormat="1" ht="44.25">
      <c r="A26" s="69" t="s">
        <v>26</v>
      </c>
      <c r="B26" s="9">
        <f>'2Year'!B26+'4Year'!B26</f>
        <v>0</v>
      </c>
      <c r="C26" s="52">
        <f t="shared" si="3"/>
        <v>0</v>
      </c>
      <c r="D26" s="53">
        <f>'2Year'!D26+'4Year'!D26</f>
        <v>0</v>
      </c>
      <c r="E26" s="54">
        <f t="shared" si="4"/>
        <v>0</v>
      </c>
      <c r="F26" s="61">
        <f t="shared" si="5"/>
        <v>0</v>
      </c>
      <c r="G26" s="56">
        <f t="shared" si="6"/>
        <v>0</v>
      </c>
      <c r="H26" s="9">
        <f>'2Year'!H26+'4Year'!H26</f>
        <v>0</v>
      </c>
      <c r="I26" s="52">
        <f t="shared" si="7"/>
        <v>0</v>
      </c>
      <c r="J26" s="53">
        <f>'2Year'!J26+'4Year'!J26</f>
        <v>0</v>
      </c>
      <c r="K26" s="54">
        <f t="shared" si="8"/>
        <v>0</v>
      </c>
      <c r="L26" s="55">
        <f t="shared" si="1"/>
        <v>0</v>
      </c>
      <c r="M26" s="56">
        <f t="shared" si="9"/>
        <v>0</v>
      </c>
      <c r="N26" s="35"/>
    </row>
    <row r="27" spans="1:14" s="11" customFormat="1" ht="44.25">
      <c r="A27" s="69" t="s">
        <v>27</v>
      </c>
      <c r="B27" s="9">
        <f>'2Year'!B27+'4Year'!B27</f>
        <v>0</v>
      </c>
      <c r="C27" s="52">
        <f t="shared" si="3"/>
        <v>0</v>
      </c>
      <c r="D27" s="53">
        <f>'2Year'!D27+'4Year'!D27</f>
        <v>0</v>
      </c>
      <c r="E27" s="54">
        <f t="shared" si="4"/>
        <v>0</v>
      </c>
      <c r="F27" s="61">
        <f t="shared" si="5"/>
        <v>0</v>
      </c>
      <c r="G27" s="56">
        <f t="shared" si="6"/>
        <v>0</v>
      </c>
      <c r="H27" s="9">
        <f>'2Year'!H27+'4Year'!H27</f>
        <v>0</v>
      </c>
      <c r="I27" s="52">
        <f t="shared" si="7"/>
        <v>0</v>
      </c>
      <c r="J27" s="53">
        <f>'2Year'!J27+'4Year'!J27</f>
        <v>0</v>
      </c>
      <c r="K27" s="54">
        <f t="shared" si="8"/>
        <v>0</v>
      </c>
      <c r="L27" s="55">
        <f t="shared" si="1"/>
        <v>0</v>
      </c>
      <c r="M27" s="56">
        <f t="shared" si="9"/>
        <v>0</v>
      </c>
      <c r="N27" s="35"/>
    </row>
    <row r="28" spans="1:14" s="11" customFormat="1" ht="44.25">
      <c r="A28" s="71" t="s">
        <v>28</v>
      </c>
      <c r="B28" s="9">
        <f>'2Year'!B28+'4Year'!B28</f>
        <v>0</v>
      </c>
      <c r="C28" s="52">
        <f t="shared" si="3"/>
        <v>0</v>
      </c>
      <c r="D28" s="53">
        <f>'2Year'!D28+'4Year'!D28</f>
        <v>0</v>
      </c>
      <c r="E28" s="54">
        <f t="shared" si="4"/>
        <v>0</v>
      </c>
      <c r="F28" s="61">
        <f t="shared" si="5"/>
        <v>0</v>
      </c>
      <c r="G28" s="56">
        <f t="shared" si="6"/>
        <v>0</v>
      </c>
      <c r="H28" s="9">
        <f>'2Year'!H28+'4Year'!H28</f>
        <v>0</v>
      </c>
      <c r="I28" s="52">
        <f t="shared" si="7"/>
        <v>0</v>
      </c>
      <c r="J28" s="53">
        <f>'2Year'!J28+'4Year'!J28</f>
        <v>0</v>
      </c>
      <c r="K28" s="54">
        <f t="shared" si="8"/>
        <v>0</v>
      </c>
      <c r="L28" s="55">
        <f t="shared" si="1"/>
        <v>0</v>
      </c>
      <c r="M28" s="56">
        <f t="shared" si="9"/>
        <v>0</v>
      </c>
      <c r="N28" s="35"/>
    </row>
    <row r="29" spans="1:14" s="11" customFormat="1" ht="44.25">
      <c r="A29" s="71" t="s">
        <v>29</v>
      </c>
      <c r="B29" s="9">
        <f>'2Year'!B29+'4Year'!B29</f>
        <v>0</v>
      </c>
      <c r="C29" s="52">
        <f t="shared" si="3"/>
        <v>0</v>
      </c>
      <c r="D29" s="53">
        <f>'2Year'!D29+'4Year'!D29</f>
        <v>815934</v>
      </c>
      <c r="E29" s="54">
        <f t="shared" si="4"/>
        <v>1</v>
      </c>
      <c r="F29" s="61">
        <f t="shared" si="5"/>
        <v>815934</v>
      </c>
      <c r="G29" s="56">
        <f t="shared" si="6"/>
        <v>1</v>
      </c>
      <c r="H29" s="9">
        <f>'2Year'!H29+'4Year'!H29</f>
        <v>0</v>
      </c>
      <c r="I29" s="52">
        <f t="shared" si="7"/>
        <v>0</v>
      </c>
      <c r="J29" s="53">
        <f>'2Year'!J29+'4Year'!J29</f>
        <v>0</v>
      </c>
      <c r="K29" s="54">
        <f t="shared" si="8"/>
        <v>0</v>
      </c>
      <c r="L29" s="55">
        <f t="shared" si="1"/>
        <v>0</v>
      </c>
      <c r="M29" s="56">
        <f t="shared" si="9"/>
        <v>0</v>
      </c>
      <c r="N29" s="35"/>
    </row>
    <row r="30" spans="1:14" s="11" customFormat="1" ht="44.25">
      <c r="A30" s="71" t="s">
        <v>30</v>
      </c>
      <c r="B30" s="9">
        <f>'2Year'!B30+'4Year'!B30</f>
        <v>0</v>
      </c>
      <c r="C30" s="52">
        <f t="shared" si="3"/>
        <v>0</v>
      </c>
      <c r="D30" s="53">
        <f>'2Year'!D30+'4Year'!D30</f>
        <v>0</v>
      </c>
      <c r="E30" s="54">
        <f t="shared" si="4"/>
        <v>0</v>
      </c>
      <c r="F30" s="61">
        <f t="shared" si="5"/>
        <v>0</v>
      </c>
      <c r="G30" s="56">
        <f t="shared" si="6"/>
        <v>0</v>
      </c>
      <c r="H30" s="9">
        <f>'2Year'!H30+'4Year'!H30</f>
        <v>0</v>
      </c>
      <c r="I30" s="52">
        <f t="shared" si="7"/>
        <v>0</v>
      </c>
      <c r="J30" s="53">
        <f>'2Year'!J30+'4Year'!J30</f>
        <v>0</v>
      </c>
      <c r="K30" s="54">
        <f t="shared" si="8"/>
        <v>0</v>
      </c>
      <c r="L30" s="55">
        <f t="shared" si="1"/>
        <v>0</v>
      </c>
      <c r="M30" s="56">
        <f t="shared" si="9"/>
        <v>0</v>
      </c>
      <c r="N30" s="35"/>
    </row>
    <row r="31" spans="1:14" s="11" customFormat="1" ht="44.25">
      <c r="A31" s="71" t="s">
        <v>31</v>
      </c>
      <c r="B31" s="9">
        <f>'2Year'!B31+'4Year'!B31</f>
        <v>1465980</v>
      </c>
      <c r="C31" s="52">
        <f t="shared" si="3"/>
        <v>1</v>
      </c>
      <c r="D31" s="53">
        <f>'2Year'!D31+'4Year'!D31</f>
        <v>0</v>
      </c>
      <c r="E31" s="54">
        <f t="shared" si="4"/>
        <v>0</v>
      </c>
      <c r="F31" s="61">
        <f t="shared" si="5"/>
        <v>1465980</v>
      </c>
      <c r="G31" s="56">
        <f t="shared" si="6"/>
        <v>1</v>
      </c>
      <c r="H31" s="9">
        <f>'2Year'!H31+'4Year'!H31</f>
        <v>353457</v>
      </c>
      <c r="I31" s="52">
        <f t="shared" si="7"/>
        <v>1</v>
      </c>
      <c r="J31" s="53">
        <f>'2Year'!J31+'4Year'!J31</f>
        <v>0</v>
      </c>
      <c r="K31" s="54">
        <f t="shared" si="8"/>
        <v>0</v>
      </c>
      <c r="L31" s="55">
        <f t="shared" si="1"/>
        <v>353457</v>
      </c>
      <c r="M31" s="56">
        <f t="shared" si="9"/>
        <v>1</v>
      </c>
      <c r="N31" s="35"/>
    </row>
    <row r="32" spans="1:14" s="11" customFormat="1" ht="44.25">
      <c r="A32" s="71" t="s">
        <v>32</v>
      </c>
      <c r="B32" s="9">
        <f>'2Year'!B32+'4Year'!B32</f>
        <v>0</v>
      </c>
      <c r="C32" s="52">
        <f t="shared" si="3"/>
        <v>0</v>
      </c>
      <c r="D32" s="53">
        <f>'2Year'!D32+'4Year'!D32</f>
        <v>0</v>
      </c>
      <c r="E32" s="54">
        <f t="shared" si="4"/>
        <v>0</v>
      </c>
      <c r="F32" s="61">
        <f t="shared" si="5"/>
        <v>0</v>
      </c>
      <c r="G32" s="56">
        <f t="shared" si="6"/>
        <v>0</v>
      </c>
      <c r="H32" s="9">
        <f>'2Year'!H32+'4Year'!H32</f>
        <v>0</v>
      </c>
      <c r="I32" s="52">
        <f t="shared" si="7"/>
        <v>0</v>
      </c>
      <c r="J32" s="53">
        <f>'2Year'!J32+'4Year'!J32</f>
        <v>0</v>
      </c>
      <c r="K32" s="54">
        <f t="shared" si="8"/>
        <v>0</v>
      </c>
      <c r="L32" s="55">
        <f t="shared" si="1"/>
        <v>0</v>
      </c>
      <c r="M32" s="56">
        <f t="shared" si="9"/>
        <v>0</v>
      </c>
      <c r="N32" s="35"/>
    </row>
    <row r="33" spans="1:14" s="11" customFormat="1" ht="44.25">
      <c r="A33" s="204" t="s">
        <v>121</v>
      </c>
      <c r="B33" s="9">
        <f>'2Year'!B33+'4Year'!B33</f>
        <v>0</v>
      </c>
      <c r="C33" s="52">
        <f t="shared" si="3"/>
        <v>0</v>
      </c>
      <c r="D33" s="53">
        <f>'2Year'!D33+'4Year'!D33</f>
        <v>0</v>
      </c>
      <c r="E33" s="54">
        <f t="shared" si="4"/>
        <v>0</v>
      </c>
      <c r="F33" s="61">
        <f t="shared" si="5"/>
        <v>0</v>
      </c>
      <c r="G33" s="56">
        <f t="shared" si="6"/>
        <v>0</v>
      </c>
      <c r="H33" s="9">
        <f>'2Year'!H33+'4Year'!H33</f>
        <v>0</v>
      </c>
      <c r="I33" s="52">
        <f t="shared" si="7"/>
        <v>0</v>
      </c>
      <c r="J33" s="53">
        <f>'2Year'!J33+'4Year'!J33</f>
        <v>0</v>
      </c>
      <c r="K33" s="54">
        <f t="shared" si="8"/>
        <v>0</v>
      </c>
      <c r="L33" s="55">
        <f t="shared" si="1"/>
        <v>0</v>
      </c>
      <c r="M33" s="56">
        <f t="shared" si="9"/>
        <v>0</v>
      </c>
      <c r="N33" s="35"/>
    </row>
    <row r="34" spans="1:14" s="11" customFormat="1" ht="44.25">
      <c r="A34" s="71" t="s">
        <v>33</v>
      </c>
      <c r="B34" s="9">
        <f>'2Year'!B34+'4Year'!B34</f>
        <v>0</v>
      </c>
      <c r="C34" s="52">
        <f t="shared" si="3"/>
        <v>0</v>
      </c>
      <c r="D34" s="53">
        <f>'2Year'!D34+'4Year'!D34</f>
        <v>0</v>
      </c>
      <c r="E34" s="54">
        <f t="shared" si="4"/>
        <v>0</v>
      </c>
      <c r="F34" s="61">
        <f t="shared" si="5"/>
        <v>0</v>
      </c>
      <c r="G34" s="56">
        <f t="shared" si="6"/>
        <v>0</v>
      </c>
      <c r="H34" s="9">
        <f>'2Year'!H34+'4Year'!H34</f>
        <v>0</v>
      </c>
      <c r="I34" s="52">
        <f t="shared" si="7"/>
        <v>0</v>
      </c>
      <c r="J34" s="53">
        <f>'2Year'!J34+'4Year'!J34</f>
        <v>0</v>
      </c>
      <c r="K34" s="54">
        <f t="shared" si="8"/>
        <v>0</v>
      </c>
      <c r="L34" s="55">
        <f t="shared" si="1"/>
        <v>0</v>
      </c>
      <c r="M34" s="56">
        <f t="shared" si="9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'2Year'!B36+'4Year'!B36</f>
        <v>0</v>
      </c>
      <c r="C36" s="52">
        <f t="shared" ref="C36" si="10">IF(ISBLANK(B36),"  ",IF(F36&gt;0,B36/F36,IF(B36&gt;0,1,0)))</f>
        <v>0</v>
      </c>
      <c r="D36" s="53">
        <f>'2Year'!D36+'4Year'!D36</f>
        <v>0</v>
      </c>
      <c r="E36" s="54">
        <f>IF(ISBLANK(D36),"  ",IF(F36&gt;0,D36/F36,IF(D36&gt;0,1,0)))</f>
        <v>0</v>
      </c>
      <c r="F36" s="213">
        <f>D36+B36</f>
        <v>0</v>
      </c>
      <c r="G36" s="56">
        <f>IF(ISBLANK(F36),"  ",IF(F99&gt;0,F36/F99,IF(F36&gt;0,1,0)))</f>
        <v>0</v>
      </c>
      <c r="H36" s="9">
        <f>'2Year'!H36+'4Year'!H36</f>
        <v>4000000</v>
      </c>
      <c r="I36" s="52">
        <f>IF(ISBLANK(H36),"  ",IF(L36&gt;0,H36/L36,IF(H36&gt;0,1,0)))</f>
        <v>1</v>
      </c>
      <c r="J36" s="53">
        <f>'2Year'!J36+'4Year'!J36</f>
        <v>0</v>
      </c>
      <c r="K36" s="54">
        <f>IF(ISBLANK(J36),"  ",IF(L36&gt;0,J36/L36,IF(J36&gt;0,1,0)))</f>
        <v>0</v>
      </c>
      <c r="L36" s="55">
        <f t="shared" ref="L36" si="11">J36+H36</f>
        <v>4000000</v>
      </c>
      <c r="M36" s="56">
        <f>IF(ISBLANK(L36),"  ",IF(L99&gt;0,L36/L99,IF(L36&gt;0,1,0)))</f>
        <v>1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68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'2Year'!B38+'4Year'!B38</f>
        <v>0</v>
      </c>
      <c r="C38" s="52">
        <f t="shared" ref="C38:C39" si="12">IF(ISBLANK(B38),"  ",IF(F38&gt;0,B38/F38,IF(B38&gt;0,1,0)))</f>
        <v>0</v>
      </c>
      <c r="D38" s="53">
        <f>'2Year'!D38+'4Year'!D38</f>
        <v>0</v>
      </c>
      <c r="E38" s="54">
        <f t="shared" ref="E38:E39" si="13">IF(ISBLANK(D38),"  ",IF(F38&gt;0,D38/F38,IF(D38&gt;0,1,0)))</f>
        <v>0</v>
      </c>
      <c r="F38" s="213">
        <f t="shared" ref="F38:F39" si="14">D38+B38</f>
        <v>0</v>
      </c>
      <c r="G38" s="56">
        <f t="shared" ref="G38:G39" si="15">IF(ISBLANK(F38),"  ",IF(F101&gt;0,F38/F101,IF(F38&gt;0,1,0)))</f>
        <v>0</v>
      </c>
      <c r="H38" s="9">
        <f>'2Year'!H38+'4Year'!H38</f>
        <v>0</v>
      </c>
      <c r="I38" s="52">
        <f t="shared" ref="I38:I39" si="16">IF(ISBLANK(H38),"  ",IF(L38&gt;0,H38/L38,IF(H38&gt;0,1,0)))</f>
        <v>0</v>
      </c>
      <c r="J38" s="53">
        <f>'2Year'!J38+'4Year'!J38</f>
        <v>0</v>
      </c>
      <c r="K38" s="54">
        <f t="shared" ref="K38:K39" si="17">IF(ISBLANK(J38),"  ",IF(L38&gt;0,J38/L38,IF(J38&gt;0,1,0)))</f>
        <v>0</v>
      </c>
      <c r="L38" s="55">
        <f t="shared" ref="L38:L39" si="18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'2Year'!B39+'4Year'!B39</f>
        <v>0</v>
      </c>
      <c r="C39" s="52">
        <f t="shared" si="12"/>
        <v>0</v>
      </c>
      <c r="D39" s="53">
        <f>'2Year'!D39+'4Year'!D39</f>
        <v>0</v>
      </c>
      <c r="E39" s="54">
        <f t="shared" si="13"/>
        <v>0</v>
      </c>
      <c r="F39" s="206">
        <f t="shared" si="14"/>
        <v>0</v>
      </c>
      <c r="G39" s="56">
        <f t="shared" si="15"/>
        <v>0</v>
      </c>
      <c r="H39" s="9">
        <f>'2Year'!H39+'4Year'!H39</f>
        <v>0</v>
      </c>
      <c r="I39" s="52">
        <f t="shared" si="16"/>
        <v>0</v>
      </c>
      <c r="J39" s="53">
        <f>'2Year'!J39+'4Year'!J39</f>
        <v>0</v>
      </c>
      <c r="K39" s="54">
        <f t="shared" si="17"/>
        <v>0</v>
      </c>
      <c r="L39" s="55">
        <f t="shared" si="18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685417764.17000008</v>
      </c>
      <c r="C40" s="81">
        <f t="shared" si="0"/>
        <v>0.99750276546679351</v>
      </c>
      <c r="D40" s="175">
        <f>D39+D38+D36+D34+D29+D28+D26+D27+D25+D24+D23+D22+D21+D20+D19+D18+D17+D16+D14+D13+D30+D31+D32</f>
        <v>1715934</v>
      </c>
      <c r="E40" s="82">
        <f>IF(ISBLANK(D40),"  ",IF(F40&gt;0,D40/F40,IF(D40&gt;0,1,0)))</f>
        <v>2.4972345332064765E-3</v>
      </c>
      <c r="F40" s="80">
        <f>F39+F38+F36+F34+F29+F28+F26+F27+F25+F24+F23+F22+F21+F20+F19+F18+F17+F16+F14+F13+F30+F31+F32+L33</f>
        <v>687133698.17000008</v>
      </c>
      <c r="G40" s="83">
        <f>IF(ISBLANK(F40),"  ",IF(F76&gt;0,F40/F76,IF(F40&gt;0,1,0)))</f>
        <v>0.22803999566533298</v>
      </c>
      <c r="H40" s="80">
        <f>H39+H38+H36+H34+H29+H28+H26+H27+H25+H24+H23+H22+H21+H20+H19+H18+H17+H16+H14+H13+H30+H31+H32</f>
        <v>625231542</v>
      </c>
      <c r="I40" s="81">
        <f>IF(ISBLANK(H40),"  ",IF(L40&gt;0,H40/L40,IF(H40&gt;0,1,0)))</f>
        <v>0.99928078428115108</v>
      </c>
      <c r="J40" s="175">
        <f>J39+J38+J36+J34+J29+J28+J26+J27+J25+J24+J23+J22+J21+J20+J19+J18+J17+J16+J14+J13+J30+J31+J32</f>
        <v>450000</v>
      </c>
      <c r="K40" s="84">
        <f>IF(ISBLANK(J40),"  ",IF(L40&gt;0,J40/L40,IF(J40&gt;0,1,0)))</f>
        <v>7.1921571884887088E-4</v>
      </c>
      <c r="L40" s="80">
        <f>L39+L38+L36+L34+L29+L28+L26+L27+L25+L24+L23+L22+L21+L20+L19+L18+L17+L16+L14+L13+L30+L31+L32+L33</f>
        <v>625681542</v>
      </c>
      <c r="M40" s="83">
        <f>IF(ISBLANK(L40),"  ",IF(L76&gt;0,L40/L76,IF(L40&gt;0,1,0)))</f>
        <v>0.20867970561458424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'2Year'!B42+'4Year'!B42</f>
        <v>0</v>
      </c>
      <c r="C42" s="52">
        <f t="shared" ref="C42:C46" si="19">IF(ISBLANK(B42),"  ",IF(F42&gt;0,B42/F42,IF(B42&gt;0,1,0)))</f>
        <v>0</v>
      </c>
      <c r="D42" s="53">
        <f>'2Year'!D42+'4Year'!D42</f>
        <v>0</v>
      </c>
      <c r="E42" s="54">
        <f t="shared" ref="E42:E46" si="20">IF(ISBLANK(D42),"  ",IF(F42&gt;0,D42/F42,IF(D42&gt;0,1,0)))</f>
        <v>0</v>
      </c>
      <c r="F42" s="206">
        <f t="shared" ref="F42:F46" si="21">D42+B42</f>
        <v>0</v>
      </c>
      <c r="G42" s="56">
        <f t="shared" ref="G42:G46" si="22">IF(ISBLANK(F42),"  ",IF(F105&gt;0,F42/F105,IF(F42&gt;0,1,0)))</f>
        <v>0</v>
      </c>
      <c r="H42" s="9">
        <f>'2Year'!H42+'4Year'!H42</f>
        <v>0</v>
      </c>
      <c r="I42" s="52">
        <f t="shared" ref="I42:I46" si="23">IF(ISBLANK(H42),"  ",IF(L42&gt;0,H42/L42,IF(H42&gt;0,1,0)))</f>
        <v>0</v>
      </c>
      <c r="J42" s="53">
        <f>'2Year'!J42+'4Year'!J42</f>
        <v>0</v>
      </c>
      <c r="K42" s="54">
        <f t="shared" ref="K42:K46" si="24">IF(ISBLANK(J42),"  ",IF(L42&gt;0,J42/L42,IF(J42&gt;0,1,0)))</f>
        <v>0</v>
      </c>
      <c r="L42" s="55">
        <f t="shared" ref="L42:L46" si="25">J42+H42</f>
        <v>0</v>
      </c>
      <c r="M42" s="56">
        <f t="shared" ref="M42:M46" si="26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'2Year'!B43+'4Year'!B43</f>
        <v>0</v>
      </c>
      <c r="C43" s="52">
        <f t="shared" si="19"/>
        <v>0</v>
      </c>
      <c r="D43" s="53">
        <f>'2Year'!D43+'4Year'!D43</f>
        <v>0</v>
      </c>
      <c r="E43" s="54">
        <f t="shared" si="20"/>
        <v>0</v>
      </c>
      <c r="F43" s="61">
        <f t="shared" si="21"/>
        <v>0</v>
      </c>
      <c r="G43" s="56">
        <f t="shared" si="22"/>
        <v>0</v>
      </c>
      <c r="H43" s="9">
        <f>'2Year'!H43+'4Year'!H43</f>
        <v>0</v>
      </c>
      <c r="I43" s="52">
        <f t="shared" si="23"/>
        <v>0</v>
      </c>
      <c r="J43" s="53">
        <f>'2Year'!J43+'4Year'!J43</f>
        <v>0</v>
      </c>
      <c r="K43" s="54">
        <f t="shared" si="24"/>
        <v>0</v>
      </c>
      <c r="L43" s="55">
        <f t="shared" si="25"/>
        <v>0</v>
      </c>
      <c r="M43" s="56">
        <f t="shared" si="26"/>
        <v>0</v>
      </c>
      <c r="N43" s="35"/>
    </row>
    <row r="44" spans="1:14" s="11" customFormat="1" ht="44.25">
      <c r="A44" s="90" t="s">
        <v>42</v>
      </c>
      <c r="B44" s="9">
        <f>'2Year'!B44+'4Year'!B44</f>
        <v>0</v>
      </c>
      <c r="C44" s="52">
        <f t="shared" si="19"/>
        <v>0</v>
      </c>
      <c r="D44" s="53">
        <f>'2Year'!D44+'4Year'!D44</f>
        <v>0</v>
      </c>
      <c r="E44" s="54">
        <f t="shared" si="20"/>
        <v>0</v>
      </c>
      <c r="F44" s="61">
        <f t="shared" si="21"/>
        <v>0</v>
      </c>
      <c r="G44" s="56">
        <f t="shared" si="22"/>
        <v>0</v>
      </c>
      <c r="H44" s="9">
        <f>'2Year'!H44+'4Year'!H44</f>
        <v>0</v>
      </c>
      <c r="I44" s="52">
        <f t="shared" si="23"/>
        <v>0</v>
      </c>
      <c r="J44" s="53">
        <f>'2Year'!J44+'4Year'!J44</f>
        <v>0</v>
      </c>
      <c r="K44" s="54">
        <f t="shared" si="24"/>
        <v>0</v>
      </c>
      <c r="L44" s="55">
        <f t="shared" si="25"/>
        <v>0</v>
      </c>
      <c r="M44" s="56">
        <f t="shared" si="26"/>
        <v>0</v>
      </c>
      <c r="N44" s="35"/>
    </row>
    <row r="45" spans="1:14" s="11" customFormat="1" ht="44.25">
      <c r="A45" s="41" t="s">
        <v>43</v>
      </c>
      <c r="B45" s="9">
        <f>'2Year'!B45+'4Year'!B45</f>
        <v>8120966</v>
      </c>
      <c r="C45" s="52">
        <f t="shared" si="19"/>
        <v>0.87456314736359186</v>
      </c>
      <c r="D45" s="53">
        <f>'2Year'!D45+'4Year'!D45</f>
        <v>1164774</v>
      </c>
      <c r="E45" s="54">
        <f t="shared" si="20"/>
        <v>0.12543685263640808</v>
      </c>
      <c r="F45" s="61">
        <f t="shared" si="21"/>
        <v>9285740</v>
      </c>
      <c r="G45" s="56">
        <f t="shared" si="22"/>
        <v>1</v>
      </c>
      <c r="H45" s="9">
        <f>'2Year'!H45+'4Year'!H45</f>
        <v>8356247</v>
      </c>
      <c r="I45" s="52">
        <f t="shared" si="23"/>
        <v>0.87390040151587323</v>
      </c>
      <c r="J45" s="53">
        <f>'2Year'!J45+'4Year'!J45</f>
        <v>1205766</v>
      </c>
      <c r="K45" s="54">
        <f t="shared" si="24"/>
        <v>0.12609959848412672</v>
      </c>
      <c r="L45" s="55">
        <f t="shared" si="25"/>
        <v>9562013</v>
      </c>
      <c r="M45" s="56">
        <f t="shared" si="26"/>
        <v>1</v>
      </c>
      <c r="N45" s="35"/>
    </row>
    <row r="46" spans="1:14" s="11" customFormat="1" ht="44.25">
      <c r="A46" s="89" t="s">
        <v>44</v>
      </c>
      <c r="B46" s="9">
        <f>'2Year'!B46+'4Year'!B46</f>
        <v>74923</v>
      </c>
      <c r="C46" s="52">
        <f t="shared" si="19"/>
        <v>1.2333160436766031E-2</v>
      </c>
      <c r="D46" s="53">
        <f>'2Year'!D46+'4Year'!D46</f>
        <v>6000000</v>
      </c>
      <c r="E46" s="54">
        <f t="shared" si="20"/>
        <v>0.98766683956323398</v>
      </c>
      <c r="F46" s="61">
        <f t="shared" si="21"/>
        <v>6074923</v>
      </c>
      <c r="G46" s="56">
        <f t="shared" si="22"/>
        <v>1</v>
      </c>
      <c r="H46" s="9">
        <f>'2Year'!H46+'4Year'!H46</f>
        <v>74923</v>
      </c>
      <c r="I46" s="52">
        <f t="shared" si="23"/>
        <v>0.78930290867334574</v>
      </c>
      <c r="J46" s="53">
        <f>'2Year'!J46+'4Year'!J46</f>
        <v>20000</v>
      </c>
      <c r="K46" s="54">
        <f t="shared" si="24"/>
        <v>0.21069709132665423</v>
      </c>
      <c r="L46" s="55">
        <f t="shared" si="25"/>
        <v>94923</v>
      </c>
      <c r="M46" s="56">
        <f t="shared" si="26"/>
        <v>1</v>
      </c>
      <c r="N46" s="35"/>
    </row>
    <row r="47" spans="1:14" s="86" customFormat="1" ht="45">
      <c r="A47" s="87" t="s">
        <v>45</v>
      </c>
      <c r="B47" s="209">
        <f>B46+B45+B44+B43+B42</f>
        <v>8195889</v>
      </c>
      <c r="C47" s="81">
        <f t="shared" si="0"/>
        <v>0.53356349266955472</v>
      </c>
      <c r="D47" s="208">
        <f>D46+D45+D44+D43+D42</f>
        <v>7164774</v>
      </c>
      <c r="E47" s="84">
        <f t="shared" ref="E47" si="27">IF(ISBLANK(D47),"  ",IF(F47&gt;0,D47/F47,IF(D47&gt;0,1,0)))</f>
        <v>0.46643650733044528</v>
      </c>
      <c r="F47" s="93">
        <f>F46+F45+F44+F43+F42</f>
        <v>15360663</v>
      </c>
      <c r="G47" s="83">
        <f>IF(ISBLANK(F47),"  ",IF(F76&gt;0,F47/F76,IF(F47&gt;0,1,0)))</f>
        <v>5.0977641371185095E-3</v>
      </c>
      <c r="H47" s="209">
        <f>H46+H45+H44+H43+H42</f>
        <v>8431170</v>
      </c>
      <c r="I47" s="81">
        <f t="shared" ref="I47" si="28">IF(ISBLANK(H47),"  ",IF(L47&gt;0,H47/L47,IF(H47&gt;0,1,0)))</f>
        <v>0.87306884916706495</v>
      </c>
      <c r="J47" s="208">
        <f>J46+J45+J44+J43+J42</f>
        <v>1225766</v>
      </c>
      <c r="K47" s="84">
        <f t="shared" ref="K47" si="29">IF(ISBLANK(J47),"  ",IF(L47&gt;0,J47/L47,IF(J47&gt;0,1,0)))</f>
        <v>0.12693115083293499</v>
      </c>
      <c r="L47" s="93">
        <f>L46+L45+L44+L43+L42</f>
        <v>9656936</v>
      </c>
      <c r="M47" s="83">
        <f>IF(ISBLANK(L47),"  ",IF(L76&gt;0,L47/L76,IF(L47&gt;0,1,0)))</f>
        <v>3.2208183018748548E-3</v>
      </c>
      <c r="N47" s="85"/>
    </row>
    <row r="48" spans="1:14" s="86" customFormat="1" ht="45">
      <c r="A48" s="94" t="s">
        <v>120</v>
      </c>
      <c r="B48" s="138">
        <f>'2Year'!B48+'4Year'!B48</f>
        <v>71207057.269999996</v>
      </c>
      <c r="C48" s="159">
        <f t="shared" ref="C48" si="30">IF(ISBLANK(B48),"  ",IF(F48&gt;0,B48/F48,IF(B48&gt;0,1,0)))</f>
        <v>0.99992688057242141</v>
      </c>
      <c r="D48" s="160">
        <f>'2Year'!D48+'4Year'!D48</f>
        <v>5207</v>
      </c>
      <c r="E48" s="82">
        <f>IF(ISBLANK(D48),"  ",IF(F48&gt;0,D48/F48,IF(D48&gt;0,1,0)))</f>
        <v>7.3119427578622616E-5</v>
      </c>
      <c r="F48" s="165">
        <f>D48+B48</f>
        <v>71212264.269999996</v>
      </c>
      <c r="G48" s="162">
        <f>IF(ISBLANK(F48),"  ",IF(F111&gt;0,F48/F111,IF(F48&gt;0,1,0)))</f>
        <v>1</v>
      </c>
      <c r="H48" s="138">
        <f>'2Year'!H48+'4Year'!H48</f>
        <v>0</v>
      </c>
      <c r="I48" s="159">
        <f>IF(ISBLANK(H48),"  ",IF(L48&gt;0,H48/L48,IF(H48&gt;0,1,0)))</f>
        <v>0</v>
      </c>
      <c r="J48" s="160">
        <f>'2Year'!J48+'4Year'!J48</f>
        <v>0</v>
      </c>
      <c r="K48" s="82">
        <f>IF(ISBLANK(J48),"  ",IF(L48&gt;0,J48/L48,IF(J48&gt;0,1,0)))</f>
        <v>0</v>
      </c>
      <c r="L48" s="161">
        <f t="shared" ref="L48" si="31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'2Year'!B50+'4Year'!B50</f>
        <v>622243547.62</v>
      </c>
      <c r="C50" s="52">
        <f t="shared" ref="C50:C55" si="32">IF(ISBLANK(B50),"  ",IF(F50&gt;0,B50/F50,IF(B50&gt;0,1,0)))</f>
        <v>0.97235551227229722</v>
      </c>
      <c r="D50" s="53">
        <f>'2Year'!D50+'4Year'!D50</f>
        <v>17690653.16</v>
      </c>
      <c r="E50" s="54">
        <f t="shared" ref="E50:E55" si="33">IF(ISBLANK(D50),"  ",IF(F50&gt;0,D50/F50,IF(D50&gt;0,1,0)))</f>
        <v>2.7644487727702786E-2</v>
      </c>
      <c r="F50" s="206">
        <f t="shared" ref="F50:F55" si="34">D50+B50</f>
        <v>639934200.77999997</v>
      </c>
      <c r="G50" s="56">
        <f t="shared" ref="G50:G55" si="35">IF(ISBLANK(F50),"  ",IF(F113&gt;0,F50/F113,IF(F50&gt;0,1,0)))</f>
        <v>1</v>
      </c>
      <c r="H50" s="9">
        <f>'2Year'!H50+'4Year'!H50</f>
        <v>711714763.31999993</v>
      </c>
      <c r="I50" s="52">
        <f t="shared" ref="I50:I55" si="36">IF(ISBLANK(H50),"  ",IF(L50&gt;0,H50/L50,IF(H50&gt;0,1,0)))</f>
        <v>0.97680429971552851</v>
      </c>
      <c r="J50" s="53">
        <f>'2Year'!J50+'4Year'!J50</f>
        <v>16900747</v>
      </c>
      <c r="K50" s="54">
        <f t="shared" ref="K50:K55" si="37">IF(ISBLANK(J50),"  ",IF(L50&gt;0,J50/L50,IF(J50&gt;0,1,0)))</f>
        <v>2.3195700284471543E-2</v>
      </c>
      <c r="L50" s="55">
        <f t="shared" ref="L50:L66" si="38">J50+H50</f>
        <v>728615510.31999993</v>
      </c>
      <c r="M50" s="56">
        <f t="shared" ref="M50:M55" si="39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'2Year'!B51+'4Year'!B51</f>
        <v>124440629.79999998</v>
      </c>
      <c r="C51" s="52">
        <f t="shared" si="32"/>
        <v>1</v>
      </c>
      <c r="D51" s="53">
        <f>'2Year'!D51+'4Year'!D51</f>
        <v>0</v>
      </c>
      <c r="E51" s="54">
        <f t="shared" si="33"/>
        <v>0</v>
      </c>
      <c r="F51" s="61">
        <f t="shared" si="34"/>
        <v>124440629.79999998</v>
      </c>
      <c r="G51" s="56">
        <f t="shared" si="35"/>
        <v>1</v>
      </c>
      <c r="H51" s="9">
        <f>'2Year'!H51+'4Year'!H51</f>
        <v>138300377</v>
      </c>
      <c r="I51" s="52">
        <f t="shared" si="36"/>
        <v>0.97820096064730899</v>
      </c>
      <c r="J51" s="53">
        <f>'2Year'!J51+'4Year'!J51</f>
        <v>3082000</v>
      </c>
      <c r="K51" s="54">
        <f t="shared" si="37"/>
        <v>2.1799039352691035E-2</v>
      </c>
      <c r="L51" s="55">
        <f t="shared" si="38"/>
        <v>141382377</v>
      </c>
      <c r="M51" s="56">
        <f t="shared" si="39"/>
        <v>1</v>
      </c>
      <c r="N51" s="35"/>
    </row>
    <row r="52" spans="1:14" s="11" customFormat="1" ht="44.25">
      <c r="A52" s="104" t="s">
        <v>50</v>
      </c>
      <c r="B52" s="9">
        <f>'2Year'!B52+'4Year'!B52</f>
        <v>38069979.549999997</v>
      </c>
      <c r="C52" s="52">
        <f t="shared" si="32"/>
        <v>0.78900932274662805</v>
      </c>
      <c r="D52" s="53">
        <f>'2Year'!D52+'4Year'!D52</f>
        <v>10180374.98</v>
      </c>
      <c r="E52" s="54">
        <f t="shared" si="33"/>
        <v>0.21099067725337189</v>
      </c>
      <c r="F52" s="61">
        <f t="shared" si="34"/>
        <v>48250354.530000001</v>
      </c>
      <c r="G52" s="56">
        <f t="shared" si="35"/>
        <v>1</v>
      </c>
      <c r="H52" s="9">
        <f>'2Year'!H52+'4Year'!H52</f>
        <v>38469587.5</v>
      </c>
      <c r="I52" s="52">
        <f t="shared" si="36"/>
        <v>0.78561422013336413</v>
      </c>
      <c r="J52" s="53">
        <f>'2Year'!J52+'4Year'!J52</f>
        <v>10497942</v>
      </c>
      <c r="K52" s="54">
        <f t="shared" si="37"/>
        <v>0.2143857798666359</v>
      </c>
      <c r="L52" s="55">
        <f t="shared" si="38"/>
        <v>48967529.5</v>
      </c>
      <c r="M52" s="56">
        <f t="shared" si="39"/>
        <v>1</v>
      </c>
      <c r="N52" s="35"/>
    </row>
    <row r="53" spans="1:14" s="11" customFormat="1" ht="44.25">
      <c r="A53" s="104" t="s">
        <v>51</v>
      </c>
      <c r="B53" s="9">
        <f>'2Year'!B53+'4Year'!B53</f>
        <v>20252767.050000001</v>
      </c>
      <c r="C53" s="52">
        <f t="shared" si="32"/>
        <v>0.96992210752969044</v>
      </c>
      <c r="D53" s="53">
        <f>'2Year'!D53+'4Year'!D53</f>
        <v>628051</v>
      </c>
      <c r="E53" s="54">
        <f t="shared" si="33"/>
        <v>3.0077892470309609E-2</v>
      </c>
      <c r="F53" s="61">
        <f t="shared" si="34"/>
        <v>20880818.050000001</v>
      </c>
      <c r="G53" s="56">
        <f t="shared" si="35"/>
        <v>1</v>
      </c>
      <c r="H53" s="9">
        <f>'2Year'!H53+'4Year'!H53</f>
        <v>19698376.5</v>
      </c>
      <c r="I53" s="52">
        <f t="shared" si="36"/>
        <v>0.95821667289806123</v>
      </c>
      <c r="J53" s="53">
        <f>'2Year'!J53+'4Year'!J53</f>
        <v>858953.65</v>
      </c>
      <c r="K53" s="54">
        <f t="shared" si="37"/>
        <v>4.1783327101938869E-2</v>
      </c>
      <c r="L53" s="55">
        <f t="shared" si="38"/>
        <v>20557330.149999999</v>
      </c>
      <c r="M53" s="56">
        <f t="shared" si="39"/>
        <v>1</v>
      </c>
      <c r="N53" s="35"/>
    </row>
    <row r="54" spans="1:14" s="11" customFormat="1" ht="44.25">
      <c r="A54" s="104" t="s">
        <v>52</v>
      </c>
      <c r="B54" s="9">
        <f>'2Year'!B54+'4Year'!B54</f>
        <v>0</v>
      </c>
      <c r="C54" s="52">
        <f t="shared" si="32"/>
        <v>0</v>
      </c>
      <c r="D54" s="53">
        <f>'2Year'!D54+'4Year'!D54</f>
        <v>10180875.489999998</v>
      </c>
      <c r="E54" s="54">
        <f t="shared" si="33"/>
        <v>1</v>
      </c>
      <c r="F54" s="61">
        <f t="shared" si="34"/>
        <v>10180875.489999998</v>
      </c>
      <c r="G54" s="56">
        <f t="shared" si="35"/>
        <v>1</v>
      </c>
      <c r="H54" s="9">
        <f>'2Year'!H54+'4Year'!H54</f>
        <v>0</v>
      </c>
      <c r="I54" s="52">
        <f t="shared" si="36"/>
        <v>0</v>
      </c>
      <c r="J54" s="53">
        <f>'2Year'!J54+'4Year'!J54</f>
        <v>12441961</v>
      </c>
      <c r="K54" s="54">
        <f t="shared" si="37"/>
        <v>1</v>
      </c>
      <c r="L54" s="55">
        <f t="shared" si="38"/>
        <v>12441961</v>
      </c>
      <c r="M54" s="56">
        <f t="shared" si="39"/>
        <v>1</v>
      </c>
      <c r="N54" s="35"/>
    </row>
    <row r="55" spans="1:14" s="11" customFormat="1" ht="44.25">
      <c r="A55" s="41" t="s">
        <v>53</v>
      </c>
      <c r="B55" s="9">
        <f>'2Year'!B55+'4Year'!B55</f>
        <v>40695176.359999999</v>
      </c>
      <c r="C55" s="52">
        <f t="shared" si="32"/>
        <v>0.31724517185751278</v>
      </c>
      <c r="D55" s="53">
        <f>'2Year'!D55+'4Year'!D55</f>
        <v>87581563.430000007</v>
      </c>
      <c r="E55" s="54">
        <f t="shared" si="33"/>
        <v>0.68275482814248722</v>
      </c>
      <c r="F55" s="61">
        <f t="shared" si="34"/>
        <v>128276739.79000001</v>
      </c>
      <c r="G55" s="56">
        <f t="shared" si="35"/>
        <v>1</v>
      </c>
      <c r="H55" s="9">
        <f>'2Year'!H55+'4Year'!H55</f>
        <v>43519313.710000001</v>
      </c>
      <c r="I55" s="52">
        <f t="shared" si="36"/>
        <v>0.33078558883469666</v>
      </c>
      <c r="J55" s="53">
        <f>'2Year'!J55+'4Year'!J55</f>
        <v>88044198.060000002</v>
      </c>
      <c r="K55" s="54">
        <f t="shared" si="37"/>
        <v>0.66921441116530322</v>
      </c>
      <c r="L55" s="55">
        <f t="shared" si="38"/>
        <v>131563511.77000001</v>
      </c>
      <c r="M55" s="56">
        <f t="shared" si="39"/>
        <v>1</v>
      </c>
      <c r="N55" s="35"/>
    </row>
    <row r="56" spans="1:14" s="86" customFormat="1" ht="45">
      <c r="A56" s="94" t="s">
        <v>54</v>
      </c>
      <c r="B56" s="211">
        <f>B55+B53+B52+B51+B50</f>
        <v>845702100.38</v>
      </c>
      <c r="C56" s="81">
        <f t="shared" si="0"/>
        <v>0.87009645663214275</v>
      </c>
      <c r="D56" s="208">
        <f>D55+D53+D52+D51+D50+D54</f>
        <v>126261518.06</v>
      </c>
      <c r="E56" s="84">
        <f t="shared" ref="E56:E67" si="40">IF(ISBLANK(D56),"  ",IF(F56&gt;0,D56/F56,IF(D56&gt;0,1,0)))</f>
        <v>0.12990354336785725</v>
      </c>
      <c r="F56" s="109">
        <f>F55+F53+F52+F51+F50+F54</f>
        <v>971963618.43999994</v>
      </c>
      <c r="G56" s="83">
        <f>IF(ISBLANK(F56),"  ",IF(F76&gt;0,F56/F76,IF(F56&gt;0,1,0)))</f>
        <v>0.32256688898567532</v>
      </c>
      <c r="H56" s="211">
        <f>H55+H53+H52+H51+H50</f>
        <v>951702418.02999997</v>
      </c>
      <c r="I56" s="81">
        <f t="shared" ref="I56:I67" si="41">IF(ISBLANK(H56),"  ",IF(L56&gt;0,H56/L56,IF(H56&gt;0,1,0)))</f>
        <v>0.87833653124269107</v>
      </c>
      <c r="J56" s="208">
        <f>J55+J53+J52+J51+J50+J54</f>
        <v>131825801.71000001</v>
      </c>
      <c r="K56" s="84">
        <f t="shared" ref="K56:K67" si="42">IF(ISBLANK(J56),"  ",IF(L56&gt;0,J56/L56,IF(J56&gt;0,1,0)))</f>
        <v>0.12166346875730888</v>
      </c>
      <c r="L56" s="103">
        <f t="shared" si="38"/>
        <v>1083528219.74</v>
      </c>
      <c r="M56" s="83">
        <f>IF(ISBLANK(L56),"  ",IF(L76&gt;0,L56/L76,IF(L56&gt;0,1,0)))</f>
        <v>0.36138248412710527</v>
      </c>
      <c r="N56" s="85"/>
    </row>
    <row r="57" spans="1:14" s="11" customFormat="1" ht="44.25">
      <c r="A57" s="51" t="s">
        <v>55</v>
      </c>
      <c r="B57" s="9">
        <f>'2Year'!B57+'4Year'!B57</f>
        <v>0</v>
      </c>
      <c r="C57" s="52">
        <f t="shared" ref="C57:C66" si="43">IF(ISBLANK(B57),"  ",IF(F57&gt;0,B57/F57,IF(B57&gt;0,1,0)))</f>
        <v>0</v>
      </c>
      <c r="D57" s="53">
        <f>'2Year'!D57+'4Year'!D57</f>
        <v>0</v>
      </c>
      <c r="E57" s="54">
        <f t="shared" si="40"/>
        <v>0</v>
      </c>
      <c r="F57" s="61">
        <f t="shared" ref="F57:F66" si="44">D57+B57</f>
        <v>0</v>
      </c>
      <c r="G57" s="56">
        <f t="shared" ref="G57:G66" si="45">IF(ISBLANK(F57),"  ",IF(F120&gt;0,F57/F120,IF(F57&gt;0,1,0)))</f>
        <v>0</v>
      </c>
      <c r="H57" s="9">
        <f>'2Year'!H57+'4Year'!H57</f>
        <v>0</v>
      </c>
      <c r="I57" s="52">
        <f t="shared" si="41"/>
        <v>0</v>
      </c>
      <c r="J57" s="53">
        <f>'2Year'!J57+'4Year'!J57</f>
        <v>0</v>
      </c>
      <c r="K57" s="54">
        <f t="shared" si="42"/>
        <v>0</v>
      </c>
      <c r="L57" s="55">
        <f t="shared" si="38"/>
        <v>0</v>
      </c>
      <c r="M57" s="56">
        <f t="shared" ref="M57:M66" si="46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'2Year'!B58+'4Year'!B58</f>
        <v>0</v>
      </c>
      <c r="C58" s="52">
        <f t="shared" si="43"/>
        <v>0</v>
      </c>
      <c r="D58" s="53">
        <f>'2Year'!D58+'4Year'!D58</f>
        <v>0</v>
      </c>
      <c r="E58" s="54">
        <f t="shared" si="40"/>
        <v>0</v>
      </c>
      <c r="F58" s="61">
        <f t="shared" si="44"/>
        <v>0</v>
      </c>
      <c r="G58" s="56">
        <f t="shared" si="45"/>
        <v>0</v>
      </c>
      <c r="H58" s="9">
        <f>'2Year'!H58+'4Year'!H58</f>
        <v>0</v>
      </c>
      <c r="I58" s="52">
        <f t="shared" si="41"/>
        <v>0</v>
      </c>
      <c r="J58" s="53">
        <f>'2Year'!J58+'4Year'!J58</f>
        <v>0</v>
      </c>
      <c r="K58" s="54">
        <f t="shared" si="42"/>
        <v>0</v>
      </c>
      <c r="L58" s="55">
        <f t="shared" si="38"/>
        <v>0</v>
      </c>
      <c r="M58" s="56">
        <f t="shared" si="46"/>
        <v>0</v>
      </c>
      <c r="N58" s="35"/>
    </row>
    <row r="59" spans="1:14" s="11" customFormat="1" ht="44.25">
      <c r="A59" s="90" t="s">
        <v>57</v>
      </c>
      <c r="B59" s="9">
        <f>'2Year'!B59+'4Year'!B59</f>
        <v>13094516.460000001</v>
      </c>
      <c r="C59" s="52">
        <f t="shared" si="43"/>
        <v>0.5872693854896982</v>
      </c>
      <c r="D59" s="53">
        <f>'2Year'!D59+'4Year'!D59</f>
        <v>9202774.6699999999</v>
      </c>
      <c r="E59" s="54">
        <f t="shared" si="40"/>
        <v>0.41273061451030169</v>
      </c>
      <c r="F59" s="61">
        <f t="shared" si="44"/>
        <v>22297291.130000003</v>
      </c>
      <c r="G59" s="56">
        <f t="shared" si="45"/>
        <v>1</v>
      </c>
      <c r="H59" s="9">
        <f>'2Year'!H59+'4Year'!H59</f>
        <v>11815203</v>
      </c>
      <c r="I59" s="52">
        <f t="shared" si="41"/>
        <v>0.52716873446518653</v>
      </c>
      <c r="J59" s="53">
        <f>'2Year'!J59+'4Year'!J59</f>
        <v>10597361</v>
      </c>
      <c r="K59" s="54">
        <f t="shared" si="42"/>
        <v>0.47283126553481342</v>
      </c>
      <c r="L59" s="55">
        <f t="shared" si="38"/>
        <v>22412564</v>
      </c>
      <c r="M59" s="56">
        <f t="shared" si="46"/>
        <v>1</v>
      </c>
      <c r="N59" s="35"/>
    </row>
    <row r="60" spans="1:14" s="11" customFormat="1" ht="44.25">
      <c r="A60" s="89" t="s">
        <v>58</v>
      </c>
      <c r="B60" s="9">
        <f>'2Year'!B60+'4Year'!B60</f>
        <v>1401580</v>
      </c>
      <c r="C60" s="52">
        <f t="shared" si="43"/>
        <v>1.2344333212520696E-2</v>
      </c>
      <c r="D60" s="53">
        <f>'2Year'!D60+'4Year'!D60</f>
        <v>112138777.00999999</v>
      </c>
      <c r="E60" s="54">
        <f t="shared" si="40"/>
        <v>0.98765566678747929</v>
      </c>
      <c r="F60" s="61">
        <f t="shared" si="44"/>
        <v>113540357.00999999</v>
      </c>
      <c r="G60" s="56">
        <f t="shared" si="45"/>
        <v>1</v>
      </c>
      <c r="H60" s="9">
        <f>'2Year'!H60+'4Year'!H60</f>
        <v>1258200</v>
      </c>
      <c r="I60" s="52">
        <f t="shared" si="41"/>
        <v>1.1468957305425452E-2</v>
      </c>
      <c r="J60" s="53">
        <f>'2Year'!J60+'4Year'!J60</f>
        <v>108446629</v>
      </c>
      <c r="K60" s="54">
        <f t="shared" si="42"/>
        <v>0.98853104269457459</v>
      </c>
      <c r="L60" s="55">
        <f t="shared" si="38"/>
        <v>109704829</v>
      </c>
      <c r="M60" s="56">
        <f t="shared" si="46"/>
        <v>1</v>
      </c>
      <c r="N60" s="35"/>
    </row>
    <row r="61" spans="1:14" s="11" customFormat="1" ht="44.25">
      <c r="A61" s="114" t="s">
        <v>59</v>
      </c>
      <c r="B61" s="9">
        <f>'2Year'!B61+'4Year'!B61</f>
        <v>307505</v>
      </c>
      <c r="C61" s="52">
        <f t="shared" si="43"/>
        <v>1</v>
      </c>
      <c r="D61" s="53">
        <f>'2Year'!D61+'4Year'!D61</f>
        <v>0</v>
      </c>
      <c r="E61" s="54">
        <f t="shared" si="40"/>
        <v>0</v>
      </c>
      <c r="F61" s="61">
        <f t="shared" si="44"/>
        <v>307505</v>
      </c>
      <c r="G61" s="56">
        <f t="shared" si="45"/>
        <v>1</v>
      </c>
      <c r="H61" s="9">
        <f>'2Year'!H61+'4Year'!H61</f>
        <v>77000</v>
      </c>
      <c r="I61" s="52">
        <f t="shared" si="41"/>
        <v>1</v>
      </c>
      <c r="J61" s="53">
        <f>'2Year'!J61+'4Year'!J61</f>
        <v>0</v>
      </c>
      <c r="K61" s="54">
        <f t="shared" si="42"/>
        <v>0</v>
      </c>
      <c r="L61" s="55">
        <f t="shared" si="38"/>
        <v>77000</v>
      </c>
      <c r="M61" s="56">
        <f t="shared" si="46"/>
        <v>1</v>
      </c>
      <c r="N61" s="35"/>
    </row>
    <row r="62" spans="1:14" s="11" customFormat="1" ht="44.25">
      <c r="A62" s="114" t="s">
        <v>60</v>
      </c>
      <c r="B62" s="9">
        <f>'2Year'!B62+'4Year'!B62</f>
        <v>0</v>
      </c>
      <c r="C62" s="52">
        <f t="shared" si="43"/>
        <v>0</v>
      </c>
      <c r="D62" s="53">
        <f>'2Year'!D62+'4Year'!D62</f>
        <v>141778912.15000001</v>
      </c>
      <c r="E62" s="54">
        <f t="shared" si="40"/>
        <v>1</v>
      </c>
      <c r="F62" s="61">
        <f t="shared" si="44"/>
        <v>141778912.15000001</v>
      </c>
      <c r="G62" s="56">
        <f t="shared" si="45"/>
        <v>1</v>
      </c>
      <c r="H62" s="9">
        <f>'2Year'!H62+'4Year'!H62</f>
        <v>0</v>
      </c>
      <c r="I62" s="52">
        <f t="shared" si="41"/>
        <v>0</v>
      </c>
      <c r="J62" s="53">
        <f>'2Year'!J62+'4Year'!J62</f>
        <v>149508193</v>
      </c>
      <c r="K62" s="54">
        <f t="shared" si="42"/>
        <v>1</v>
      </c>
      <c r="L62" s="55">
        <f t="shared" si="38"/>
        <v>149508193</v>
      </c>
      <c r="M62" s="56">
        <f t="shared" si="46"/>
        <v>1</v>
      </c>
      <c r="N62" s="35"/>
    </row>
    <row r="63" spans="1:14" s="11" customFormat="1" ht="44.25">
      <c r="A63" s="115" t="s">
        <v>61</v>
      </c>
      <c r="B63" s="9">
        <f>'2Year'!B63+'4Year'!B63</f>
        <v>0</v>
      </c>
      <c r="C63" s="52">
        <f t="shared" si="43"/>
        <v>0</v>
      </c>
      <c r="D63" s="53">
        <f>'2Year'!D63+'4Year'!D63</f>
        <v>243929618.70999998</v>
      </c>
      <c r="E63" s="54">
        <f t="shared" si="40"/>
        <v>1</v>
      </c>
      <c r="F63" s="61">
        <f t="shared" si="44"/>
        <v>243929618.70999998</v>
      </c>
      <c r="G63" s="56">
        <f t="shared" si="45"/>
        <v>1</v>
      </c>
      <c r="H63" s="9">
        <f>'2Year'!H63+'4Year'!H63</f>
        <v>0</v>
      </c>
      <c r="I63" s="52">
        <f t="shared" si="41"/>
        <v>0</v>
      </c>
      <c r="J63" s="53">
        <f>'2Year'!J63+'4Year'!J63</f>
        <v>253054520.52000001</v>
      </c>
      <c r="K63" s="54">
        <f t="shared" si="42"/>
        <v>1</v>
      </c>
      <c r="L63" s="55">
        <f t="shared" si="38"/>
        <v>253054520.52000001</v>
      </c>
      <c r="M63" s="56">
        <f t="shared" si="46"/>
        <v>1</v>
      </c>
      <c r="N63" s="35"/>
    </row>
    <row r="64" spans="1:14" s="11" customFormat="1" ht="44.25">
      <c r="A64" s="115" t="s">
        <v>62</v>
      </c>
      <c r="B64" s="9">
        <f>'2Year'!B64+'4Year'!B64</f>
        <v>0</v>
      </c>
      <c r="C64" s="52">
        <f t="shared" si="43"/>
        <v>0</v>
      </c>
      <c r="D64" s="53">
        <f>'2Year'!D64+'4Year'!D64</f>
        <v>3899202</v>
      </c>
      <c r="E64" s="54">
        <f t="shared" si="40"/>
        <v>1</v>
      </c>
      <c r="F64" s="61">
        <f t="shared" si="44"/>
        <v>3899202</v>
      </c>
      <c r="G64" s="56">
        <f t="shared" si="45"/>
        <v>1</v>
      </c>
      <c r="H64" s="9">
        <f>'2Year'!H64+'4Year'!H64</f>
        <v>0</v>
      </c>
      <c r="I64" s="52">
        <f t="shared" si="41"/>
        <v>0</v>
      </c>
      <c r="J64" s="53">
        <f>'2Year'!J64+'4Year'!J64</f>
        <v>3739500</v>
      </c>
      <c r="K64" s="54">
        <f t="shared" si="42"/>
        <v>1</v>
      </c>
      <c r="L64" s="55">
        <f t="shared" si="38"/>
        <v>3739500</v>
      </c>
      <c r="M64" s="56">
        <f t="shared" si="46"/>
        <v>1</v>
      </c>
      <c r="N64" s="35"/>
    </row>
    <row r="65" spans="1:14" s="11" customFormat="1" ht="44.25">
      <c r="A65" s="90" t="s">
        <v>63</v>
      </c>
      <c r="B65" s="9">
        <f>'2Year'!B65+'4Year'!B65</f>
        <v>0</v>
      </c>
      <c r="C65" s="52">
        <f t="shared" si="43"/>
        <v>0</v>
      </c>
      <c r="D65" s="53">
        <f>'2Year'!D65+'4Year'!D65</f>
        <v>76611794.280000001</v>
      </c>
      <c r="E65" s="54">
        <f t="shared" si="40"/>
        <v>1</v>
      </c>
      <c r="F65" s="61">
        <f t="shared" si="44"/>
        <v>76611794.280000001</v>
      </c>
      <c r="G65" s="56">
        <f t="shared" si="45"/>
        <v>1</v>
      </c>
      <c r="H65" s="9">
        <f>'2Year'!H65+'4Year'!H65</f>
        <v>0</v>
      </c>
      <c r="I65" s="52">
        <f t="shared" si="41"/>
        <v>0</v>
      </c>
      <c r="J65" s="53">
        <f>'2Year'!J65+'4Year'!J65</f>
        <v>77822264</v>
      </c>
      <c r="K65" s="54">
        <f t="shared" si="42"/>
        <v>1</v>
      </c>
      <c r="L65" s="55">
        <f t="shared" si="38"/>
        <v>77822264</v>
      </c>
      <c r="M65" s="56">
        <f t="shared" si="46"/>
        <v>1</v>
      </c>
      <c r="N65" s="35"/>
    </row>
    <row r="66" spans="1:14" s="11" customFormat="1" ht="44.25">
      <c r="A66" s="89" t="s">
        <v>64</v>
      </c>
      <c r="B66" s="9">
        <f>'2Year'!B66+'4Year'!B66</f>
        <v>35130724.670000002</v>
      </c>
      <c r="C66" s="52">
        <f t="shared" si="43"/>
        <v>0.3569305360642237</v>
      </c>
      <c r="D66" s="53">
        <f>'2Year'!D66+'4Year'!D66</f>
        <v>63293817.700000003</v>
      </c>
      <c r="E66" s="54">
        <f t="shared" si="40"/>
        <v>0.64306946393577624</v>
      </c>
      <c r="F66" s="61">
        <f t="shared" si="44"/>
        <v>98424542.370000005</v>
      </c>
      <c r="G66" s="56">
        <f t="shared" si="45"/>
        <v>1</v>
      </c>
      <c r="H66" s="9">
        <f>'2Year'!H66+'4Year'!H66</f>
        <v>45937440</v>
      </c>
      <c r="I66" s="52">
        <f t="shared" si="41"/>
        <v>0.45717643582114953</v>
      </c>
      <c r="J66" s="53">
        <f>'2Year'!J66+'4Year'!J66</f>
        <v>54543329.350000001</v>
      </c>
      <c r="K66" s="54">
        <f t="shared" si="42"/>
        <v>0.54282356417885058</v>
      </c>
      <c r="L66" s="55">
        <f t="shared" si="38"/>
        <v>100480769.34999999</v>
      </c>
      <c r="M66" s="56">
        <f t="shared" si="46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895636426.50999999</v>
      </c>
      <c r="C67" s="81">
        <f t="shared" si="0"/>
        <v>0.53542663596756168</v>
      </c>
      <c r="D67" s="92">
        <f>D66+D65+D64+D63+D62+D61+D60+D59+D58+D57+D56</f>
        <v>777116414.57999992</v>
      </c>
      <c r="E67" s="84">
        <f t="shared" si="40"/>
        <v>0.46457336403243826</v>
      </c>
      <c r="F67" s="91">
        <f>F66+F65+F64+F63+F62+F61+F60+F59+F58+F57+F56</f>
        <v>1672752841.0899999</v>
      </c>
      <c r="G67" s="83">
        <f>IF(ISBLANK(F67),"  ",IF(F76&gt;0,F67/F76,IF(F67&gt;0,1,0)))</f>
        <v>0.55513876214664037</v>
      </c>
      <c r="H67" s="91">
        <f>H66+H65+H64+H63+H62+H61+H60+H59+H58+H57+H56</f>
        <v>1010790261.03</v>
      </c>
      <c r="I67" s="81">
        <f t="shared" si="41"/>
        <v>0.56144788052603067</v>
      </c>
      <c r="J67" s="92">
        <f>J66+J65+J64+J63+J62+J61+J60+J59+J58+J57+J56</f>
        <v>789537598.58000004</v>
      </c>
      <c r="K67" s="84">
        <f t="shared" si="42"/>
        <v>0.43855211947396922</v>
      </c>
      <c r="L67" s="91">
        <f>L66+L65+L64+L63+L62+L61+L60+L59+L58+L57+L56</f>
        <v>1800327859.6100001</v>
      </c>
      <c r="M67" s="83">
        <f>IF(ISBLANK(L67),"  ",IF(L76&gt;0,L67/L76,IF(L67&gt;0,1,0)))</f>
        <v>0.60045224692460142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'2Year'!B69+'4Year'!B69</f>
        <v>0</v>
      </c>
      <c r="C69" s="52">
        <f t="shared" ref="C69:C70" si="47">IF(ISBLANK(B69),"  ",IF(F69&gt;0,B69/F69,IF(B69&gt;0,1,0)))</f>
        <v>0</v>
      </c>
      <c r="D69" s="53">
        <f>'2Year'!D69+'4Year'!D69</f>
        <v>22516661.570000004</v>
      </c>
      <c r="E69" s="54">
        <f t="shared" ref="E69:E70" si="48">IF(ISBLANK(D69),"  ",IF(F69&gt;0,D69/F69,IF(D69&gt;0,1,0)))</f>
        <v>1</v>
      </c>
      <c r="F69" s="206">
        <f t="shared" ref="F69:F70" si="49">D69+B69</f>
        <v>22516661.570000004</v>
      </c>
      <c r="G69" s="56">
        <f t="shared" ref="G69:G70" si="50">IF(ISBLANK(F69),"  ",IF(F132&gt;0,F69/F132,IF(F69&gt;0,1,0)))</f>
        <v>1</v>
      </c>
      <c r="H69" s="9">
        <f>'2Year'!H69+'4Year'!H69</f>
        <v>0</v>
      </c>
      <c r="I69" s="52">
        <f t="shared" ref="I69:I70" si="51">IF(ISBLANK(H69),"  ",IF(L69&gt;0,H69/L69,IF(H69&gt;0,1,0)))</f>
        <v>0</v>
      </c>
      <c r="J69" s="53">
        <f>'2Year'!J69+'4Year'!J69</f>
        <v>25814417</v>
      </c>
      <c r="K69" s="54">
        <f t="shared" ref="K69:K70" si="52">IF(ISBLANK(J69),"  ",IF(L69&gt;0,J69/L69,IF(J69&gt;0,1,0)))</f>
        <v>1</v>
      </c>
      <c r="L69" s="55">
        <f t="shared" ref="L69:L70" si="53">J69+H69</f>
        <v>25814417</v>
      </c>
      <c r="M69" s="56">
        <f t="shared" ref="M69:M70" si="54">IF(ISBLANK(L69),"  ",IF(L132&gt;0,L69/L132,IF(L69&gt;0,1,0)))</f>
        <v>1</v>
      </c>
    </row>
    <row r="70" spans="1:14" s="11" customFormat="1" ht="44.25">
      <c r="A70" s="41" t="s">
        <v>68</v>
      </c>
      <c r="B70" s="9">
        <f>'2Year'!B70+'4Year'!B70</f>
        <v>0</v>
      </c>
      <c r="C70" s="52">
        <f t="shared" si="47"/>
        <v>0</v>
      </c>
      <c r="D70" s="53">
        <f>'2Year'!D70+'4Year'!D70</f>
        <v>0</v>
      </c>
      <c r="E70" s="54">
        <f t="shared" si="48"/>
        <v>0</v>
      </c>
      <c r="F70" s="61">
        <f t="shared" si="49"/>
        <v>0</v>
      </c>
      <c r="G70" s="56">
        <f t="shared" si="50"/>
        <v>0</v>
      </c>
      <c r="H70" s="9">
        <f>'2Year'!H70+'4Year'!H70</f>
        <v>0</v>
      </c>
      <c r="I70" s="52">
        <f t="shared" si="51"/>
        <v>0</v>
      </c>
      <c r="J70" s="53">
        <f>'2Year'!J70+'4Year'!J70</f>
        <v>0</v>
      </c>
      <c r="K70" s="54">
        <f t="shared" si="52"/>
        <v>0</v>
      </c>
      <c r="L70" s="55">
        <f t="shared" si="53"/>
        <v>0</v>
      </c>
      <c r="M70" s="56">
        <f t="shared" si="54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'2Year'!B72+'4Year'!B72</f>
        <v>0</v>
      </c>
      <c r="C72" s="52">
        <f t="shared" ref="C72:C73" si="55">IF(ISBLANK(B72),"  ",IF(F72&gt;0,B72/F72,IF(B72&gt;0,1,0)))</f>
        <v>0</v>
      </c>
      <c r="D72" s="53">
        <f>'2Year'!D72+'4Year'!D72</f>
        <v>304863403.55000001</v>
      </c>
      <c r="E72" s="54">
        <f t="shared" ref="E72:E73" si="56">IF(ISBLANK(D72),"  ",IF(F72&gt;0,D72/F72,IF(D72&gt;0,1,0)))</f>
        <v>1</v>
      </c>
      <c r="F72" s="206">
        <f t="shared" ref="F72:F73" si="57">D72+B72</f>
        <v>304863403.55000001</v>
      </c>
      <c r="G72" s="56">
        <f t="shared" ref="G72:G73" si="58">IF(ISBLANK(F72),"  ",IF(F135&gt;0,F72/F135,IF(F72&gt;0,1,0)))</f>
        <v>1</v>
      </c>
      <c r="H72" s="9">
        <f>'2Year'!H72+'4Year'!H72</f>
        <v>0</v>
      </c>
      <c r="I72" s="52">
        <f t="shared" ref="I72:I73" si="59">IF(ISBLANK(H72),"  ",IF(L72&gt;0,H72/L72,IF(H72&gt;0,1,0)))</f>
        <v>0</v>
      </c>
      <c r="J72" s="53">
        <f>'2Year'!J72+'4Year'!J72</f>
        <v>295495921</v>
      </c>
      <c r="K72" s="54">
        <f t="shared" ref="K72:K73" si="60">IF(ISBLANK(J72),"  ",IF(L72&gt;0,J72/L72,IF(J72&gt;0,1,0)))</f>
        <v>1</v>
      </c>
      <c r="L72" s="55">
        <f t="shared" ref="L72:L73" si="61">J72+H72</f>
        <v>295495921</v>
      </c>
      <c r="M72" s="56">
        <f t="shared" ref="M72:M73" si="62">IF(ISBLANK(L72),"  ",IF(L135&gt;0,L72/L135,IF(L72&gt;0,1,0)))</f>
        <v>1</v>
      </c>
    </row>
    <row r="73" spans="1:14" s="11" customFormat="1" ht="44.25">
      <c r="A73" s="41" t="s">
        <v>71</v>
      </c>
      <c r="B73" s="9">
        <f>'2Year'!B73+'4Year'!B73</f>
        <v>0</v>
      </c>
      <c r="C73" s="52">
        <f t="shared" si="55"/>
        <v>0</v>
      </c>
      <c r="D73" s="53">
        <f>'2Year'!D73+'4Year'!D73</f>
        <v>239376181.52000004</v>
      </c>
      <c r="E73" s="54">
        <f t="shared" si="56"/>
        <v>1</v>
      </c>
      <c r="F73" s="61">
        <f t="shared" si="57"/>
        <v>239376181.52000004</v>
      </c>
      <c r="G73" s="56">
        <f t="shared" si="58"/>
        <v>1</v>
      </c>
      <c r="H73" s="9">
        <f>'2Year'!H73+'4Year'!H73</f>
        <v>0</v>
      </c>
      <c r="I73" s="52">
        <f t="shared" si="59"/>
        <v>0</v>
      </c>
      <c r="J73" s="53">
        <f>'2Year'!J73+'4Year'!J73</f>
        <v>241309814</v>
      </c>
      <c r="K73" s="54">
        <f t="shared" si="60"/>
        <v>1</v>
      </c>
      <c r="L73" s="55">
        <f t="shared" si="61"/>
        <v>241309814</v>
      </c>
      <c r="M73" s="56">
        <f t="shared" si="62"/>
        <v>1</v>
      </c>
    </row>
    <row r="74" spans="1:14" s="86" customFormat="1" ht="45">
      <c r="A74" s="87" t="s">
        <v>72</v>
      </c>
      <c r="B74" s="119">
        <f>B73+B72+B70+B69</f>
        <v>0</v>
      </c>
      <c r="C74" s="81">
        <f t="shared" si="0"/>
        <v>0</v>
      </c>
      <c r="D74" s="96">
        <f>D73+D72+D70+D69</f>
        <v>566756246.6400001</v>
      </c>
      <c r="E74" s="84">
        <f>IF(ISBLANK(D74),"  ",IF(F74&gt;0,D74/F74,IF(D74&gt;0,1,0)))</f>
        <v>1</v>
      </c>
      <c r="F74" s="120">
        <f>F73+F72+F71+F70+F69</f>
        <v>566756246.6400001</v>
      </c>
      <c r="G74" s="83">
        <f>IF(ISBLANK(F74),"  ",IF(F76&gt;0,F74/F76,IF(F74&gt;0,1,0)))</f>
        <v>0.18809016698102715</v>
      </c>
      <c r="H74" s="119">
        <f>H73+H72+H70+H69</f>
        <v>0</v>
      </c>
      <c r="I74" s="81">
        <f>IF(ISBLANK(H74),"  ",IF(L74&gt;0,H74/L74,IF(H74&gt;0,1,0)))</f>
        <v>0</v>
      </c>
      <c r="J74" s="96">
        <f>J73+J72+J70+J69</f>
        <v>562620152</v>
      </c>
      <c r="K74" s="84">
        <f>IF(ISBLANK(J74),"  ",IF(L74&gt;0,J74/L74,IF(J74&gt;0,1,0)))</f>
        <v>1</v>
      </c>
      <c r="L74" s="120">
        <f>L73+L72+L71+L70+L69</f>
        <v>562620152</v>
      </c>
      <c r="M74" s="83">
        <f>IF(ISBLANK(L74),"  ",IF(L76&gt;0,L74/L76,IF(L74&gt;0,1,0)))</f>
        <v>0.1876472291589395</v>
      </c>
    </row>
    <row r="75" spans="1:14" s="86" customFormat="1" ht="45">
      <c r="A75" s="87" t="s">
        <v>73</v>
      </c>
      <c r="B75" s="138">
        <f>'2Year'!B75+'4Year'!B75</f>
        <v>0</v>
      </c>
      <c r="C75" s="159">
        <f t="shared" ref="C75" si="63">IF(ISBLANK(B75),"  ",IF(F75&gt;0,B75/F75,IF(B75&gt;0,1,0)))</f>
        <v>0</v>
      </c>
      <c r="D75" s="160">
        <f>'2Year'!D75+'4Year'!D75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'2Year'!H75+'4Year'!H75</f>
        <v>0</v>
      </c>
      <c r="I75" s="159">
        <f>IF(ISBLANK(H75),"  ",IF(L75&gt;0,H75/L75,IF(H75&gt;0,1,0)))</f>
        <v>0</v>
      </c>
      <c r="J75" s="160">
        <f>'2Year'!J75+'4Year'!J75</f>
        <v>0</v>
      </c>
      <c r="K75" s="82">
        <f>IF(ISBLANK(J75),"  ",IF(L75&gt;0,J75/L75,IF(J75&gt;0,1,0)))</f>
        <v>0</v>
      </c>
      <c r="L75" s="161">
        <f t="shared" ref="L75" si="64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1660457136.95</v>
      </c>
      <c r="C76" s="124">
        <f t="shared" si="0"/>
        <v>0.55105817007808766</v>
      </c>
      <c r="D76" s="123">
        <f>D74+D67+D47+D40+D48+D75</f>
        <v>1352758576.22</v>
      </c>
      <c r="E76" s="125">
        <f>IF(ISBLANK(D76),"  ",IF(F76&gt;0,D76/F76,IF(D76&gt;0,1,0)))</f>
        <v>0.44894182992191234</v>
      </c>
      <c r="F76" s="123">
        <f>F74+F67+F47+F40+F48+F75</f>
        <v>3013215713.1700001</v>
      </c>
      <c r="G76" s="126">
        <f>IF(ISBLANK(F76),"  ",IF(F76&gt;0,F76/F76,IF(F76&gt;0,1,0)))</f>
        <v>1</v>
      </c>
      <c r="H76" s="123">
        <f>H74+H67+H47+H40+H48+H75-1</f>
        <v>1644452972.03</v>
      </c>
      <c r="I76" s="124">
        <f>IF(ISBLANK(H76),"  ",IF(L76&gt;0,H76/L76,IF(H76&gt;0,1,0)))</f>
        <v>0.54846425707768209</v>
      </c>
      <c r="J76" s="123">
        <f>J74+J67+J47+J40+J48+J75</f>
        <v>1353833516.5799999</v>
      </c>
      <c r="K76" s="125">
        <f>IF(ISBLANK(J76),"  ",IF(L76&gt;0,J76/L76,IF(J76&gt;0,1,0)))</f>
        <v>0.45153574258879403</v>
      </c>
      <c r="L76" s="123">
        <f>L74+L67+L47+L40+L48+L75</f>
        <v>2998286489.6100001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J28" sqref="J28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6838235</v>
      </c>
      <c r="C13" s="335">
        <v>1</v>
      </c>
      <c r="D13" s="336">
        <v>0</v>
      </c>
      <c r="E13" s="337">
        <v>0</v>
      </c>
      <c r="F13" s="338">
        <v>6838235</v>
      </c>
      <c r="G13" s="339">
        <v>0.12021585682250746</v>
      </c>
      <c r="H13" s="9">
        <v>6140746</v>
      </c>
      <c r="I13" s="52">
        <v>1</v>
      </c>
      <c r="J13" s="53">
        <v>0</v>
      </c>
      <c r="K13" s="54">
        <v>0</v>
      </c>
      <c r="L13" s="55">
        <v>6140746</v>
      </c>
      <c r="M13" s="56">
        <v>0.11126405140455975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10000000</v>
      </c>
      <c r="C15" s="393">
        <v>1</v>
      </c>
      <c r="D15" s="346">
        <v>0</v>
      </c>
      <c r="E15" s="394">
        <v>0</v>
      </c>
      <c r="F15" s="332">
        <v>10000000</v>
      </c>
      <c r="G15" s="395">
        <v>1</v>
      </c>
      <c r="H15" s="63">
        <v>10000000</v>
      </c>
      <c r="I15" s="64">
        <v>1</v>
      </c>
      <c r="J15" s="42">
        <v>0</v>
      </c>
      <c r="K15" s="65">
        <v>0</v>
      </c>
      <c r="L15" s="48">
        <v>10000000</v>
      </c>
      <c r="M15" s="66">
        <v>0.18118979584004899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10000000</v>
      </c>
      <c r="C29" s="340">
        <v>1</v>
      </c>
      <c r="D29" s="346">
        <v>0</v>
      </c>
      <c r="E29" s="342">
        <v>0</v>
      </c>
      <c r="F29" s="328">
        <v>10000000</v>
      </c>
      <c r="G29" s="343">
        <v>0.17579954011891588</v>
      </c>
      <c r="H29" s="42">
        <v>10000000</v>
      </c>
      <c r="I29" s="58">
        <v>1</v>
      </c>
      <c r="J29" s="70">
        <v>0</v>
      </c>
      <c r="K29" s="60">
        <v>0</v>
      </c>
      <c r="L29" s="44">
        <v>10000000</v>
      </c>
      <c r="M29" s="62">
        <v>0.18118979584004899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93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16838235</v>
      </c>
      <c r="C40" s="217">
        <v>1</v>
      </c>
      <c r="D40" s="354">
        <v>0</v>
      </c>
      <c r="E40" s="356">
        <v>0</v>
      </c>
      <c r="F40" s="354">
        <v>16838235</v>
      </c>
      <c r="G40" s="357">
        <v>0.29601539694142331</v>
      </c>
      <c r="H40" s="80">
        <v>16140746</v>
      </c>
      <c r="I40" s="81">
        <v>1</v>
      </c>
      <c r="J40" s="80">
        <v>0</v>
      </c>
      <c r="K40" s="84">
        <v>0</v>
      </c>
      <c r="L40" s="80">
        <v>16140746</v>
      </c>
      <c r="M40" s="83">
        <v>0.29245384724460871</v>
      </c>
      <c r="N40" s="85"/>
    </row>
    <row r="41" spans="1:14" s="11" customFormat="1" ht="45">
      <c r="A41" s="87" t="s">
        <v>39</v>
      </c>
      <c r="B41" s="344"/>
      <c r="C41" s="366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87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0</v>
      </c>
      <c r="C48" s="217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4252680</v>
      </c>
      <c r="E55" s="342">
        <v>1</v>
      </c>
      <c r="F55" s="370">
        <v>4252680</v>
      </c>
      <c r="G55" s="343">
        <v>7.4761918827291107E-2</v>
      </c>
      <c r="H55" s="63">
        <v>0</v>
      </c>
      <c r="I55" s="58">
        <v>0</v>
      </c>
      <c r="J55" s="70">
        <v>4250000</v>
      </c>
      <c r="K55" s="60">
        <v>1</v>
      </c>
      <c r="L55" s="103">
        <v>4250000</v>
      </c>
      <c r="M55" s="62">
        <v>7.7005663232020821E-2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4252680</v>
      </c>
      <c r="E56" s="356">
        <v>1</v>
      </c>
      <c r="F56" s="375">
        <v>4252680</v>
      </c>
      <c r="G56" s="357">
        <v>7.4761918827291107E-2</v>
      </c>
      <c r="H56" s="108">
        <v>0</v>
      </c>
      <c r="I56" s="81">
        <v>0</v>
      </c>
      <c r="J56" s="92">
        <v>4250000</v>
      </c>
      <c r="K56" s="84">
        <v>1</v>
      </c>
      <c r="L56" s="103">
        <v>4250000</v>
      </c>
      <c r="M56" s="83">
        <v>7.7005663232020821E-2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2504471.8100000005</v>
      </c>
      <c r="E60" s="342">
        <v>1</v>
      </c>
      <c r="F60" s="353">
        <v>2504471.8100000005</v>
      </c>
      <c r="G60" s="343">
        <v>4.4028499243878895E-2</v>
      </c>
      <c r="H60" s="77">
        <v>0</v>
      </c>
      <c r="I60" s="58">
        <v>0</v>
      </c>
      <c r="J60" s="78">
        <v>2500000</v>
      </c>
      <c r="K60" s="60">
        <v>1</v>
      </c>
      <c r="L60" s="79">
        <v>2500000</v>
      </c>
      <c r="M60" s="62">
        <v>4.5297448960012247E-2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0</v>
      </c>
      <c r="C66" s="340">
        <v>0</v>
      </c>
      <c r="D66" s="346">
        <v>0</v>
      </c>
      <c r="E66" s="342">
        <v>0</v>
      </c>
      <c r="F66" s="328">
        <v>0</v>
      </c>
      <c r="G66" s="343">
        <v>0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359">
        <v>0</v>
      </c>
      <c r="C67" s="355">
        <v>0</v>
      </c>
      <c r="D67" s="360">
        <v>6757151.8100000005</v>
      </c>
      <c r="E67" s="356">
        <v>1</v>
      </c>
      <c r="F67" s="359">
        <v>6757151.8100000005</v>
      </c>
      <c r="G67" s="357">
        <v>0.11879041807117001</v>
      </c>
      <c r="H67" s="91">
        <v>0</v>
      </c>
      <c r="I67" s="81">
        <v>0</v>
      </c>
      <c r="J67" s="92">
        <v>6750000</v>
      </c>
      <c r="K67" s="84">
        <v>1</v>
      </c>
      <c r="L67" s="91">
        <v>6750000</v>
      </c>
      <c r="M67" s="83">
        <v>0.12230311219203306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33287583.379999995</v>
      </c>
      <c r="E73" s="342">
        <v>1</v>
      </c>
      <c r="F73" s="328">
        <v>33287583.379999995</v>
      </c>
      <c r="G73" s="343">
        <v>0.58519418498740661</v>
      </c>
      <c r="H73" s="42">
        <v>0</v>
      </c>
      <c r="I73" s="58">
        <v>0</v>
      </c>
      <c r="J73" s="70">
        <v>32300000</v>
      </c>
      <c r="K73" s="60">
        <v>1</v>
      </c>
      <c r="L73" s="44">
        <v>32300000</v>
      </c>
      <c r="M73" s="62">
        <v>0.58524304056335819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33287583.379999995</v>
      </c>
      <c r="E74" s="356">
        <v>1</v>
      </c>
      <c r="F74" s="375">
        <v>33287583.379999995</v>
      </c>
      <c r="G74" s="386">
        <v>0.58519418498740661</v>
      </c>
      <c r="H74" s="119">
        <v>0</v>
      </c>
      <c r="I74" s="81">
        <v>0</v>
      </c>
      <c r="J74" s="96">
        <v>32300000</v>
      </c>
      <c r="K74" s="84">
        <v>1</v>
      </c>
      <c r="L74" s="120">
        <v>32300000</v>
      </c>
      <c r="M74" s="83">
        <v>0.58524304056335819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16838235</v>
      </c>
      <c r="C76" s="382">
        <v>0.29601539694142331</v>
      </c>
      <c r="D76" s="381">
        <v>40044735.189999998</v>
      </c>
      <c r="E76" s="383">
        <v>0.70398460305857669</v>
      </c>
      <c r="F76" s="381">
        <v>56882970.189999998</v>
      </c>
      <c r="G76" s="384">
        <v>1</v>
      </c>
      <c r="H76" s="123">
        <v>16140746</v>
      </c>
      <c r="I76" s="124">
        <v>0.29245384724460871</v>
      </c>
      <c r="J76" s="123">
        <v>39050000</v>
      </c>
      <c r="K76" s="125">
        <v>0.70754615275539123</v>
      </c>
      <c r="L76" s="123">
        <v>55190746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H30" sqref="H30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955521</v>
      </c>
      <c r="C13" s="335">
        <v>1</v>
      </c>
      <c r="D13" s="336">
        <v>0</v>
      </c>
      <c r="E13" s="337">
        <v>0</v>
      </c>
      <c r="F13" s="338">
        <v>955521</v>
      </c>
      <c r="G13" s="339">
        <v>1</v>
      </c>
      <c r="H13" s="9">
        <v>1004516</v>
      </c>
      <c r="I13" s="52">
        <v>1</v>
      </c>
      <c r="J13" s="53">
        <v>0</v>
      </c>
      <c r="K13" s="54">
        <v>0</v>
      </c>
      <c r="L13" s="55">
        <v>1004516</v>
      </c>
      <c r="M13" s="56">
        <v>1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0</v>
      </c>
      <c r="C15" s="393">
        <v>0</v>
      </c>
      <c r="D15" s="346">
        <v>0</v>
      </c>
      <c r="E15" s="394">
        <v>0</v>
      </c>
      <c r="F15" s="332">
        <v>0</v>
      </c>
      <c r="G15" s="395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93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955521</v>
      </c>
      <c r="C40" s="217">
        <v>1</v>
      </c>
      <c r="D40" s="354">
        <v>0</v>
      </c>
      <c r="E40" s="356">
        <v>0</v>
      </c>
      <c r="F40" s="354">
        <v>955521</v>
      </c>
      <c r="G40" s="357">
        <v>1</v>
      </c>
      <c r="H40" s="80">
        <v>1004516</v>
      </c>
      <c r="I40" s="81">
        <v>1</v>
      </c>
      <c r="J40" s="80">
        <v>0</v>
      </c>
      <c r="K40" s="84">
        <v>0</v>
      </c>
      <c r="L40" s="80">
        <v>1004516</v>
      </c>
      <c r="M40" s="83">
        <v>1</v>
      </c>
      <c r="N40" s="85"/>
    </row>
    <row r="41" spans="1:14" s="11" customFormat="1" ht="45">
      <c r="A41" s="87" t="s">
        <v>39</v>
      </c>
      <c r="B41" s="344"/>
      <c r="C41" s="366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 t="e">
        <v>#DIV/0!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 t="e">
        <v>#DIV/0!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87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0</v>
      </c>
      <c r="C48" s="217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0</v>
      </c>
      <c r="E60" s="342">
        <v>0</v>
      </c>
      <c r="F60" s="353">
        <v>0</v>
      </c>
      <c r="G60" s="343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0</v>
      </c>
      <c r="C66" s="340">
        <v>0</v>
      </c>
      <c r="D66" s="346">
        <v>0</v>
      </c>
      <c r="E66" s="342">
        <v>0</v>
      </c>
      <c r="F66" s="328">
        <v>0</v>
      </c>
      <c r="G66" s="343">
        <v>0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359">
        <v>0</v>
      </c>
      <c r="C67" s="355">
        <v>0</v>
      </c>
      <c r="D67" s="360">
        <v>0</v>
      </c>
      <c r="E67" s="356">
        <v>0</v>
      </c>
      <c r="F67" s="359">
        <v>0</v>
      </c>
      <c r="G67" s="357">
        <v>0</v>
      </c>
      <c r="H67" s="91">
        <v>0</v>
      </c>
      <c r="I67" s="81">
        <v>0</v>
      </c>
      <c r="J67" s="92">
        <v>0</v>
      </c>
      <c r="K67" s="84">
        <v>0</v>
      </c>
      <c r="L67" s="91">
        <v>0</v>
      </c>
      <c r="M67" s="83">
        <v>0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0</v>
      </c>
      <c r="E74" s="356">
        <v>0</v>
      </c>
      <c r="F74" s="375">
        <v>0</v>
      </c>
      <c r="G74" s="386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955521</v>
      </c>
      <c r="C76" s="382">
        <v>1</v>
      </c>
      <c r="D76" s="381">
        <v>0</v>
      </c>
      <c r="E76" s="383">
        <v>0</v>
      </c>
      <c r="F76" s="381">
        <v>955521</v>
      </c>
      <c r="G76" s="384">
        <v>1</v>
      </c>
      <c r="H76" s="123">
        <v>1004516</v>
      </c>
      <c r="I76" s="124">
        <v>1</v>
      </c>
      <c r="J76" s="123">
        <v>0</v>
      </c>
      <c r="K76" s="125">
        <v>0</v>
      </c>
      <c r="L76" s="123">
        <v>1004516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7" zoomScale="30" zoomScaleNormal="30" workbookViewId="0">
      <selection activeCell="D23" sqref="D23"/>
    </sheetView>
  </sheetViews>
  <sheetFormatPr defaultColWidth="12.42578125" defaultRowHeight="15"/>
  <cols>
    <col min="1" max="1" width="186.7109375" style="130" customWidth="1"/>
    <col min="2" max="2" width="56.42578125" style="302" customWidth="1"/>
    <col min="3" max="3" width="45.5703125" style="418" customWidth="1"/>
    <col min="4" max="4" width="45.5703125" style="302" customWidth="1"/>
    <col min="5" max="5" width="45.5703125" style="418" customWidth="1"/>
    <col min="6" max="6" width="45.5703125" style="302" customWidth="1"/>
    <col min="7" max="7" width="45.5703125" style="418" customWidth="1"/>
    <col min="8" max="8" width="54.7109375" style="302" customWidth="1"/>
    <col min="9" max="9" width="45.5703125" style="418" customWidth="1"/>
    <col min="10" max="10" width="45.5703125" style="302" customWidth="1"/>
    <col min="11" max="11" width="45.5703125" style="418" customWidth="1"/>
    <col min="12" max="12" width="45.5703125" style="302" customWidth="1"/>
    <col min="13" max="13" width="45.5703125" style="418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303"/>
      <c r="C1" s="399"/>
      <c r="D1" s="303"/>
      <c r="E1" s="399"/>
      <c r="F1" s="305"/>
      <c r="G1" s="399"/>
      <c r="H1" s="305"/>
      <c r="I1" s="402"/>
      <c r="J1" s="306" t="s">
        <v>1</v>
      </c>
      <c r="K1" s="442" t="s">
        <v>94</v>
      </c>
      <c r="L1" s="307"/>
      <c r="M1" s="442"/>
      <c r="N1" s="10"/>
      <c r="O1" s="10"/>
      <c r="P1" s="10"/>
      <c r="Q1" s="10"/>
    </row>
    <row r="2" spans="1:17" s="11" customFormat="1" ht="45">
      <c r="A2" s="1" t="s">
        <v>2</v>
      </c>
      <c r="B2" s="303"/>
      <c r="C2" s="399"/>
      <c r="D2" s="303"/>
      <c r="E2" s="399"/>
      <c r="F2" s="303"/>
      <c r="G2" s="399"/>
      <c r="H2" s="303"/>
      <c r="I2" s="399"/>
      <c r="J2" s="303"/>
      <c r="K2" s="399"/>
      <c r="L2" s="303"/>
      <c r="M2" s="399"/>
    </row>
    <row r="3" spans="1:17" s="11" customFormat="1" ht="45.75" thickBot="1">
      <c r="A3" s="12" t="s">
        <v>3</v>
      </c>
      <c r="B3" s="218"/>
      <c r="C3" s="400"/>
      <c r="D3" s="218"/>
      <c r="E3" s="400"/>
      <c r="F3" s="218"/>
      <c r="G3" s="400"/>
      <c r="H3" s="218"/>
      <c r="I3" s="400"/>
      <c r="J3" s="218"/>
      <c r="K3" s="400"/>
      <c r="L3" s="218"/>
      <c r="M3" s="400"/>
      <c r="N3" s="16"/>
      <c r="O3" s="16"/>
      <c r="P3" s="16"/>
      <c r="Q3" s="16"/>
    </row>
    <row r="4" spans="1:17" s="11" customFormat="1" ht="45" thickTop="1">
      <c r="A4" s="17"/>
      <c r="B4" s="308"/>
      <c r="C4" s="401"/>
      <c r="D4" s="308"/>
      <c r="E4" s="401"/>
      <c r="F4" s="308"/>
      <c r="G4" s="426"/>
      <c r="H4" s="308" t="s">
        <v>4</v>
      </c>
      <c r="I4" s="401"/>
      <c r="J4" s="308"/>
      <c r="K4" s="401"/>
      <c r="L4" s="308"/>
      <c r="M4" s="426"/>
    </row>
    <row r="5" spans="1:17" s="11" customFormat="1" ht="44.25">
      <c r="A5" s="21"/>
      <c r="B5" s="305"/>
      <c r="C5" s="402"/>
      <c r="D5" s="305"/>
      <c r="E5" s="402"/>
      <c r="F5" s="305"/>
      <c r="G5" s="427"/>
      <c r="H5" s="305"/>
      <c r="I5" s="402"/>
      <c r="J5" s="305"/>
      <c r="K5" s="402"/>
      <c r="L5" s="305"/>
      <c r="M5" s="427"/>
    </row>
    <row r="6" spans="1:17" s="11" customFormat="1" ht="45">
      <c r="A6" s="24"/>
      <c r="B6" s="313" t="s">
        <v>129</v>
      </c>
      <c r="C6" s="403"/>
      <c r="D6" s="315"/>
      <c r="E6" s="403"/>
      <c r="F6" s="315"/>
      <c r="G6" s="428"/>
      <c r="H6" s="313" t="s">
        <v>5</v>
      </c>
      <c r="I6" s="403"/>
      <c r="J6" s="315"/>
      <c r="K6" s="403"/>
      <c r="L6" s="315"/>
      <c r="M6" s="443" t="s">
        <v>4</v>
      </c>
    </row>
    <row r="7" spans="1:17" s="11" customFormat="1" ht="44.25">
      <c r="A7" s="21" t="s">
        <v>4</v>
      </c>
      <c r="B7" s="305" t="s">
        <v>4</v>
      </c>
      <c r="C7" s="402"/>
      <c r="D7" s="305" t="s">
        <v>4</v>
      </c>
      <c r="E7" s="402"/>
      <c r="F7" s="305" t="s">
        <v>4</v>
      </c>
      <c r="G7" s="427"/>
      <c r="H7" s="305" t="s">
        <v>4</v>
      </c>
      <c r="I7" s="402"/>
      <c r="J7" s="305" t="s">
        <v>4</v>
      </c>
      <c r="K7" s="402"/>
      <c r="L7" s="305" t="s">
        <v>4</v>
      </c>
      <c r="M7" s="427"/>
    </row>
    <row r="8" spans="1:17" s="11" customFormat="1" ht="44.25">
      <c r="A8" s="21" t="s">
        <v>4</v>
      </c>
      <c r="B8" s="305" t="s">
        <v>4</v>
      </c>
      <c r="C8" s="402"/>
      <c r="D8" s="305" t="s">
        <v>4</v>
      </c>
      <c r="E8" s="402"/>
      <c r="F8" s="305" t="s">
        <v>4</v>
      </c>
      <c r="G8" s="427"/>
      <c r="H8" s="305" t="s">
        <v>4</v>
      </c>
      <c r="I8" s="402"/>
      <c r="J8" s="305" t="s">
        <v>4</v>
      </c>
      <c r="K8" s="402"/>
      <c r="L8" s="305" t="s">
        <v>4</v>
      </c>
      <c r="M8" s="427"/>
    </row>
    <row r="9" spans="1:17" s="11" customFormat="1" ht="45">
      <c r="A9" s="30" t="s">
        <v>4</v>
      </c>
      <c r="B9" s="318" t="s">
        <v>4</v>
      </c>
      <c r="C9" s="404" t="s">
        <v>6</v>
      </c>
      <c r="D9" s="320" t="s">
        <v>4</v>
      </c>
      <c r="E9" s="404" t="s">
        <v>6</v>
      </c>
      <c r="F9" s="320" t="s">
        <v>4</v>
      </c>
      <c r="G9" s="429" t="s">
        <v>6</v>
      </c>
      <c r="H9" s="318" t="s">
        <v>4</v>
      </c>
      <c r="I9" s="404" t="s">
        <v>6</v>
      </c>
      <c r="J9" s="320" t="s">
        <v>4</v>
      </c>
      <c r="K9" s="404" t="s">
        <v>6</v>
      </c>
      <c r="L9" s="320" t="s">
        <v>4</v>
      </c>
      <c r="M9" s="429" t="s">
        <v>6</v>
      </c>
      <c r="N9" s="35"/>
    </row>
    <row r="10" spans="1:17" s="11" customFormat="1" ht="45">
      <c r="A10" s="36" t="s">
        <v>7</v>
      </c>
      <c r="B10" s="322" t="s">
        <v>8</v>
      </c>
      <c r="C10" s="405" t="s">
        <v>9</v>
      </c>
      <c r="D10" s="324" t="s">
        <v>10</v>
      </c>
      <c r="E10" s="405" t="s">
        <v>9</v>
      </c>
      <c r="F10" s="324" t="s">
        <v>9</v>
      </c>
      <c r="G10" s="430" t="s">
        <v>9</v>
      </c>
      <c r="H10" s="322" t="s">
        <v>8</v>
      </c>
      <c r="I10" s="405" t="s">
        <v>9</v>
      </c>
      <c r="J10" s="324" t="s">
        <v>10</v>
      </c>
      <c r="K10" s="405" t="s">
        <v>9</v>
      </c>
      <c r="L10" s="324" t="s">
        <v>9</v>
      </c>
      <c r="M10" s="43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406"/>
      <c r="D11" s="328" t="s">
        <v>4</v>
      </c>
      <c r="E11" s="406"/>
      <c r="F11" s="328" t="s">
        <v>4</v>
      </c>
      <c r="G11" s="431"/>
      <c r="H11" s="326" t="s">
        <v>4</v>
      </c>
      <c r="I11" s="406"/>
      <c r="J11" s="328" t="s">
        <v>4</v>
      </c>
      <c r="K11" s="406"/>
      <c r="L11" s="328" t="s">
        <v>4</v>
      </c>
      <c r="M11" s="431" t="s">
        <v>11</v>
      </c>
      <c r="N11" s="35"/>
    </row>
    <row r="12" spans="1:17" s="11" customFormat="1" ht="45">
      <c r="A12" s="24" t="s">
        <v>12</v>
      </c>
      <c r="B12" s="330" t="s">
        <v>4</v>
      </c>
      <c r="C12" s="407" t="s">
        <v>4</v>
      </c>
      <c r="D12" s="332"/>
      <c r="E12" s="407"/>
      <c r="F12" s="332"/>
      <c r="G12" s="432"/>
      <c r="H12" s="330"/>
      <c r="I12" s="407"/>
      <c r="J12" s="332"/>
      <c r="K12" s="407"/>
      <c r="L12" s="332"/>
      <c r="M12" s="432"/>
      <c r="N12" s="35"/>
    </row>
    <row r="13" spans="1:17" s="10" customFormat="1" ht="44.25">
      <c r="A13" s="51" t="s">
        <v>13</v>
      </c>
      <c r="B13" s="307">
        <v>11118298</v>
      </c>
      <c r="C13" s="408">
        <v>1</v>
      </c>
      <c r="D13" s="336">
        <v>0</v>
      </c>
      <c r="E13" s="419">
        <v>0</v>
      </c>
      <c r="F13" s="338">
        <v>11118298</v>
      </c>
      <c r="G13" s="433">
        <v>0.28305030334552012</v>
      </c>
      <c r="H13" s="307">
        <v>9843390</v>
      </c>
      <c r="I13" s="408">
        <v>1</v>
      </c>
      <c r="J13" s="336">
        <v>0</v>
      </c>
      <c r="K13" s="419">
        <v>0</v>
      </c>
      <c r="L13" s="338">
        <v>9843390</v>
      </c>
      <c r="M13" s="433">
        <v>0.26095023690840169</v>
      </c>
      <c r="N13" s="57"/>
    </row>
    <row r="14" spans="1:17" s="11" customFormat="1" ht="44.25">
      <c r="A14" s="21" t="s">
        <v>14</v>
      </c>
      <c r="B14" s="305">
        <v>0</v>
      </c>
      <c r="C14" s="409">
        <v>0</v>
      </c>
      <c r="D14" s="341">
        <v>0</v>
      </c>
      <c r="E14" s="420">
        <v>0</v>
      </c>
      <c r="F14" s="396">
        <v>0</v>
      </c>
      <c r="G14" s="434">
        <v>0</v>
      </c>
      <c r="H14" s="305">
        <v>0</v>
      </c>
      <c r="I14" s="409">
        <v>0</v>
      </c>
      <c r="J14" s="341">
        <v>0</v>
      </c>
      <c r="K14" s="420">
        <v>0</v>
      </c>
      <c r="L14" s="396">
        <v>0</v>
      </c>
      <c r="M14" s="434">
        <v>0</v>
      </c>
      <c r="N14" s="35"/>
    </row>
    <row r="15" spans="1:17" s="11" customFormat="1" ht="44.25">
      <c r="A15" s="41" t="s">
        <v>15</v>
      </c>
      <c r="B15" s="397">
        <v>448872</v>
      </c>
      <c r="C15" s="410">
        <v>1</v>
      </c>
      <c r="D15" s="198">
        <v>0</v>
      </c>
      <c r="E15" s="421">
        <v>0</v>
      </c>
      <c r="F15" s="338">
        <v>448872</v>
      </c>
      <c r="G15" s="435">
        <v>1</v>
      </c>
      <c r="H15" s="397">
        <v>479046</v>
      </c>
      <c r="I15" s="441">
        <v>1</v>
      </c>
      <c r="J15" s="398">
        <v>0</v>
      </c>
      <c r="K15" s="421">
        <v>0</v>
      </c>
      <c r="L15" s="338">
        <v>479046</v>
      </c>
      <c r="M15" s="435">
        <v>1.2699605236612814E-2</v>
      </c>
      <c r="N15" s="35"/>
    </row>
    <row r="16" spans="1:17" s="11" customFormat="1" ht="44.25">
      <c r="A16" s="67" t="s">
        <v>16</v>
      </c>
      <c r="B16" s="305">
        <v>0</v>
      </c>
      <c r="C16" s="408">
        <v>0</v>
      </c>
      <c r="D16" s="341">
        <v>0</v>
      </c>
      <c r="E16" s="419">
        <v>0</v>
      </c>
      <c r="F16" s="349">
        <v>0</v>
      </c>
      <c r="G16" s="433">
        <v>0</v>
      </c>
      <c r="H16" s="305">
        <v>0</v>
      </c>
      <c r="I16" s="408">
        <v>0</v>
      </c>
      <c r="J16" s="341">
        <v>0</v>
      </c>
      <c r="K16" s="419">
        <v>0</v>
      </c>
      <c r="L16" s="349">
        <v>0</v>
      </c>
      <c r="M16" s="433">
        <v>0</v>
      </c>
      <c r="N16" s="35"/>
    </row>
    <row r="17" spans="1:14" s="11" customFormat="1" ht="44.25">
      <c r="A17" s="69" t="s">
        <v>17</v>
      </c>
      <c r="B17" s="326">
        <v>448872</v>
      </c>
      <c r="C17" s="409">
        <v>1</v>
      </c>
      <c r="D17" s="346">
        <v>0</v>
      </c>
      <c r="E17" s="420">
        <v>0</v>
      </c>
      <c r="F17" s="328">
        <v>448872</v>
      </c>
      <c r="G17" s="434">
        <v>1.142741054101179E-2</v>
      </c>
      <c r="H17" s="326">
        <v>479046</v>
      </c>
      <c r="I17" s="409">
        <v>1</v>
      </c>
      <c r="J17" s="346">
        <v>0</v>
      </c>
      <c r="K17" s="420">
        <v>0</v>
      </c>
      <c r="L17" s="328">
        <v>479046</v>
      </c>
      <c r="M17" s="434">
        <v>1.2699605236612814E-2</v>
      </c>
      <c r="N17" s="35"/>
    </row>
    <row r="18" spans="1:14" s="11" customFormat="1" ht="44.25">
      <c r="A18" s="69" t="s">
        <v>18</v>
      </c>
      <c r="B18" s="326">
        <v>0</v>
      </c>
      <c r="C18" s="409">
        <v>0</v>
      </c>
      <c r="D18" s="346">
        <v>0</v>
      </c>
      <c r="E18" s="420">
        <v>0</v>
      </c>
      <c r="F18" s="328">
        <v>0</v>
      </c>
      <c r="G18" s="434">
        <v>0</v>
      </c>
      <c r="H18" s="326">
        <v>0</v>
      </c>
      <c r="I18" s="409">
        <v>0</v>
      </c>
      <c r="J18" s="346">
        <v>0</v>
      </c>
      <c r="K18" s="420">
        <v>0</v>
      </c>
      <c r="L18" s="328">
        <v>0</v>
      </c>
      <c r="M18" s="434">
        <v>0</v>
      </c>
      <c r="N18" s="35"/>
    </row>
    <row r="19" spans="1:14" s="11" customFormat="1" ht="44.25">
      <c r="A19" s="69" t="s">
        <v>19</v>
      </c>
      <c r="B19" s="326">
        <v>0</v>
      </c>
      <c r="C19" s="409">
        <v>0</v>
      </c>
      <c r="D19" s="346">
        <v>0</v>
      </c>
      <c r="E19" s="420">
        <v>0</v>
      </c>
      <c r="F19" s="328">
        <v>0</v>
      </c>
      <c r="G19" s="434">
        <v>0</v>
      </c>
      <c r="H19" s="326">
        <v>0</v>
      </c>
      <c r="I19" s="409">
        <v>0</v>
      </c>
      <c r="J19" s="346">
        <v>0</v>
      </c>
      <c r="K19" s="420">
        <v>0</v>
      </c>
      <c r="L19" s="328">
        <v>0</v>
      </c>
      <c r="M19" s="434">
        <v>0</v>
      </c>
      <c r="N19" s="35"/>
    </row>
    <row r="20" spans="1:14" s="11" customFormat="1" ht="44.25">
      <c r="A20" s="69" t="s">
        <v>20</v>
      </c>
      <c r="B20" s="326">
        <v>0</v>
      </c>
      <c r="C20" s="409">
        <v>0</v>
      </c>
      <c r="D20" s="346">
        <v>0</v>
      </c>
      <c r="E20" s="420">
        <v>0</v>
      </c>
      <c r="F20" s="328">
        <v>0</v>
      </c>
      <c r="G20" s="434">
        <v>0</v>
      </c>
      <c r="H20" s="326">
        <v>0</v>
      </c>
      <c r="I20" s="409">
        <v>0</v>
      </c>
      <c r="J20" s="346">
        <v>0</v>
      </c>
      <c r="K20" s="420">
        <v>0</v>
      </c>
      <c r="L20" s="328">
        <v>0</v>
      </c>
      <c r="M20" s="434">
        <v>0</v>
      </c>
      <c r="N20" s="35"/>
    </row>
    <row r="21" spans="1:14" s="11" customFormat="1" ht="44.25">
      <c r="A21" s="69" t="s">
        <v>21</v>
      </c>
      <c r="B21" s="326">
        <v>0</v>
      </c>
      <c r="C21" s="409">
        <v>0</v>
      </c>
      <c r="D21" s="346">
        <v>0</v>
      </c>
      <c r="E21" s="420">
        <v>0</v>
      </c>
      <c r="F21" s="328">
        <v>0</v>
      </c>
      <c r="G21" s="434">
        <v>0</v>
      </c>
      <c r="H21" s="326">
        <v>0</v>
      </c>
      <c r="I21" s="409">
        <v>0</v>
      </c>
      <c r="J21" s="346">
        <v>0</v>
      </c>
      <c r="K21" s="420">
        <v>0</v>
      </c>
      <c r="L21" s="328">
        <v>0</v>
      </c>
      <c r="M21" s="434">
        <v>0</v>
      </c>
      <c r="N21" s="35"/>
    </row>
    <row r="22" spans="1:14" s="11" customFormat="1" ht="44.25">
      <c r="A22" s="69" t="s">
        <v>22</v>
      </c>
      <c r="B22" s="326">
        <v>0</v>
      </c>
      <c r="C22" s="409">
        <v>0</v>
      </c>
      <c r="D22" s="346">
        <v>0</v>
      </c>
      <c r="E22" s="420">
        <v>0</v>
      </c>
      <c r="F22" s="328">
        <v>0</v>
      </c>
      <c r="G22" s="434">
        <v>0</v>
      </c>
      <c r="H22" s="326">
        <v>0</v>
      </c>
      <c r="I22" s="409">
        <v>0</v>
      </c>
      <c r="J22" s="346">
        <v>0</v>
      </c>
      <c r="K22" s="420">
        <v>0</v>
      </c>
      <c r="L22" s="328">
        <v>0</v>
      </c>
      <c r="M22" s="434">
        <v>0</v>
      </c>
      <c r="N22" s="35"/>
    </row>
    <row r="23" spans="1:14" s="11" customFormat="1" ht="44.25">
      <c r="A23" s="69" t="s">
        <v>23</v>
      </c>
      <c r="B23" s="326">
        <v>0</v>
      </c>
      <c r="C23" s="409">
        <v>0</v>
      </c>
      <c r="D23" s="346">
        <v>0</v>
      </c>
      <c r="E23" s="420">
        <v>0</v>
      </c>
      <c r="F23" s="328">
        <v>0</v>
      </c>
      <c r="G23" s="434">
        <v>0</v>
      </c>
      <c r="H23" s="326">
        <v>0</v>
      </c>
      <c r="I23" s="409">
        <v>0</v>
      </c>
      <c r="J23" s="346">
        <v>0</v>
      </c>
      <c r="K23" s="420">
        <v>0</v>
      </c>
      <c r="L23" s="328">
        <v>0</v>
      </c>
      <c r="M23" s="434">
        <v>0</v>
      </c>
      <c r="N23" s="35"/>
    </row>
    <row r="24" spans="1:14" s="11" customFormat="1" ht="44.25">
      <c r="A24" s="69" t="s">
        <v>24</v>
      </c>
      <c r="B24" s="326">
        <v>0</v>
      </c>
      <c r="C24" s="409">
        <v>0</v>
      </c>
      <c r="D24" s="346">
        <v>0</v>
      </c>
      <c r="E24" s="420">
        <v>0</v>
      </c>
      <c r="F24" s="328">
        <v>0</v>
      </c>
      <c r="G24" s="434">
        <v>0</v>
      </c>
      <c r="H24" s="326">
        <v>0</v>
      </c>
      <c r="I24" s="409">
        <v>0</v>
      </c>
      <c r="J24" s="346">
        <v>0</v>
      </c>
      <c r="K24" s="420">
        <v>0</v>
      </c>
      <c r="L24" s="328">
        <v>0</v>
      </c>
      <c r="M24" s="434">
        <v>0</v>
      </c>
      <c r="N24" s="35"/>
    </row>
    <row r="25" spans="1:14" s="11" customFormat="1" ht="44.25">
      <c r="A25" s="69" t="s">
        <v>25</v>
      </c>
      <c r="B25" s="326">
        <v>0</v>
      </c>
      <c r="C25" s="409">
        <v>0</v>
      </c>
      <c r="D25" s="346">
        <v>0</v>
      </c>
      <c r="E25" s="420">
        <v>0</v>
      </c>
      <c r="F25" s="328">
        <v>0</v>
      </c>
      <c r="G25" s="434">
        <v>0</v>
      </c>
      <c r="H25" s="326">
        <v>0</v>
      </c>
      <c r="I25" s="409">
        <v>0</v>
      </c>
      <c r="J25" s="346">
        <v>0</v>
      </c>
      <c r="K25" s="420">
        <v>0</v>
      </c>
      <c r="L25" s="328">
        <v>0</v>
      </c>
      <c r="M25" s="434">
        <v>0</v>
      </c>
      <c r="N25" s="35"/>
    </row>
    <row r="26" spans="1:14" s="11" customFormat="1" ht="44.25">
      <c r="A26" s="69" t="s">
        <v>26</v>
      </c>
      <c r="B26" s="326">
        <v>0</v>
      </c>
      <c r="C26" s="409">
        <v>0</v>
      </c>
      <c r="D26" s="346">
        <v>0</v>
      </c>
      <c r="E26" s="420">
        <v>0</v>
      </c>
      <c r="F26" s="328">
        <v>0</v>
      </c>
      <c r="G26" s="434">
        <v>0</v>
      </c>
      <c r="H26" s="326">
        <v>0</v>
      </c>
      <c r="I26" s="409">
        <v>0</v>
      </c>
      <c r="J26" s="346">
        <v>0</v>
      </c>
      <c r="K26" s="420">
        <v>0</v>
      </c>
      <c r="L26" s="328">
        <v>0</v>
      </c>
      <c r="M26" s="434">
        <v>0</v>
      </c>
      <c r="N26" s="35"/>
    </row>
    <row r="27" spans="1:14" s="11" customFormat="1" ht="44.25">
      <c r="A27" s="69" t="s">
        <v>27</v>
      </c>
      <c r="B27" s="326">
        <v>0</v>
      </c>
      <c r="C27" s="409">
        <v>0</v>
      </c>
      <c r="D27" s="346">
        <v>0</v>
      </c>
      <c r="E27" s="420">
        <v>0</v>
      </c>
      <c r="F27" s="328">
        <v>0</v>
      </c>
      <c r="G27" s="434">
        <v>0</v>
      </c>
      <c r="H27" s="326">
        <v>0</v>
      </c>
      <c r="I27" s="409">
        <v>0</v>
      </c>
      <c r="J27" s="346">
        <v>0</v>
      </c>
      <c r="K27" s="420">
        <v>0</v>
      </c>
      <c r="L27" s="328">
        <v>0</v>
      </c>
      <c r="M27" s="434">
        <v>0</v>
      </c>
      <c r="N27" s="35"/>
    </row>
    <row r="28" spans="1:14" s="11" customFormat="1" ht="44.25">
      <c r="A28" s="71" t="s">
        <v>28</v>
      </c>
      <c r="B28" s="326">
        <v>0</v>
      </c>
      <c r="C28" s="409">
        <v>0</v>
      </c>
      <c r="D28" s="346">
        <v>0</v>
      </c>
      <c r="E28" s="420">
        <v>0</v>
      </c>
      <c r="F28" s="328">
        <v>0</v>
      </c>
      <c r="G28" s="434">
        <v>0</v>
      </c>
      <c r="H28" s="326">
        <v>0</v>
      </c>
      <c r="I28" s="409">
        <v>0</v>
      </c>
      <c r="J28" s="346">
        <v>0</v>
      </c>
      <c r="K28" s="420">
        <v>0</v>
      </c>
      <c r="L28" s="328">
        <v>0</v>
      </c>
      <c r="M28" s="434">
        <v>0</v>
      </c>
      <c r="N28" s="35"/>
    </row>
    <row r="29" spans="1:14" s="11" customFormat="1" ht="44.25">
      <c r="A29" s="71" t="s">
        <v>29</v>
      </c>
      <c r="B29" s="326">
        <v>0</v>
      </c>
      <c r="C29" s="409">
        <v>0</v>
      </c>
      <c r="D29" s="346">
        <v>0</v>
      </c>
      <c r="E29" s="420">
        <v>0</v>
      </c>
      <c r="F29" s="328">
        <v>0</v>
      </c>
      <c r="G29" s="434">
        <v>0</v>
      </c>
      <c r="H29" s="326">
        <v>0</v>
      </c>
      <c r="I29" s="409">
        <v>0</v>
      </c>
      <c r="J29" s="346">
        <v>0</v>
      </c>
      <c r="K29" s="420">
        <v>0</v>
      </c>
      <c r="L29" s="328">
        <v>0</v>
      </c>
      <c r="M29" s="434">
        <v>0</v>
      </c>
      <c r="N29" s="35"/>
    </row>
    <row r="30" spans="1:14" s="11" customFormat="1" ht="44.25">
      <c r="A30" s="71" t="s">
        <v>30</v>
      </c>
      <c r="B30" s="326">
        <v>0</v>
      </c>
      <c r="C30" s="409">
        <v>0</v>
      </c>
      <c r="D30" s="346">
        <v>0</v>
      </c>
      <c r="E30" s="420">
        <v>0</v>
      </c>
      <c r="F30" s="328">
        <v>0</v>
      </c>
      <c r="G30" s="434">
        <v>0</v>
      </c>
      <c r="H30" s="326">
        <v>0</v>
      </c>
      <c r="I30" s="409">
        <v>0</v>
      </c>
      <c r="J30" s="346">
        <v>0</v>
      </c>
      <c r="K30" s="420">
        <v>0</v>
      </c>
      <c r="L30" s="328">
        <v>0</v>
      </c>
      <c r="M30" s="434">
        <v>0</v>
      </c>
      <c r="N30" s="35"/>
    </row>
    <row r="31" spans="1:14" s="11" customFormat="1" ht="44.25">
      <c r="A31" s="71" t="s">
        <v>31</v>
      </c>
      <c r="B31" s="326">
        <v>0</v>
      </c>
      <c r="C31" s="409">
        <v>0</v>
      </c>
      <c r="D31" s="346">
        <v>0</v>
      </c>
      <c r="E31" s="420">
        <v>0</v>
      </c>
      <c r="F31" s="328">
        <v>0</v>
      </c>
      <c r="G31" s="434">
        <v>0</v>
      </c>
      <c r="H31" s="326">
        <v>0</v>
      </c>
      <c r="I31" s="409">
        <v>0</v>
      </c>
      <c r="J31" s="346">
        <v>0</v>
      </c>
      <c r="K31" s="420">
        <v>0</v>
      </c>
      <c r="L31" s="328">
        <v>0</v>
      </c>
      <c r="M31" s="434">
        <v>0</v>
      </c>
      <c r="N31" s="35"/>
    </row>
    <row r="32" spans="1:14" s="11" customFormat="1" ht="44.25">
      <c r="A32" s="71" t="s">
        <v>32</v>
      </c>
      <c r="B32" s="326">
        <v>0</v>
      </c>
      <c r="C32" s="409">
        <v>0</v>
      </c>
      <c r="D32" s="346">
        <v>0</v>
      </c>
      <c r="E32" s="420">
        <v>0</v>
      </c>
      <c r="F32" s="328">
        <v>0</v>
      </c>
      <c r="G32" s="434">
        <v>0</v>
      </c>
      <c r="H32" s="326">
        <v>0</v>
      </c>
      <c r="I32" s="409">
        <v>0</v>
      </c>
      <c r="J32" s="346">
        <v>0</v>
      </c>
      <c r="K32" s="420">
        <v>0</v>
      </c>
      <c r="L32" s="328">
        <v>0</v>
      </c>
      <c r="M32" s="434">
        <v>0</v>
      </c>
      <c r="N32" s="35"/>
    </row>
    <row r="33" spans="1:14" s="11" customFormat="1" ht="44.25">
      <c r="A33" s="204" t="s">
        <v>121</v>
      </c>
      <c r="B33" s="326">
        <v>0</v>
      </c>
      <c r="C33" s="409">
        <v>0</v>
      </c>
      <c r="D33" s="346">
        <v>0</v>
      </c>
      <c r="E33" s="420">
        <v>0</v>
      </c>
      <c r="F33" s="328">
        <v>0</v>
      </c>
      <c r="G33" s="434">
        <v>0</v>
      </c>
      <c r="H33" s="326">
        <v>0</v>
      </c>
      <c r="I33" s="409">
        <v>0</v>
      </c>
      <c r="J33" s="346">
        <v>0</v>
      </c>
      <c r="K33" s="420">
        <v>0</v>
      </c>
      <c r="L33" s="328">
        <v>0</v>
      </c>
      <c r="M33" s="434">
        <v>0</v>
      </c>
      <c r="N33" s="35"/>
    </row>
    <row r="34" spans="1:14" s="11" customFormat="1" ht="44.25">
      <c r="A34" s="71" t="s">
        <v>33</v>
      </c>
      <c r="B34" s="326">
        <v>0</v>
      </c>
      <c r="C34" s="409">
        <v>0</v>
      </c>
      <c r="D34" s="346">
        <v>0</v>
      </c>
      <c r="E34" s="420">
        <v>0</v>
      </c>
      <c r="F34" s="328">
        <v>0</v>
      </c>
      <c r="G34" s="434">
        <v>0</v>
      </c>
      <c r="H34" s="326">
        <v>0</v>
      </c>
      <c r="I34" s="409">
        <v>0</v>
      </c>
      <c r="J34" s="346">
        <v>0</v>
      </c>
      <c r="K34" s="420">
        <v>0</v>
      </c>
      <c r="L34" s="328">
        <v>0</v>
      </c>
      <c r="M34" s="434">
        <v>0</v>
      </c>
      <c r="N34" s="35"/>
    </row>
    <row r="35" spans="1:14" s="11" customFormat="1" ht="45">
      <c r="A35" s="72" t="s">
        <v>34</v>
      </c>
      <c r="B35" s="350"/>
      <c r="C35" s="406" t="s">
        <v>4</v>
      </c>
      <c r="D35" s="346"/>
      <c r="E35" s="422" t="s">
        <v>4</v>
      </c>
      <c r="F35" s="328"/>
      <c r="G35" s="431" t="s">
        <v>4</v>
      </c>
      <c r="H35" s="350" t="s">
        <v>4</v>
      </c>
      <c r="I35" s="406" t="s">
        <v>4</v>
      </c>
      <c r="J35" s="346"/>
      <c r="K35" s="422" t="s">
        <v>4</v>
      </c>
      <c r="L35" s="328"/>
      <c r="M35" s="431" t="s">
        <v>4</v>
      </c>
      <c r="N35" s="35"/>
    </row>
    <row r="36" spans="1:14" s="11" customFormat="1" ht="44.25">
      <c r="A36" s="67" t="s">
        <v>35</v>
      </c>
      <c r="B36" s="326">
        <v>0</v>
      </c>
      <c r="C36" s="409">
        <v>0</v>
      </c>
      <c r="D36" s="346">
        <v>0</v>
      </c>
      <c r="E36" s="420">
        <v>0</v>
      </c>
      <c r="F36" s="328">
        <v>0</v>
      </c>
      <c r="G36" s="434">
        <v>0</v>
      </c>
      <c r="H36" s="326">
        <v>0</v>
      </c>
      <c r="I36" s="409">
        <v>0</v>
      </c>
      <c r="J36" s="346">
        <v>0</v>
      </c>
      <c r="K36" s="420">
        <v>0</v>
      </c>
      <c r="L36" s="328">
        <v>0</v>
      </c>
      <c r="M36" s="434">
        <v>0</v>
      </c>
      <c r="N36" s="35"/>
    </row>
    <row r="37" spans="1:14" s="11" customFormat="1" ht="45">
      <c r="A37" s="72" t="s">
        <v>36</v>
      </c>
      <c r="B37" s="350"/>
      <c r="C37" s="406" t="s">
        <v>4</v>
      </c>
      <c r="D37" s="346"/>
      <c r="E37" s="422" t="s">
        <v>4</v>
      </c>
      <c r="F37" s="328"/>
      <c r="G37" s="431" t="s">
        <v>4</v>
      </c>
      <c r="H37" s="350"/>
      <c r="I37" s="406" t="s">
        <v>4</v>
      </c>
      <c r="J37" s="346"/>
      <c r="K37" s="422" t="s">
        <v>4</v>
      </c>
      <c r="L37" s="328"/>
      <c r="M37" s="431" t="s">
        <v>4</v>
      </c>
      <c r="N37" s="35"/>
    </row>
    <row r="38" spans="1:14" s="11" customFormat="1" ht="44.25">
      <c r="A38" s="69" t="s">
        <v>35</v>
      </c>
      <c r="B38" s="351">
        <v>0</v>
      </c>
      <c r="C38" s="409">
        <v>0</v>
      </c>
      <c r="D38" s="352">
        <v>0</v>
      </c>
      <c r="E38" s="420">
        <v>0</v>
      </c>
      <c r="F38" s="353">
        <v>0</v>
      </c>
      <c r="G38" s="434">
        <v>0</v>
      </c>
      <c r="H38" s="351">
        <v>0</v>
      </c>
      <c r="I38" s="409">
        <v>0</v>
      </c>
      <c r="J38" s="352">
        <v>0</v>
      </c>
      <c r="K38" s="420">
        <v>0</v>
      </c>
      <c r="L38" s="353">
        <v>0</v>
      </c>
      <c r="M38" s="434">
        <v>0</v>
      </c>
      <c r="N38" s="35"/>
    </row>
    <row r="39" spans="1:14" s="11" customFormat="1" ht="44.25">
      <c r="A39" s="69" t="s">
        <v>37</v>
      </c>
      <c r="B39" s="351"/>
      <c r="C39" s="409" t="s">
        <v>11</v>
      </c>
      <c r="D39" s="352"/>
      <c r="E39" s="420" t="s">
        <v>11</v>
      </c>
      <c r="F39" s="328">
        <v>0</v>
      </c>
      <c r="G39" s="434">
        <v>0</v>
      </c>
      <c r="H39" s="351"/>
      <c r="I39" s="409" t="s">
        <v>11</v>
      </c>
      <c r="J39" s="352"/>
      <c r="K39" s="420" t="s">
        <v>11</v>
      </c>
      <c r="L39" s="328">
        <v>0</v>
      </c>
      <c r="M39" s="434">
        <v>0</v>
      </c>
      <c r="N39" s="35"/>
    </row>
    <row r="40" spans="1:14" s="86" customFormat="1" ht="45">
      <c r="A40" s="72" t="s">
        <v>38</v>
      </c>
      <c r="B40" s="354">
        <v>11567170</v>
      </c>
      <c r="C40" s="411">
        <v>1</v>
      </c>
      <c r="D40" s="354">
        <v>0</v>
      </c>
      <c r="E40" s="415">
        <v>0</v>
      </c>
      <c r="F40" s="354">
        <v>11567170</v>
      </c>
      <c r="G40" s="436">
        <v>0.29447771388653188</v>
      </c>
      <c r="H40" s="354">
        <v>10322436</v>
      </c>
      <c r="I40" s="411">
        <v>1</v>
      </c>
      <c r="J40" s="354">
        <v>0</v>
      </c>
      <c r="K40" s="415">
        <v>0</v>
      </c>
      <c r="L40" s="354">
        <v>10322436</v>
      </c>
      <c r="M40" s="436">
        <v>0.27364984214501453</v>
      </c>
      <c r="N40" s="85"/>
    </row>
    <row r="41" spans="1:14" s="11" customFormat="1" ht="45">
      <c r="A41" s="87" t="s">
        <v>39</v>
      </c>
      <c r="B41" s="344"/>
      <c r="C41" s="406" t="s">
        <v>4</v>
      </c>
      <c r="D41" s="346"/>
      <c r="E41" s="422" t="s">
        <v>4</v>
      </c>
      <c r="F41" s="328"/>
      <c r="G41" s="431" t="s">
        <v>4</v>
      </c>
      <c r="H41" s="344"/>
      <c r="I41" s="406" t="s">
        <v>4</v>
      </c>
      <c r="J41" s="346"/>
      <c r="K41" s="422" t="s">
        <v>4</v>
      </c>
      <c r="L41" s="328"/>
      <c r="M41" s="431" t="s">
        <v>4</v>
      </c>
      <c r="N41" s="35"/>
    </row>
    <row r="42" spans="1:14" s="11" customFormat="1" ht="44.25">
      <c r="A42" s="21" t="s">
        <v>40</v>
      </c>
      <c r="B42" s="330">
        <v>0</v>
      </c>
      <c r="C42" s="408">
        <v>0</v>
      </c>
      <c r="D42" s="358">
        <v>0</v>
      </c>
      <c r="E42" s="419">
        <v>0</v>
      </c>
      <c r="F42" s="332">
        <v>0</v>
      </c>
      <c r="G42" s="433">
        <v>0</v>
      </c>
      <c r="H42" s="330">
        <v>0</v>
      </c>
      <c r="I42" s="408">
        <v>0</v>
      </c>
      <c r="J42" s="358">
        <v>0</v>
      </c>
      <c r="K42" s="419">
        <v>0</v>
      </c>
      <c r="L42" s="332">
        <v>0</v>
      </c>
      <c r="M42" s="433">
        <v>0</v>
      </c>
      <c r="N42" s="35"/>
    </row>
    <row r="43" spans="1:14" s="11" customFormat="1" ht="44.25">
      <c r="A43" s="89" t="s">
        <v>41</v>
      </c>
      <c r="B43" s="326">
        <v>0</v>
      </c>
      <c r="C43" s="409">
        <v>0</v>
      </c>
      <c r="D43" s="346">
        <v>0</v>
      </c>
      <c r="E43" s="420">
        <v>0</v>
      </c>
      <c r="F43" s="328">
        <v>0</v>
      </c>
      <c r="G43" s="434">
        <v>0</v>
      </c>
      <c r="H43" s="326">
        <v>0</v>
      </c>
      <c r="I43" s="409">
        <v>0</v>
      </c>
      <c r="J43" s="346">
        <v>0</v>
      </c>
      <c r="K43" s="420">
        <v>0</v>
      </c>
      <c r="L43" s="328">
        <v>0</v>
      </c>
      <c r="M43" s="434">
        <v>0</v>
      </c>
      <c r="N43" s="35"/>
    </row>
    <row r="44" spans="1:14" s="11" customFormat="1" ht="44.25">
      <c r="A44" s="90" t="s">
        <v>42</v>
      </c>
      <c r="B44" s="326">
        <v>0</v>
      </c>
      <c r="C44" s="409">
        <v>0</v>
      </c>
      <c r="D44" s="346">
        <v>0</v>
      </c>
      <c r="E44" s="420">
        <v>0</v>
      </c>
      <c r="F44" s="353">
        <v>0</v>
      </c>
      <c r="G44" s="434">
        <v>0</v>
      </c>
      <c r="H44" s="326">
        <v>0</v>
      </c>
      <c r="I44" s="409">
        <v>0</v>
      </c>
      <c r="J44" s="346">
        <v>0</v>
      </c>
      <c r="K44" s="420">
        <v>0</v>
      </c>
      <c r="L44" s="353">
        <v>0</v>
      </c>
      <c r="M44" s="434">
        <v>0</v>
      </c>
      <c r="N44" s="35"/>
    </row>
    <row r="45" spans="1:14" s="11" customFormat="1" ht="44.25">
      <c r="A45" s="41" t="s">
        <v>43</v>
      </c>
      <c r="B45" s="326">
        <v>0</v>
      </c>
      <c r="C45" s="409">
        <v>0</v>
      </c>
      <c r="D45" s="346">
        <v>0</v>
      </c>
      <c r="E45" s="420">
        <v>0</v>
      </c>
      <c r="F45" s="353">
        <v>0</v>
      </c>
      <c r="G45" s="434">
        <v>0</v>
      </c>
      <c r="H45" s="326">
        <v>0</v>
      </c>
      <c r="I45" s="409">
        <v>0</v>
      </c>
      <c r="J45" s="346">
        <v>0</v>
      </c>
      <c r="K45" s="420">
        <v>0</v>
      </c>
      <c r="L45" s="353">
        <v>0</v>
      </c>
      <c r="M45" s="434">
        <v>0</v>
      </c>
      <c r="N45" s="35"/>
    </row>
    <row r="46" spans="1:14" s="11" customFormat="1" ht="44.25">
      <c r="A46" s="89" t="s">
        <v>44</v>
      </c>
      <c r="B46" s="326">
        <v>0</v>
      </c>
      <c r="C46" s="409">
        <v>0</v>
      </c>
      <c r="D46" s="346">
        <v>0</v>
      </c>
      <c r="E46" s="420">
        <v>0</v>
      </c>
      <c r="F46" s="353">
        <v>0</v>
      </c>
      <c r="G46" s="434">
        <v>0</v>
      </c>
      <c r="H46" s="326">
        <v>0</v>
      </c>
      <c r="I46" s="409">
        <v>0</v>
      </c>
      <c r="J46" s="346">
        <v>0</v>
      </c>
      <c r="K46" s="420">
        <v>0</v>
      </c>
      <c r="L46" s="353">
        <v>0</v>
      </c>
      <c r="M46" s="434">
        <v>0</v>
      </c>
      <c r="N46" s="35"/>
    </row>
    <row r="47" spans="1:14" s="86" customFormat="1" ht="45">
      <c r="A47" s="87" t="s">
        <v>45</v>
      </c>
      <c r="B47" s="359">
        <v>0</v>
      </c>
      <c r="C47" s="412">
        <v>0</v>
      </c>
      <c r="D47" s="360">
        <v>0</v>
      </c>
      <c r="E47" s="415">
        <v>0</v>
      </c>
      <c r="F47" s="361">
        <v>0</v>
      </c>
      <c r="G47" s="436">
        <v>0</v>
      </c>
      <c r="H47" s="359">
        <v>0</v>
      </c>
      <c r="I47" s="411">
        <v>0</v>
      </c>
      <c r="J47" s="360">
        <v>0</v>
      </c>
      <c r="K47" s="415">
        <v>0</v>
      </c>
      <c r="L47" s="361">
        <v>0</v>
      </c>
      <c r="M47" s="436">
        <v>0</v>
      </c>
      <c r="N47" s="85"/>
    </row>
    <row r="48" spans="1:14" s="86" customFormat="1" ht="45">
      <c r="A48" s="94" t="s">
        <v>46</v>
      </c>
      <c r="B48" s="362">
        <v>1211852</v>
      </c>
      <c r="C48" s="411">
        <v>1</v>
      </c>
      <c r="D48" s="362">
        <v>0</v>
      </c>
      <c r="E48" s="415">
        <v>0</v>
      </c>
      <c r="F48" s="364">
        <v>1211852</v>
      </c>
      <c r="G48" s="436">
        <v>3.0851401555334751E-2</v>
      </c>
      <c r="H48" s="362">
        <v>0</v>
      </c>
      <c r="I48" s="411">
        <v>0</v>
      </c>
      <c r="J48" s="362">
        <v>0</v>
      </c>
      <c r="K48" s="415">
        <v>0</v>
      </c>
      <c r="L48" s="364">
        <v>0</v>
      </c>
      <c r="M48" s="436">
        <v>0</v>
      </c>
      <c r="N48" s="85"/>
    </row>
    <row r="49" spans="1:14" s="11" customFormat="1" ht="45">
      <c r="A49" s="24" t="s">
        <v>47</v>
      </c>
      <c r="B49" s="365"/>
      <c r="C49" s="413" t="s">
        <v>4</v>
      </c>
      <c r="D49" s="341"/>
      <c r="E49" s="423" t="s">
        <v>4</v>
      </c>
      <c r="F49" s="332"/>
      <c r="G49" s="437" t="s">
        <v>4</v>
      </c>
      <c r="H49" s="365"/>
      <c r="I49" s="413" t="s">
        <v>4</v>
      </c>
      <c r="J49" s="341"/>
      <c r="K49" s="423" t="s">
        <v>4</v>
      </c>
      <c r="L49" s="332"/>
      <c r="M49" s="437" t="s">
        <v>4</v>
      </c>
      <c r="N49" s="35"/>
    </row>
    <row r="50" spans="1:14" s="11" customFormat="1" ht="44.25">
      <c r="A50" s="21" t="s">
        <v>48</v>
      </c>
      <c r="B50" s="365">
        <v>15617399</v>
      </c>
      <c r="C50" s="408">
        <v>1</v>
      </c>
      <c r="D50" s="341">
        <v>0</v>
      </c>
      <c r="E50" s="419">
        <v>0</v>
      </c>
      <c r="F50" s="369">
        <v>15617399</v>
      </c>
      <c r="G50" s="433">
        <v>0.39758868888187943</v>
      </c>
      <c r="H50" s="365">
        <v>15790065</v>
      </c>
      <c r="I50" s="408">
        <v>1</v>
      </c>
      <c r="J50" s="341">
        <v>0</v>
      </c>
      <c r="K50" s="419">
        <v>0</v>
      </c>
      <c r="L50" s="369">
        <v>15790065</v>
      </c>
      <c r="M50" s="433">
        <v>0.4185977800888781</v>
      </c>
      <c r="N50" s="35"/>
    </row>
    <row r="51" spans="1:14" s="11" customFormat="1" ht="44.25">
      <c r="A51" s="41" t="s">
        <v>49</v>
      </c>
      <c r="B51" s="344">
        <v>640916</v>
      </c>
      <c r="C51" s="409">
        <v>1</v>
      </c>
      <c r="D51" s="346">
        <v>0</v>
      </c>
      <c r="E51" s="420">
        <v>0</v>
      </c>
      <c r="F51" s="370">
        <v>640916</v>
      </c>
      <c r="G51" s="434">
        <v>1.6316478315205923E-2</v>
      </c>
      <c r="H51" s="344">
        <v>632546</v>
      </c>
      <c r="I51" s="409">
        <v>1</v>
      </c>
      <c r="J51" s="346">
        <v>0</v>
      </c>
      <c r="K51" s="420">
        <v>0</v>
      </c>
      <c r="L51" s="370">
        <v>632546</v>
      </c>
      <c r="M51" s="434">
        <v>1.6768920926170949E-2</v>
      </c>
      <c r="N51" s="35"/>
    </row>
    <row r="52" spans="1:14" s="11" customFormat="1" ht="44.25">
      <c r="A52" s="104" t="s">
        <v>50</v>
      </c>
      <c r="B52" s="371">
        <v>0</v>
      </c>
      <c r="C52" s="409">
        <v>0</v>
      </c>
      <c r="D52" s="372">
        <v>1062358</v>
      </c>
      <c r="E52" s="420">
        <v>1</v>
      </c>
      <c r="F52" s="373">
        <v>1062358</v>
      </c>
      <c r="G52" s="434">
        <v>2.7045574256198211E-2</v>
      </c>
      <c r="H52" s="371">
        <v>0</v>
      </c>
      <c r="I52" s="409">
        <v>0</v>
      </c>
      <c r="J52" s="372">
        <v>1156150</v>
      </c>
      <c r="K52" s="420">
        <v>1</v>
      </c>
      <c r="L52" s="373">
        <v>1156150</v>
      </c>
      <c r="M52" s="434">
        <v>3.0649767651352695E-2</v>
      </c>
      <c r="N52" s="35"/>
    </row>
    <row r="53" spans="1:14" s="11" customFormat="1" ht="44.25">
      <c r="A53" s="104" t="s">
        <v>51</v>
      </c>
      <c r="B53" s="371">
        <v>0</v>
      </c>
      <c r="C53" s="409">
        <v>0</v>
      </c>
      <c r="D53" s="372">
        <v>471214</v>
      </c>
      <c r="E53" s="420">
        <v>1</v>
      </c>
      <c r="F53" s="373">
        <v>471214</v>
      </c>
      <c r="G53" s="434">
        <v>1.1996194529113711E-2</v>
      </c>
      <c r="H53" s="371">
        <v>0</v>
      </c>
      <c r="I53" s="409">
        <v>0</v>
      </c>
      <c r="J53" s="372">
        <v>512287</v>
      </c>
      <c r="K53" s="420">
        <v>1</v>
      </c>
      <c r="L53" s="373">
        <v>512287</v>
      </c>
      <c r="M53" s="434">
        <v>1.3580830792551589E-2</v>
      </c>
      <c r="N53" s="35"/>
    </row>
    <row r="54" spans="1:14" s="11" customFormat="1" ht="44.25">
      <c r="A54" s="104" t="s">
        <v>52</v>
      </c>
      <c r="B54" s="371">
        <v>0</v>
      </c>
      <c r="C54" s="409">
        <v>0</v>
      </c>
      <c r="D54" s="372">
        <v>940475</v>
      </c>
      <c r="E54" s="420">
        <v>1</v>
      </c>
      <c r="F54" s="373">
        <v>940475</v>
      </c>
      <c r="G54" s="434">
        <v>1</v>
      </c>
      <c r="H54" s="371">
        <v>0</v>
      </c>
      <c r="I54" s="409">
        <v>0</v>
      </c>
      <c r="J54" s="372">
        <v>1022392</v>
      </c>
      <c r="K54" s="420">
        <v>1</v>
      </c>
      <c r="L54" s="373">
        <v>1022392</v>
      </c>
      <c r="M54" s="434">
        <v>1</v>
      </c>
      <c r="N54" s="35"/>
    </row>
    <row r="55" spans="1:14" s="11" customFormat="1" ht="44.25">
      <c r="A55" s="41" t="s">
        <v>53</v>
      </c>
      <c r="B55" s="344">
        <v>509808</v>
      </c>
      <c r="C55" s="409">
        <v>0.18513308092491007</v>
      </c>
      <c r="D55" s="346">
        <v>2243930</v>
      </c>
      <c r="E55" s="420">
        <v>4.0977313856936499</v>
      </c>
      <c r="F55" s="370">
        <v>2753738</v>
      </c>
      <c r="G55" s="434">
        <v>7.0104828655796578E-2</v>
      </c>
      <c r="H55" s="344">
        <v>547603</v>
      </c>
      <c r="I55" s="409">
        <v>0.19044099926028893</v>
      </c>
      <c r="J55" s="346">
        <v>2327844</v>
      </c>
      <c r="K55" s="420">
        <v>0.8095590007397111</v>
      </c>
      <c r="L55" s="370">
        <v>2875447</v>
      </c>
      <c r="M55" s="434">
        <v>7.6228674863797224E-2</v>
      </c>
      <c r="N55" s="35"/>
    </row>
    <row r="56" spans="1:14" s="86" customFormat="1" ht="45">
      <c r="A56" s="94" t="s">
        <v>54</v>
      </c>
      <c r="B56" s="374">
        <v>16768123</v>
      </c>
      <c r="C56" s="411">
        <v>0.78041724649889932</v>
      </c>
      <c r="D56" s="360">
        <v>4717977</v>
      </c>
      <c r="E56" s="415">
        <v>0.2780151741162486</v>
      </c>
      <c r="F56" s="375">
        <v>21486100</v>
      </c>
      <c r="G56" s="436">
        <v>0.54699443410422888</v>
      </c>
      <c r="H56" s="374">
        <v>16970214</v>
      </c>
      <c r="I56" s="411">
        <v>0.77176320929749653</v>
      </c>
      <c r="J56" s="360">
        <v>5018673</v>
      </c>
      <c r="K56" s="415">
        <v>0.22823679070250349</v>
      </c>
      <c r="L56" s="390">
        <v>21988887</v>
      </c>
      <c r="M56" s="436">
        <v>0.58292979065160211</v>
      </c>
      <c r="N56" s="85"/>
    </row>
    <row r="57" spans="1:14" s="11" customFormat="1" ht="44.25">
      <c r="A57" s="51" t="s">
        <v>55</v>
      </c>
      <c r="B57" s="376">
        <v>0</v>
      </c>
      <c r="C57" s="409">
        <v>0</v>
      </c>
      <c r="D57" s="377">
        <v>0</v>
      </c>
      <c r="E57" s="420">
        <v>0</v>
      </c>
      <c r="F57" s="378">
        <v>0</v>
      </c>
      <c r="G57" s="434">
        <v>0</v>
      </c>
      <c r="H57" s="376">
        <v>0</v>
      </c>
      <c r="I57" s="409">
        <v>0</v>
      </c>
      <c r="J57" s="377">
        <v>0</v>
      </c>
      <c r="K57" s="420">
        <v>0</v>
      </c>
      <c r="L57" s="378">
        <v>0</v>
      </c>
      <c r="M57" s="434">
        <v>0</v>
      </c>
      <c r="N57" s="35"/>
    </row>
    <row r="58" spans="1:14" s="11" customFormat="1" ht="44.25">
      <c r="A58" s="113" t="s">
        <v>56</v>
      </c>
      <c r="B58" s="326">
        <v>0</v>
      </c>
      <c r="C58" s="409">
        <v>0</v>
      </c>
      <c r="D58" s="346">
        <v>0</v>
      </c>
      <c r="E58" s="420">
        <v>0</v>
      </c>
      <c r="F58" s="328">
        <v>0</v>
      </c>
      <c r="G58" s="434">
        <v>0</v>
      </c>
      <c r="H58" s="326">
        <v>0</v>
      </c>
      <c r="I58" s="409">
        <v>0</v>
      </c>
      <c r="J58" s="346">
        <v>0</v>
      </c>
      <c r="K58" s="420">
        <v>0</v>
      </c>
      <c r="L58" s="328">
        <v>0</v>
      </c>
      <c r="M58" s="434">
        <v>0</v>
      </c>
      <c r="N58" s="35"/>
    </row>
    <row r="59" spans="1:14" s="11" customFormat="1" ht="44.25">
      <c r="A59" s="90" t="s">
        <v>57</v>
      </c>
      <c r="B59" s="326">
        <v>0</v>
      </c>
      <c r="C59" s="409">
        <v>0</v>
      </c>
      <c r="D59" s="346">
        <v>0</v>
      </c>
      <c r="E59" s="420">
        <v>0</v>
      </c>
      <c r="F59" s="328">
        <v>0</v>
      </c>
      <c r="G59" s="434">
        <v>0</v>
      </c>
      <c r="H59" s="326">
        <v>0</v>
      </c>
      <c r="I59" s="409">
        <v>0</v>
      </c>
      <c r="J59" s="346">
        <v>0</v>
      </c>
      <c r="K59" s="420">
        <v>0</v>
      </c>
      <c r="L59" s="328">
        <v>0</v>
      </c>
      <c r="M59" s="434">
        <v>0</v>
      </c>
      <c r="N59" s="35"/>
    </row>
    <row r="60" spans="1:14" s="11" customFormat="1" ht="44.25">
      <c r="A60" s="89" t="s">
        <v>58</v>
      </c>
      <c r="B60" s="351">
        <v>0</v>
      </c>
      <c r="C60" s="409">
        <v>0</v>
      </c>
      <c r="D60" s="352">
        <v>3453597</v>
      </c>
      <c r="E60" s="420">
        <v>1</v>
      </c>
      <c r="F60" s="353">
        <v>3453597</v>
      </c>
      <c r="G60" s="434">
        <v>8.7921881432138096E-2</v>
      </c>
      <c r="H60" s="351">
        <v>0</v>
      </c>
      <c r="I60" s="409">
        <v>0</v>
      </c>
      <c r="J60" s="352">
        <v>3847938</v>
      </c>
      <c r="K60" s="420">
        <v>1</v>
      </c>
      <c r="L60" s="353">
        <v>3847938</v>
      </c>
      <c r="M60" s="434">
        <v>0.10200960570584335</v>
      </c>
      <c r="N60" s="35"/>
    </row>
    <row r="61" spans="1:14" s="11" customFormat="1" ht="44.25">
      <c r="A61" s="114" t="s">
        <v>59</v>
      </c>
      <c r="B61" s="326">
        <v>0</v>
      </c>
      <c r="C61" s="409">
        <v>0</v>
      </c>
      <c r="D61" s="346">
        <v>0</v>
      </c>
      <c r="E61" s="420">
        <v>0</v>
      </c>
      <c r="F61" s="328">
        <v>0</v>
      </c>
      <c r="G61" s="434">
        <v>0</v>
      </c>
      <c r="H61" s="326">
        <v>0</v>
      </c>
      <c r="I61" s="409">
        <v>0</v>
      </c>
      <c r="J61" s="346">
        <v>0</v>
      </c>
      <c r="K61" s="420">
        <v>0</v>
      </c>
      <c r="L61" s="328">
        <v>0</v>
      </c>
      <c r="M61" s="434">
        <v>0</v>
      </c>
      <c r="N61" s="35"/>
    </row>
    <row r="62" spans="1:14" s="11" customFormat="1" ht="44.25">
      <c r="A62" s="114" t="s">
        <v>60</v>
      </c>
      <c r="B62" s="326">
        <v>0</v>
      </c>
      <c r="C62" s="409">
        <v>0</v>
      </c>
      <c r="D62" s="346">
        <v>21587</v>
      </c>
      <c r="E62" s="420">
        <v>1</v>
      </c>
      <c r="F62" s="328">
        <v>21587</v>
      </c>
      <c r="G62" s="434">
        <v>5.495631524105347E-4</v>
      </c>
      <c r="H62" s="326">
        <v>0</v>
      </c>
      <c r="I62" s="409">
        <v>0</v>
      </c>
      <c r="J62" s="346">
        <v>22666</v>
      </c>
      <c r="K62" s="420">
        <v>1</v>
      </c>
      <c r="L62" s="328">
        <v>22666</v>
      </c>
      <c r="M62" s="434">
        <v>6.0088019165814143E-4</v>
      </c>
      <c r="N62" s="35"/>
    </row>
    <row r="63" spans="1:14" s="11" customFormat="1" ht="44.25">
      <c r="A63" s="115" t="s">
        <v>61</v>
      </c>
      <c r="B63" s="326">
        <v>0</v>
      </c>
      <c r="C63" s="409">
        <v>0</v>
      </c>
      <c r="D63" s="346">
        <v>337030</v>
      </c>
      <c r="E63" s="420">
        <v>1</v>
      </c>
      <c r="F63" s="328">
        <v>337030</v>
      </c>
      <c r="G63" s="434">
        <v>8.5801301365137587E-3</v>
      </c>
      <c r="H63" s="326">
        <v>0</v>
      </c>
      <c r="I63" s="409">
        <v>0</v>
      </c>
      <c r="J63" s="346">
        <v>227035</v>
      </c>
      <c r="K63" s="420">
        <v>1</v>
      </c>
      <c r="L63" s="328">
        <v>227035</v>
      </c>
      <c r="M63" s="434">
        <v>6.0187432415559046E-3</v>
      </c>
      <c r="N63" s="35"/>
    </row>
    <row r="64" spans="1:14" s="11" customFormat="1" ht="44.25">
      <c r="A64" s="115" t="s">
        <v>62</v>
      </c>
      <c r="B64" s="326">
        <v>0</v>
      </c>
      <c r="C64" s="409">
        <v>0</v>
      </c>
      <c r="D64" s="346">
        <v>0</v>
      </c>
      <c r="E64" s="420">
        <v>0</v>
      </c>
      <c r="F64" s="328">
        <v>0</v>
      </c>
      <c r="G64" s="434">
        <v>0</v>
      </c>
      <c r="H64" s="326">
        <v>0</v>
      </c>
      <c r="I64" s="409">
        <v>0</v>
      </c>
      <c r="J64" s="346">
        <v>0</v>
      </c>
      <c r="K64" s="420">
        <v>0</v>
      </c>
      <c r="L64" s="328">
        <v>0</v>
      </c>
      <c r="M64" s="434">
        <v>0</v>
      </c>
      <c r="N64" s="35"/>
    </row>
    <row r="65" spans="1:14" s="11" customFormat="1" ht="44.25">
      <c r="A65" s="90" t="s">
        <v>63</v>
      </c>
      <c r="B65" s="326">
        <v>0</v>
      </c>
      <c r="C65" s="409">
        <v>0</v>
      </c>
      <c r="D65" s="346">
        <v>807754</v>
      </c>
      <c r="E65" s="420">
        <v>1</v>
      </c>
      <c r="F65" s="328">
        <v>807754</v>
      </c>
      <c r="G65" s="434">
        <v>2.0563850215973456E-2</v>
      </c>
      <c r="H65" s="326">
        <v>0</v>
      </c>
      <c r="I65" s="409">
        <v>0</v>
      </c>
      <c r="J65" s="346">
        <v>848142</v>
      </c>
      <c r="K65" s="420">
        <v>1</v>
      </c>
      <c r="L65" s="328">
        <v>848142</v>
      </c>
      <c r="M65" s="434">
        <v>2.2484413990704992E-2</v>
      </c>
      <c r="N65" s="35"/>
    </row>
    <row r="66" spans="1:14" s="11" customFormat="1" ht="44.25">
      <c r="A66" s="89" t="s">
        <v>64</v>
      </c>
      <c r="B66" s="326">
        <v>204875</v>
      </c>
      <c r="C66" s="409">
        <v>0.51840840080971662</v>
      </c>
      <c r="D66" s="346">
        <v>190325</v>
      </c>
      <c r="E66" s="420">
        <v>1.2654167082211363</v>
      </c>
      <c r="F66" s="328">
        <v>395200</v>
      </c>
      <c r="G66" s="434">
        <v>1.0061025516868638E-2</v>
      </c>
      <c r="H66" s="326">
        <v>150405</v>
      </c>
      <c r="I66" s="409">
        <v>0.32399090098357264</v>
      </c>
      <c r="J66" s="346">
        <v>313821</v>
      </c>
      <c r="K66" s="420">
        <v>0.67600909901642736</v>
      </c>
      <c r="L66" s="328">
        <v>464226</v>
      </c>
      <c r="M66" s="434">
        <v>1.2306724073620946E-2</v>
      </c>
      <c r="N66" s="35"/>
    </row>
    <row r="67" spans="1:14" s="86" customFormat="1" ht="45">
      <c r="A67" s="116" t="s">
        <v>65</v>
      </c>
      <c r="B67" s="359">
        <v>16972998</v>
      </c>
      <c r="C67" s="411">
        <v>0.64045984516665388</v>
      </c>
      <c r="D67" s="360">
        <v>9528270</v>
      </c>
      <c r="E67" s="415">
        <v>0.55653770462388075</v>
      </c>
      <c r="F67" s="359">
        <v>26501268</v>
      </c>
      <c r="G67" s="436">
        <v>0.6746708845581334</v>
      </c>
      <c r="H67" s="359">
        <v>17120619</v>
      </c>
      <c r="I67" s="411">
        <v>0.62486533215537821</v>
      </c>
      <c r="J67" s="360">
        <v>10278275</v>
      </c>
      <c r="K67" s="415">
        <v>0.37513466784462174</v>
      </c>
      <c r="L67" s="359">
        <v>27398894</v>
      </c>
      <c r="M67" s="436">
        <v>0.72635015785498547</v>
      </c>
      <c r="N67" s="85"/>
    </row>
    <row r="68" spans="1:14" s="11" customFormat="1" ht="45">
      <c r="A68" s="24" t="s">
        <v>66</v>
      </c>
      <c r="B68" s="397"/>
      <c r="C68" s="414" t="s">
        <v>4</v>
      </c>
      <c r="D68" s="198"/>
      <c r="E68" s="424" t="s">
        <v>4</v>
      </c>
      <c r="F68" s="199"/>
      <c r="G68" s="438" t="s">
        <v>4</v>
      </c>
      <c r="H68" s="397"/>
      <c r="I68" s="414" t="s">
        <v>4</v>
      </c>
      <c r="J68" s="198"/>
      <c r="K68" s="424" t="s">
        <v>4</v>
      </c>
      <c r="L68" s="199"/>
      <c r="M68" s="438" t="s">
        <v>4</v>
      </c>
    </row>
    <row r="69" spans="1:14" s="11" customFormat="1" ht="44.25">
      <c r="A69" s="117" t="s">
        <v>67</v>
      </c>
      <c r="B69" s="305">
        <v>0</v>
      </c>
      <c r="C69" s="408">
        <v>0</v>
      </c>
      <c r="D69" s="341">
        <v>0</v>
      </c>
      <c r="E69" s="419">
        <v>0</v>
      </c>
      <c r="F69" s="349">
        <v>0</v>
      </c>
      <c r="G69" s="433">
        <v>0</v>
      </c>
      <c r="H69" s="305">
        <v>0</v>
      </c>
      <c r="I69" s="408">
        <v>0</v>
      </c>
      <c r="J69" s="341">
        <v>0</v>
      </c>
      <c r="K69" s="419">
        <v>0</v>
      </c>
      <c r="L69" s="349">
        <v>0</v>
      </c>
      <c r="M69" s="433">
        <v>0</v>
      </c>
    </row>
    <row r="70" spans="1:14" s="11" customFormat="1" ht="44.25">
      <c r="A70" s="41" t="s">
        <v>68</v>
      </c>
      <c r="B70" s="326">
        <v>0</v>
      </c>
      <c r="C70" s="409">
        <v>0</v>
      </c>
      <c r="D70" s="346">
        <v>0</v>
      </c>
      <c r="E70" s="420">
        <v>0</v>
      </c>
      <c r="F70" s="328">
        <v>0</v>
      </c>
      <c r="G70" s="434">
        <v>0</v>
      </c>
      <c r="H70" s="326">
        <v>0</v>
      </c>
      <c r="I70" s="409">
        <v>0</v>
      </c>
      <c r="J70" s="346">
        <v>0</v>
      </c>
      <c r="K70" s="420">
        <v>0</v>
      </c>
      <c r="L70" s="328">
        <v>0</v>
      </c>
      <c r="M70" s="434">
        <v>0</v>
      </c>
    </row>
    <row r="71" spans="1:14" s="11" customFormat="1" ht="45">
      <c r="A71" s="118" t="s">
        <v>69</v>
      </c>
      <c r="B71" s="397"/>
      <c r="C71" s="414" t="s">
        <v>4</v>
      </c>
      <c r="D71" s="198"/>
      <c r="E71" s="424" t="s">
        <v>4</v>
      </c>
      <c r="F71" s="199"/>
      <c r="G71" s="438" t="s">
        <v>4</v>
      </c>
      <c r="H71" s="397"/>
      <c r="I71" s="414" t="s">
        <v>4</v>
      </c>
      <c r="J71" s="198"/>
      <c r="K71" s="424" t="s">
        <v>4</v>
      </c>
      <c r="L71" s="199"/>
      <c r="M71" s="438" t="s">
        <v>4</v>
      </c>
    </row>
    <row r="72" spans="1:14" s="11" customFormat="1" ht="44.25">
      <c r="A72" s="90" t="s">
        <v>70</v>
      </c>
      <c r="B72" s="305">
        <v>0</v>
      </c>
      <c r="C72" s="408">
        <v>0</v>
      </c>
      <c r="D72" s="341">
        <v>0</v>
      </c>
      <c r="E72" s="419">
        <v>0</v>
      </c>
      <c r="F72" s="349">
        <v>0</v>
      </c>
      <c r="G72" s="433">
        <v>0</v>
      </c>
      <c r="H72" s="305">
        <v>0</v>
      </c>
      <c r="I72" s="408">
        <v>0</v>
      </c>
      <c r="J72" s="341">
        <v>0</v>
      </c>
      <c r="K72" s="419">
        <v>0</v>
      </c>
      <c r="L72" s="349">
        <v>0</v>
      </c>
      <c r="M72" s="433">
        <v>0</v>
      </c>
    </row>
    <row r="73" spans="1:14" s="11" customFormat="1" ht="44.25">
      <c r="A73" s="41" t="s">
        <v>71</v>
      </c>
      <c r="B73" s="326">
        <v>0</v>
      </c>
      <c r="C73" s="409">
        <v>0</v>
      </c>
      <c r="D73" s="346">
        <v>0</v>
      </c>
      <c r="E73" s="420">
        <v>0</v>
      </c>
      <c r="F73" s="328">
        <v>0</v>
      </c>
      <c r="G73" s="434">
        <v>0</v>
      </c>
      <c r="H73" s="326">
        <v>0</v>
      </c>
      <c r="I73" s="409">
        <v>0</v>
      </c>
      <c r="J73" s="346">
        <v>0</v>
      </c>
      <c r="K73" s="420">
        <v>0</v>
      </c>
      <c r="L73" s="328">
        <v>0</v>
      </c>
      <c r="M73" s="434">
        <v>0</v>
      </c>
    </row>
    <row r="74" spans="1:14" s="86" customFormat="1" ht="45">
      <c r="A74" s="87" t="s">
        <v>72</v>
      </c>
      <c r="B74" s="379">
        <v>0</v>
      </c>
      <c r="C74" s="411">
        <v>0</v>
      </c>
      <c r="D74" s="363">
        <v>0</v>
      </c>
      <c r="E74" s="415">
        <v>0</v>
      </c>
      <c r="F74" s="375">
        <v>0</v>
      </c>
      <c r="G74" s="439">
        <v>0</v>
      </c>
      <c r="H74" s="379">
        <v>0</v>
      </c>
      <c r="I74" s="411">
        <v>0</v>
      </c>
      <c r="J74" s="363">
        <v>0</v>
      </c>
      <c r="K74" s="415">
        <v>0</v>
      </c>
      <c r="L74" s="391">
        <v>0</v>
      </c>
      <c r="M74" s="436">
        <v>0</v>
      </c>
    </row>
    <row r="75" spans="1:14" s="86" customFormat="1" ht="45">
      <c r="A75" s="87" t="s">
        <v>73</v>
      </c>
      <c r="B75" s="379">
        <v>0</v>
      </c>
      <c r="C75" s="415">
        <v>0</v>
      </c>
      <c r="D75" s="362">
        <v>0</v>
      </c>
      <c r="E75" s="415">
        <v>0</v>
      </c>
      <c r="F75" s="389">
        <v>0</v>
      </c>
      <c r="G75" s="436">
        <v>0</v>
      </c>
      <c r="H75" s="379">
        <v>0</v>
      </c>
      <c r="I75" s="415">
        <v>0</v>
      </c>
      <c r="J75" s="362">
        <v>0</v>
      </c>
      <c r="K75" s="415">
        <v>0</v>
      </c>
      <c r="L75" s="380">
        <v>0</v>
      </c>
      <c r="M75" s="436">
        <v>0</v>
      </c>
    </row>
    <row r="76" spans="1:14" s="86" customFormat="1" ht="45.75" thickBot="1">
      <c r="A76" s="122" t="s">
        <v>74</v>
      </c>
      <c r="B76" s="381">
        <v>29752020</v>
      </c>
      <c r="C76" s="416">
        <v>0.75742872570441822</v>
      </c>
      <c r="D76" s="381">
        <v>9528270</v>
      </c>
      <c r="E76" s="425">
        <v>0.24257127429558184</v>
      </c>
      <c r="F76" s="381">
        <v>39280290</v>
      </c>
      <c r="G76" s="440">
        <v>1</v>
      </c>
      <c r="H76" s="381">
        <v>27443055</v>
      </c>
      <c r="I76" s="416">
        <v>0.72752087479418148</v>
      </c>
      <c r="J76" s="381">
        <v>10278275</v>
      </c>
      <c r="K76" s="425">
        <v>0.27247912520581857</v>
      </c>
      <c r="L76" s="381">
        <v>37721330</v>
      </c>
      <c r="M76" s="440">
        <v>1</v>
      </c>
    </row>
    <row r="77" spans="1:14" ht="21" thickTop="1">
      <c r="A77" s="127"/>
      <c r="B77" s="385"/>
      <c r="C77" s="417"/>
      <c r="D77" s="385"/>
      <c r="E77" s="417"/>
      <c r="F77" s="385"/>
      <c r="G77" s="417"/>
      <c r="H77" s="385"/>
      <c r="I77" s="417"/>
      <c r="J77" s="385"/>
      <c r="K77" s="417"/>
      <c r="L77" s="385"/>
      <c r="M77" s="417"/>
    </row>
    <row r="78" spans="1:14" s="11" customFormat="1" ht="44.25">
      <c r="A78" s="4" t="s">
        <v>4</v>
      </c>
      <c r="B78" s="303"/>
      <c r="C78" s="399"/>
      <c r="D78" s="303"/>
      <c r="E78" s="399"/>
      <c r="F78" s="303"/>
      <c r="G78" s="399"/>
      <c r="H78" s="303"/>
      <c r="I78" s="399"/>
      <c r="J78" s="303"/>
      <c r="K78" s="399"/>
      <c r="L78" s="303"/>
      <c r="M78" s="399"/>
    </row>
    <row r="79" spans="1:14" s="11" customFormat="1" ht="44.25">
      <c r="A79" s="4"/>
      <c r="B79" s="303"/>
      <c r="C79" s="399"/>
      <c r="D79" s="303"/>
      <c r="E79" s="399"/>
      <c r="F79" s="303"/>
      <c r="G79" s="399"/>
      <c r="H79" s="303"/>
      <c r="I79" s="399"/>
      <c r="J79" s="303"/>
      <c r="K79" s="399"/>
      <c r="L79" s="303"/>
      <c r="M79" s="399"/>
    </row>
  </sheetData>
  <pageMargins left="0.7" right="0.7" top="0.75" bottom="0.75" header="0.3" footer="0.3"/>
  <pageSetup scale="1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0" zoomScale="30" zoomScaleNormal="30" workbookViewId="0">
      <selection activeCell="J21" sqref="J21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9020568.9900000002</v>
      </c>
      <c r="C13" s="335">
        <v>1</v>
      </c>
      <c r="D13" s="336">
        <v>0</v>
      </c>
      <c r="E13" s="337">
        <v>0</v>
      </c>
      <c r="F13" s="338">
        <v>9020568.9900000002</v>
      </c>
      <c r="G13" s="339">
        <v>0.11804135967284429</v>
      </c>
      <c r="H13" s="9">
        <v>8093056</v>
      </c>
      <c r="I13" s="52">
        <v>1</v>
      </c>
      <c r="J13" s="53">
        <v>0</v>
      </c>
      <c r="K13" s="54">
        <v>0</v>
      </c>
      <c r="L13" s="55">
        <v>8093056</v>
      </c>
      <c r="M13" s="56">
        <v>0.1065728929039599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365152.52</v>
      </c>
      <c r="C15" s="393">
        <v>1</v>
      </c>
      <c r="D15" s="346">
        <v>0</v>
      </c>
      <c r="E15" s="394">
        <v>0</v>
      </c>
      <c r="F15" s="332">
        <v>365152.52</v>
      </c>
      <c r="G15" s="395">
        <v>1</v>
      </c>
      <c r="H15" s="63">
        <v>389699</v>
      </c>
      <c r="I15" s="64">
        <v>1</v>
      </c>
      <c r="J15" s="42">
        <v>0</v>
      </c>
      <c r="K15" s="65">
        <v>0</v>
      </c>
      <c r="L15" s="48">
        <v>389699</v>
      </c>
      <c r="M15" s="66">
        <v>5.1317264815392682E-3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365152.52</v>
      </c>
      <c r="C17" s="340">
        <v>1</v>
      </c>
      <c r="D17" s="346">
        <v>0</v>
      </c>
      <c r="E17" s="342">
        <v>0</v>
      </c>
      <c r="F17" s="328">
        <v>365152.52</v>
      </c>
      <c r="G17" s="343">
        <v>4.7783127645881981E-3</v>
      </c>
      <c r="H17" s="42">
        <v>389699</v>
      </c>
      <c r="I17" s="58">
        <v>1</v>
      </c>
      <c r="J17" s="70">
        <v>0</v>
      </c>
      <c r="K17" s="60">
        <v>0</v>
      </c>
      <c r="L17" s="44">
        <v>389699</v>
      </c>
      <c r="M17" s="62">
        <v>5.1317264815392682E-3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9385721.5099999998</v>
      </c>
      <c r="C40" s="355">
        <v>1</v>
      </c>
      <c r="D40" s="354">
        <v>0</v>
      </c>
      <c r="E40" s="356">
        <v>0</v>
      </c>
      <c r="F40" s="354">
        <v>9385721.5099999998</v>
      </c>
      <c r="G40" s="357">
        <v>0.12281967243743248</v>
      </c>
      <c r="H40" s="80">
        <v>8482755</v>
      </c>
      <c r="I40" s="81">
        <v>1</v>
      </c>
      <c r="J40" s="80">
        <v>0</v>
      </c>
      <c r="K40" s="84">
        <v>0</v>
      </c>
      <c r="L40" s="80">
        <v>8482755</v>
      </c>
      <c r="M40" s="83">
        <v>0.11170461938549917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935515</v>
      </c>
      <c r="C48" s="355">
        <v>1</v>
      </c>
      <c r="D48" s="362">
        <v>0</v>
      </c>
      <c r="E48" s="356">
        <v>0</v>
      </c>
      <c r="F48" s="364">
        <v>935515</v>
      </c>
      <c r="G48" s="357">
        <v>1.2241961977870858E-2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15118513</v>
      </c>
      <c r="C50" s="335">
        <v>0.91449049202569976</v>
      </c>
      <c r="D50" s="341">
        <v>1413657.79</v>
      </c>
      <c r="E50" s="337">
        <v>8.6679844023274694E-2</v>
      </c>
      <c r="F50" s="369">
        <v>16532170.789999999</v>
      </c>
      <c r="G50" s="339">
        <v>0.21633667682810773</v>
      </c>
      <c r="H50" s="98">
        <v>16308956.32</v>
      </c>
      <c r="I50" s="52">
        <v>0.91990504266750883</v>
      </c>
      <c r="J50" s="59">
        <v>1420000</v>
      </c>
      <c r="K50" s="54">
        <v>8.0094957332491182E-2</v>
      </c>
      <c r="L50" s="102">
        <v>17728956.32</v>
      </c>
      <c r="M50" s="56">
        <v>0.23346263305114198</v>
      </c>
      <c r="N50" s="35"/>
    </row>
    <row r="51" spans="1:14" s="11" customFormat="1" ht="44.25">
      <c r="A51" s="41" t="s">
        <v>49</v>
      </c>
      <c r="B51" s="344">
        <v>525318</v>
      </c>
      <c r="C51" s="340">
        <v>1</v>
      </c>
      <c r="D51" s="346">
        <v>0</v>
      </c>
      <c r="E51" s="342">
        <v>0</v>
      </c>
      <c r="F51" s="370">
        <v>525318</v>
      </c>
      <c r="G51" s="343">
        <v>6.8742061669681016E-3</v>
      </c>
      <c r="H51" s="63">
        <v>525300</v>
      </c>
      <c r="I51" s="58">
        <v>1</v>
      </c>
      <c r="J51" s="70">
        <v>0</v>
      </c>
      <c r="K51" s="60">
        <v>0</v>
      </c>
      <c r="L51" s="103">
        <v>525300</v>
      </c>
      <c r="M51" s="62">
        <v>6.9173796205599138E-3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1070521.07</v>
      </c>
      <c r="E52" s="342">
        <v>1</v>
      </c>
      <c r="F52" s="373">
        <v>1070521.07</v>
      </c>
      <c r="G52" s="343">
        <v>1.4008624378497007E-2</v>
      </c>
      <c r="H52" s="105">
        <v>0</v>
      </c>
      <c r="I52" s="58">
        <v>0</v>
      </c>
      <c r="J52" s="106">
        <v>1080000</v>
      </c>
      <c r="K52" s="60">
        <v>1</v>
      </c>
      <c r="L52" s="107">
        <v>1080000</v>
      </c>
      <c r="M52" s="62">
        <v>1.4221911270140313E-2</v>
      </c>
      <c r="N52" s="35"/>
    </row>
    <row r="53" spans="1:14" s="11" customFormat="1" ht="44.25">
      <c r="A53" s="104" t="s">
        <v>51</v>
      </c>
      <c r="B53" s="371">
        <v>453560.02</v>
      </c>
      <c r="C53" s="340">
        <v>1</v>
      </c>
      <c r="D53" s="372">
        <v>0</v>
      </c>
      <c r="E53" s="342">
        <v>0</v>
      </c>
      <c r="F53" s="373">
        <v>453560.02</v>
      </c>
      <c r="G53" s="343">
        <v>5.9351956083251965E-3</v>
      </c>
      <c r="H53" s="105">
        <v>453500</v>
      </c>
      <c r="I53" s="58">
        <v>1</v>
      </c>
      <c r="J53" s="106">
        <v>0</v>
      </c>
      <c r="K53" s="60">
        <v>0</v>
      </c>
      <c r="L53" s="107">
        <v>453500</v>
      </c>
      <c r="M53" s="62">
        <v>5.971885889822808E-3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273243.70999999996</v>
      </c>
      <c r="E54" s="342">
        <v>1</v>
      </c>
      <c r="F54" s="373">
        <v>273243.70999999996</v>
      </c>
      <c r="G54" s="343">
        <v>1</v>
      </c>
      <c r="H54" s="105">
        <v>0</v>
      </c>
      <c r="I54" s="58">
        <v>0</v>
      </c>
      <c r="J54" s="106">
        <v>285650</v>
      </c>
      <c r="K54" s="60">
        <v>1</v>
      </c>
      <c r="L54" s="107">
        <v>285650</v>
      </c>
      <c r="M54" s="62">
        <v>1</v>
      </c>
      <c r="N54" s="35"/>
    </row>
    <row r="55" spans="1:14" s="11" customFormat="1" ht="44.25">
      <c r="A55" s="41" t="s">
        <v>53</v>
      </c>
      <c r="B55" s="344">
        <v>379477</v>
      </c>
      <c r="C55" s="340">
        <v>0.2754606527500737</v>
      </c>
      <c r="D55" s="346">
        <v>998131.73</v>
      </c>
      <c r="E55" s="342">
        <v>2.6297835852551317</v>
      </c>
      <c r="F55" s="370">
        <v>1377608.73</v>
      </c>
      <c r="G55" s="343">
        <v>1.8027112011077279E-2</v>
      </c>
      <c r="H55" s="63">
        <v>379549</v>
      </c>
      <c r="I55" s="58">
        <v>0.27301774781883742</v>
      </c>
      <c r="J55" s="70">
        <v>1010650</v>
      </c>
      <c r="K55" s="60">
        <v>0.72698225218116252</v>
      </c>
      <c r="L55" s="103">
        <v>1390199</v>
      </c>
      <c r="M55" s="62">
        <v>1.8306747060960919E-2</v>
      </c>
      <c r="N55" s="35"/>
    </row>
    <row r="56" spans="1:14" s="86" customFormat="1" ht="45">
      <c r="A56" s="94" t="s">
        <v>54</v>
      </c>
      <c r="B56" s="374">
        <v>16476868.02</v>
      </c>
      <c r="C56" s="355">
        <v>0.81437940348410043</v>
      </c>
      <c r="D56" s="360">
        <v>3755554.3</v>
      </c>
      <c r="E56" s="356">
        <v>0.212570860806293</v>
      </c>
      <c r="F56" s="375">
        <v>20232422.32</v>
      </c>
      <c r="G56" s="357">
        <v>0.2647574274722112</v>
      </c>
      <c r="H56" s="108">
        <v>17667305.32</v>
      </c>
      <c r="I56" s="81">
        <v>0.82312850318475761</v>
      </c>
      <c r="J56" s="92">
        <v>3796300</v>
      </c>
      <c r="K56" s="84">
        <v>0.17687149681524242</v>
      </c>
      <c r="L56" s="103">
        <v>21463605.32</v>
      </c>
      <c r="M56" s="83">
        <v>0.28264212073921446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21500</v>
      </c>
      <c r="E59" s="342">
        <v>1</v>
      </c>
      <c r="F59" s="328">
        <v>21500</v>
      </c>
      <c r="G59" s="343">
        <v>2.8134469519379532E-4</v>
      </c>
      <c r="H59" s="42">
        <v>0</v>
      </c>
      <c r="I59" s="58">
        <v>0</v>
      </c>
      <c r="J59" s="70">
        <v>21500</v>
      </c>
      <c r="K59" s="60">
        <v>1</v>
      </c>
      <c r="L59" s="44">
        <v>21500</v>
      </c>
      <c r="M59" s="62">
        <v>2.8312138176668218E-4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3084246.86</v>
      </c>
      <c r="E60" s="342">
        <v>1</v>
      </c>
      <c r="F60" s="353">
        <v>3084246.86</v>
      </c>
      <c r="G60" s="343">
        <v>4.0359836871121872E-2</v>
      </c>
      <c r="H60" s="77">
        <v>0</v>
      </c>
      <c r="I60" s="58">
        <v>0</v>
      </c>
      <c r="J60" s="78">
        <v>3100000</v>
      </c>
      <c r="K60" s="60">
        <v>1</v>
      </c>
      <c r="L60" s="79">
        <v>3100000</v>
      </c>
      <c r="M60" s="62">
        <v>4.0822152719847196E-2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14366</v>
      </c>
      <c r="E62" s="342">
        <v>1</v>
      </c>
      <c r="F62" s="328">
        <v>14366</v>
      </c>
      <c r="G62" s="343">
        <v>1.8799059958856111E-4</v>
      </c>
      <c r="H62" s="42">
        <v>0</v>
      </c>
      <c r="I62" s="58">
        <v>0</v>
      </c>
      <c r="J62" s="70">
        <v>14350</v>
      </c>
      <c r="K62" s="60">
        <v>1</v>
      </c>
      <c r="L62" s="44">
        <v>14350</v>
      </c>
      <c r="M62" s="62">
        <v>1.8896706178380879E-4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420127.35</v>
      </c>
      <c r="E63" s="342">
        <v>1</v>
      </c>
      <c r="F63" s="328">
        <v>420127.35</v>
      </c>
      <c r="G63" s="343">
        <v>5.4977023827128815E-3</v>
      </c>
      <c r="H63" s="42">
        <v>0</v>
      </c>
      <c r="I63" s="58">
        <v>0</v>
      </c>
      <c r="J63" s="70">
        <v>400000</v>
      </c>
      <c r="K63" s="60">
        <v>1</v>
      </c>
      <c r="L63" s="44">
        <v>400000</v>
      </c>
      <c r="M63" s="62">
        <v>5.2673745444964124E-3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2646378.8199999998</v>
      </c>
      <c r="E65" s="342">
        <v>1</v>
      </c>
      <c r="F65" s="328">
        <v>2646378.8199999998</v>
      </c>
      <c r="G65" s="343">
        <v>3.4629983371172825E-2</v>
      </c>
      <c r="H65" s="42">
        <v>0</v>
      </c>
      <c r="I65" s="58">
        <v>0</v>
      </c>
      <c r="J65" s="70">
        <v>2700000</v>
      </c>
      <c r="K65" s="60">
        <v>1</v>
      </c>
      <c r="L65" s="44">
        <v>2700000</v>
      </c>
      <c r="M65" s="62">
        <v>3.5554778175350785E-2</v>
      </c>
      <c r="N65" s="35"/>
    </row>
    <row r="66" spans="1:14" s="11" customFormat="1" ht="44.25">
      <c r="A66" s="89" t="s">
        <v>64</v>
      </c>
      <c r="B66" s="326">
        <v>42608</v>
      </c>
      <c r="C66" s="340">
        <v>0.32263423645376155</v>
      </c>
      <c r="D66" s="346">
        <v>89454.86</v>
      </c>
      <c r="E66" s="342">
        <v>2.0998793427230047</v>
      </c>
      <c r="F66" s="328">
        <v>132062.85999999999</v>
      </c>
      <c r="G66" s="343">
        <v>1.7281481438660867E-3</v>
      </c>
      <c r="H66" s="42">
        <v>42600</v>
      </c>
      <c r="I66" s="58">
        <v>0.74802458296751539</v>
      </c>
      <c r="J66" s="70">
        <v>14350</v>
      </c>
      <c r="K66" s="60">
        <v>0.25197541703248466</v>
      </c>
      <c r="L66" s="44">
        <v>56950</v>
      </c>
      <c r="M66" s="62">
        <v>7.4994245077267675E-4</v>
      </c>
      <c r="N66" s="35"/>
    </row>
    <row r="67" spans="1:14" s="86" customFormat="1" ht="45">
      <c r="A67" s="116" t="s">
        <v>65</v>
      </c>
      <c r="B67" s="359">
        <v>16519476.02</v>
      </c>
      <c r="C67" s="355">
        <v>0.62217661040922856</v>
      </c>
      <c r="D67" s="360">
        <v>10031628.189999999</v>
      </c>
      <c r="E67" s="356">
        <v>0.56644166124768414</v>
      </c>
      <c r="F67" s="359">
        <v>26551104.210000001</v>
      </c>
      <c r="G67" s="357">
        <v>0.34744243353586729</v>
      </c>
      <c r="H67" s="91">
        <v>17709905.32</v>
      </c>
      <c r="I67" s="81">
        <v>0.63804751068536425</v>
      </c>
      <c r="J67" s="92">
        <v>10046500</v>
      </c>
      <c r="K67" s="84">
        <v>0.36195248931463581</v>
      </c>
      <c r="L67" s="91">
        <v>27756405.32</v>
      </c>
      <c r="M67" s="83">
        <v>0.36550845707323198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16532562</v>
      </c>
      <c r="E72" s="337">
        <v>1</v>
      </c>
      <c r="F72" s="349">
        <v>16532562</v>
      </c>
      <c r="G72" s="339">
        <v>0.2163417961238383</v>
      </c>
      <c r="H72" s="5">
        <v>0</v>
      </c>
      <c r="I72" s="52">
        <v>0</v>
      </c>
      <c r="J72" s="59">
        <v>16600000</v>
      </c>
      <c r="K72" s="54">
        <v>1</v>
      </c>
      <c r="L72" s="68">
        <v>16600000</v>
      </c>
      <c r="M72" s="56">
        <v>0.21859604359660112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23013812</v>
      </c>
      <c r="E73" s="342">
        <v>1</v>
      </c>
      <c r="F73" s="328">
        <v>23013812</v>
      </c>
      <c r="G73" s="343">
        <v>0.30115413592499113</v>
      </c>
      <c r="H73" s="42">
        <v>0</v>
      </c>
      <c r="I73" s="58">
        <v>0</v>
      </c>
      <c r="J73" s="70">
        <v>23100000</v>
      </c>
      <c r="K73" s="60">
        <v>1</v>
      </c>
      <c r="L73" s="44">
        <v>23100000</v>
      </c>
      <c r="M73" s="62">
        <v>0.30419087994466781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39546374</v>
      </c>
      <c r="E74" s="356">
        <v>1</v>
      </c>
      <c r="F74" s="375">
        <v>39546374</v>
      </c>
      <c r="G74" s="386">
        <v>0.51749593204882938</v>
      </c>
      <c r="H74" s="119">
        <v>0</v>
      </c>
      <c r="I74" s="81">
        <v>0</v>
      </c>
      <c r="J74" s="96">
        <v>39700000</v>
      </c>
      <c r="K74" s="84">
        <v>1</v>
      </c>
      <c r="L74" s="120">
        <v>39700000</v>
      </c>
      <c r="M74" s="83">
        <v>0.52278692354126899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26840712.530000001</v>
      </c>
      <c r="C76" s="382">
        <v>0.35123219002498296</v>
      </c>
      <c r="D76" s="381">
        <v>49578002.189999998</v>
      </c>
      <c r="E76" s="383">
        <v>0.64876780997501704</v>
      </c>
      <c r="F76" s="381">
        <v>76418714.719999999</v>
      </c>
      <c r="G76" s="384">
        <v>1</v>
      </c>
      <c r="H76" s="123">
        <v>26192660.32</v>
      </c>
      <c r="I76" s="124">
        <v>0.34491638055552315</v>
      </c>
      <c r="J76" s="123">
        <v>49746500</v>
      </c>
      <c r="K76" s="125">
        <v>0.65508361944447691</v>
      </c>
      <c r="L76" s="123">
        <v>75939160.319999993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3" zoomScale="30" zoomScaleNormal="30" workbookViewId="0">
      <selection activeCell="B4" sqref="B4:G76"/>
    </sheetView>
  </sheetViews>
  <sheetFormatPr defaultColWidth="12.42578125" defaultRowHeight="15.75"/>
  <cols>
    <col min="1" max="1" width="186.7109375" style="195" customWidth="1"/>
    <col min="2" max="2" width="56.42578125" style="196" customWidth="1"/>
    <col min="3" max="3" width="45.5703125" style="195" customWidth="1"/>
    <col min="4" max="4" width="45.5703125" style="196" customWidth="1"/>
    <col min="5" max="5" width="45.5703125" style="195" customWidth="1"/>
    <col min="6" max="6" width="45.5703125" style="196" customWidth="1"/>
    <col min="7" max="7" width="45.5703125" style="195" customWidth="1"/>
    <col min="8" max="8" width="54.7109375" style="196" customWidth="1"/>
    <col min="9" max="9" width="45.5703125" style="195" customWidth="1"/>
    <col min="10" max="10" width="45.5703125" style="196" customWidth="1"/>
    <col min="11" max="11" width="45.5703125" style="195" customWidth="1"/>
    <col min="12" max="12" width="45.5703125" style="196" customWidth="1"/>
    <col min="13" max="13" width="45.5703125" style="195" customWidth="1"/>
    <col min="14" max="256" width="12.42578125" style="195"/>
    <col min="257" max="257" width="186.7109375" style="195" customWidth="1"/>
    <col min="258" max="258" width="56.42578125" style="195" customWidth="1"/>
    <col min="259" max="263" width="45.5703125" style="195" customWidth="1"/>
    <col min="264" max="264" width="54.7109375" style="195" customWidth="1"/>
    <col min="265" max="269" width="45.5703125" style="195" customWidth="1"/>
    <col min="270" max="512" width="12.42578125" style="195"/>
    <col min="513" max="513" width="186.7109375" style="195" customWidth="1"/>
    <col min="514" max="514" width="56.42578125" style="195" customWidth="1"/>
    <col min="515" max="519" width="45.5703125" style="195" customWidth="1"/>
    <col min="520" max="520" width="54.7109375" style="195" customWidth="1"/>
    <col min="521" max="525" width="45.5703125" style="195" customWidth="1"/>
    <col min="526" max="768" width="12.42578125" style="195"/>
    <col min="769" max="769" width="186.7109375" style="195" customWidth="1"/>
    <col min="770" max="770" width="56.42578125" style="195" customWidth="1"/>
    <col min="771" max="775" width="45.5703125" style="195" customWidth="1"/>
    <col min="776" max="776" width="54.7109375" style="195" customWidth="1"/>
    <col min="777" max="781" width="45.5703125" style="195" customWidth="1"/>
    <col min="782" max="1024" width="12.42578125" style="195"/>
    <col min="1025" max="1025" width="186.7109375" style="195" customWidth="1"/>
    <col min="1026" max="1026" width="56.42578125" style="195" customWidth="1"/>
    <col min="1027" max="1031" width="45.5703125" style="195" customWidth="1"/>
    <col min="1032" max="1032" width="54.7109375" style="195" customWidth="1"/>
    <col min="1033" max="1037" width="45.5703125" style="195" customWidth="1"/>
    <col min="1038" max="1280" width="12.42578125" style="195"/>
    <col min="1281" max="1281" width="186.7109375" style="195" customWidth="1"/>
    <col min="1282" max="1282" width="56.42578125" style="195" customWidth="1"/>
    <col min="1283" max="1287" width="45.5703125" style="195" customWidth="1"/>
    <col min="1288" max="1288" width="54.7109375" style="195" customWidth="1"/>
    <col min="1289" max="1293" width="45.5703125" style="195" customWidth="1"/>
    <col min="1294" max="1536" width="12.42578125" style="195"/>
    <col min="1537" max="1537" width="186.7109375" style="195" customWidth="1"/>
    <col min="1538" max="1538" width="56.42578125" style="195" customWidth="1"/>
    <col min="1539" max="1543" width="45.5703125" style="195" customWidth="1"/>
    <col min="1544" max="1544" width="54.7109375" style="195" customWidth="1"/>
    <col min="1545" max="1549" width="45.5703125" style="195" customWidth="1"/>
    <col min="1550" max="1792" width="12.42578125" style="195"/>
    <col min="1793" max="1793" width="186.7109375" style="195" customWidth="1"/>
    <col min="1794" max="1794" width="56.42578125" style="195" customWidth="1"/>
    <col min="1795" max="1799" width="45.5703125" style="195" customWidth="1"/>
    <col min="1800" max="1800" width="54.7109375" style="195" customWidth="1"/>
    <col min="1801" max="1805" width="45.5703125" style="195" customWidth="1"/>
    <col min="1806" max="2048" width="12.42578125" style="195"/>
    <col min="2049" max="2049" width="186.7109375" style="195" customWidth="1"/>
    <col min="2050" max="2050" width="56.42578125" style="195" customWidth="1"/>
    <col min="2051" max="2055" width="45.5703125" style="195" customWidth="1"/>
    <col min="2056" max="2056" width="54.7109375" style="195" customWidth="1"/>
    <col min="2057" max="2061" width="45.5703125" style="195" customWidth="1"/>
    <col min="2062" max="2304" width="12.42578125" style="195"/>
    <col min="2305" max="2305" width="186.7109375" style="195" customWidth="1"/>
    <col min="2306" max="2306" width="56.42578125" style="195" customWidth="1"/>
    <col min="2307" max="2311" width="45.5703125" style="195" customWidth="1"/>
    <col min="2312" max="2312" width="54.7109375" style="195" customWidth="1"/>
    <col min="2313" max="2317" width="45.5703125" style="195" customWidth="1"/>
    <col min="2318" max="2560" width="12.42578125" style="195"/>
    <col min="2561" max="2561" width="186.7109375" style="195" customWidth="1"/>
    <col min="2562" max="2562" width="56.42578125" style="195" customWidth="1"/>
    <col min="2563" max="2567" width="45.5703125" style="195" customWidth="1"/>
    <col min="2568" max="2568" width="54.7109375" style="195" customWidth="1"/>
    <col min="2569" max="2573" width="45.5703125" style="195" customWidth="1"/>
    <col min="2574" max="2816" width="12.42578125" style="195"/>
    <col min="2817" max="2817" width="186.7109375" style="195" customWidth="1"/>
    <col min="2818" max="2818" width="56.42578125" style="195" customWidth="1"/>
    <col min="2819" max="2823" width="45.5703125" style="195" customWidth="1"/>
    <col min="2824" max="2824" width="54.7109375" style="195" customWidth="1"/>
    <col min="2825" max="2829" width="45.5703125" style="195" customWidth="1"/>
    <col min="2830" max="3072" width="12.42578125" style="195"/>
    <col min="3073" max="3073" width="186.7109375" style="195" customWidth="1"/>
    <col min="3074" max="3074" width="56.42578125" style="195" customWidth="1"/>
    <col min="3075" max="3079" width="45.5703125" style="195" customWidth="1"/>
    <col min="3080" max="3080" width="54.7109375" style="195" customWidth="1"/>
    <col min="3081" max="3085" width="45.5703125" style="195" customWidth="1"/>
    <col min="3086" max="3328" width="12.42578125" style="195"/>
    <col min="3329" max="3329" width="186.7109375" style="195" customWidth="1"/>
    <col min="3330" max="3330" width="56.42578125" style="195" customWidth="1"/>
    <col min="3331" max="3335" width="45.5703125" style="195" customWidth="1"/>
    <col min="3336" max="3336" width="54.7109375" style="195" customWidth="1"/>
    <col min="3337" max="3341" width="45.5703125" style="195" customWidth="1"/>
    <col min="3342" max="3584" width="12.42578125" style="195"/>
    <col min="3585" max="3585" width="186.7109375" style="195" customWidth="1"/>
    <col min="3586" max="3586" width="56.42578125" style="195" customWidth="1"/>
    <col min="3587" max="3591" width="45.5703125" style="195" customWidth="1"/>
    <col min="3592" max="3592" width="54.7109375" style="195" customWidth="1"/>
    <col min="3593" max="3597" width="45.5703125" style="195" customWidth="1"/>
    <col min="3598" max="3840" width="12.42578125" style="195"/>
    <col min="3841" max="3841" width="186.7109375" style="195" customWidth="1"/>
    <col min="3842" max="3842" width="56.42578125" style="195" customWidth="1"/>
    <col min="3843" max="3847" width="45.5703125" style="195" customWidth="1"/>
    <col min="3848" max="3848" width="54.7109375" style="195" customWidth="1"/>
    <col min="3849" max="3853" width="45.5703125" style="195" customWidth="1"/>
    <col min="3854" max="4096" width="12.42578125" style="195"/>
    <col min="4097" max="4097" width="186.7109375" style="195" customWidth="1"/>
    <col min="4098" max="4098" width="56.42578125" style="195" customWidth="1"/>
    <col min="4099" max="4103" width="45.5703125" style="195" customWidth="1"/>
    <col min="4104" max="4104" width="54.7109375" style="195" customWidth="1"/>
    <col min="4105" max="4109" width="45.5703125" style="195" customWidth="1"/>
    <col min="4110" max="4352" width="12.42578125" style="195"/>
    <col min="4353" max="4353" width="186.7109375" style="195" customWidth="1"/>
    <col min="4354" max="4354" width="56.42578125" style="195" customWidth="1"/>
    <col min="4355" max="4359" width="45.5703125" style="195" customWidth="1"/>
    <col min="4360" max="4360" width="54.7109375" style="195" customWidth="1"/>
    <col min="4361" max="4365" width="45.5703125" style="195" customWidth="1"/>
    <col min="4366" max="4608" width="12.42578125" style="195"/>
    <col min="4609" max="4609" width="186.7109375" style="195" customWidth="1"/>
    <col min="4610" max="4610" width="56.42578125" style="195" customWidth="1"/>
    <col min="4611" max="4615" width="45.5703125" style="195" customWidth="1"/>
    <col min="4616" max="4616" width="54.7109375" style="195" customWidth="1"/>
    <col min="4617" max="4621" width="45.5703125" style="195" customWidth="1"/>
    <col min="4622" max="4864" width="12.42578125" style="195"/>
    <col min="4865" max="4865" width="186.7109375" style="195" customWidth="1"/>
    <col min="4866" max="4866" width="56.42578125" style="195" customWidth="1"/>
    <col min="4867" max="4871" width="45.5703125" style="195" customWidth="1"/>
    <col min="4872" max="4872" width="54.7109375" style="195" customWidth="1"/>
    <col min="4873" max="4877" width="45.5703125" style="195" customWidth="1"/>
    <col min="4878" max="5120" width="12.42578125" style="195"/>
    <col min="5121" max="5121" width="186.7109375" style="195" customWidth="1"/>
    <col min="5122" max="5122" width="56.42578125" style="195" customWidth="1"/>
    <col min="5123" max="5127" width="45.5703125" style="195" customWidth="1"/>
    <col min="5128" max="5128" width="54.7109375" style="195" customWidth="1"/>
    <col min="5129" max="5133" width="45.5703125" style="195" customWidth="1"/>
    <col min="5134" max="5376" width="12.42578125" style="195"/>
    <col min="5377" max="5377" width="186.7109375" style="195" customWidth="1"/>
    <col min="5378" max="5378" width="56.42578125" style="195" customWidth="1"/>
    <col min="5379" max="5383" width="45.5703125" style="195" customWidth="1"/>
    <col min="5384" max="5384" width="54.7109375" style="195" customWidth="1"/>
    <col min="5385" max="5389" width="45.5703125" style="195" customWidth="1"/>
    <col min="5390" max="5632" width="12.42578125" style="195"/>
    <col min="5633" max="5633" width="186.7109375" style="195" customWidth="1"/>
    <col min="5634" max="5634" width="56.42578125" style="195" customWidth="1"/>
    <col min="5635" max="5639" width="45.5703125" style="195" customWidth="1"/>
    <col min="5640" max="5640" width="54.7109375" style="195" customWidth="1"/>
    <col min="5641" max="5645" width="45.5703125" style="195" customWidth="1"/>
    <col min="5646" max="5888" width="12.42578125" style="195"/>
    <col min="5889" max="5889" width="186.7109375" style="195" customWidth="1"/>
    <col min="5890" max="5890" width="56.42578125" style="195" customWidth="1"/>
    <col min="5891" max="5895" width="45.5703125" style="195" customWidth="1"/>
    <col min="5896" max="5896" width="54.7109375" style="195" customWidth="1"/>
    <col min="5897" max="5901" width="45.5703125" style="195" customWidth="1"/>
    <col min="5902" max="6144" width="12.42578125" style="195"/>
    <col min="6145" max="6145" width="186.7109375" style="195" customWidth="1"/>
    <col min="6146" max="6146" width="56.42578125" style="195" customWidth="1"/>
    <col min="6147" max="6151" width="45.5703125" style="195" customWidth="1"/>
    <col min="6152" max="6152" width="54.7109375" style="195" customWidth="1"/>
    <col min="6153" max="6157" width="45.5703125" style="195" customWidth="1"/>
    <col min="6158" max="6400" width="12.42578125" style="195"/>
    <col min="6401" max="6401" width="186.7109375" style="195" customWidth="1"/>
    <col min="6402" max="6402" width="56.42578125" style="195" customWidth="1"/>
    <col min="6403" max="6407" width="45.5703125" style="195" customWidth="1"/>
    <col min="6408" max="6408" width="54.7109375" style="195" customWidth="1"/>
    <col min="6409" max="6413" width="45.5703125" style="195" customWidth="1"/>
    <col min="6414" max="6656" width="12.42578125" style="195"/>
    <col min="6657" max="6657" width="186.7109375" style="195" customWidth="1"/>
    <col min="6658" max="6658" width="56.42578125" style="195" customWidth="1"/>
    <col min="6659" max="6663" width="45.5703125" style="195" customWidth="1"/>
    <col min="6664" max="6664" width="54.7109375" style="195" customWidth="1"/>
    <col min="6665" max="6669" width="45.5703125" style="195" customWidth="1"/>
    <col min="6670" max="6912" width="12.42578125" style="195"/>
    <col min="6913" max="6913" width="186.7109375" style="195" customWidth="1"/>
    <col min="6914" max="6914" width="56.42578125" style="195" customWidth="1"/>
    <col min="6915" max="6919" width="45.5703125" style="195" customWidth="1"/>
    <col min="6920" max="6920" width="54.7109375" style="195" customWidth="1"/>
    <col min="6921" max="6925" width="45.5703125" style="195" customWidth="1"/>
    <col min="6926" max="7168" width="12.42578125" style="195"/>
    <col min="7169" max="7169" width="186.7109375" style="195" customWidth="1"/>
    <col min="7170" max="7170" width="56.42578125" style="195" customWidth="1"/>
    <col min="7171" max="7175" width="45.5703125" style="195" customWidth="1"/>
    <col min="7176" max="7176" width="54.7109375" style="195" customWidth="1"/>
    <col min="7177" max="7181" width="45.5703125" style="195" customWidth="1"/>
    <col min="7182" max="7424" width="12.42578125" style="195"/>
    <col min="7425" max="7425" width="186.7109375" style="195" customWidth="1"/>
    <col min="7426" max="7426" width="56.42578125" style="195" customWidth="1"/>
    <col min="7427" max="7431" width="45.5703125" style="195" customWidth="1"/>
    <col min="7432" max="7432" width="54.7109375" style="195" customWidth="1"/>
    <col min="7433" max="7437" width="45.5703125" style="195" customWidth="1"/>
    <col min="7438" max="7680" width="12.42578125" style="195"/>
    <col min="7681" max="7681" width="186.7109375" style="195" customWidth="1"/>
    <col min="7682" max="7682" width="56.42578125" style="195" customWidth="1"/>
    <col min="7683" max="7687" width="45.5703125" style="195" customWidth="1"/>
    <col min="7688" max="7688" width="54.7109375" style="195" customWidth="1"/>
    <col min="7689" max="7693" width="45.5703125" style="195" customWidth="1"/>
    <col min="7694" max="7936" width="12.42578125" style="195"/>
    <col min="7937" max="7937" width="186.7109375" style="195" customWidth="1"/>
    <col min="7938" max="7938" width="56.42578125" style="195" customWidth="1"/>
    <col min="7939" max="7943" width="45.5703125" style="195" customWidth="1"/>
    <col min="7944" max="7944" width="54.7109375" style="195" customWidth="1"/>
    <col min="7945" max="7949" width="45.5703125" style="195" customWidth="1"/>
    <col min="7950" max="8192" width="12.42578125" style="195"/>
    <col min="8193" max="8193" width="186.7109375" style="195" customWidth="1"/>
    <col min="8194" max="8194" width="56.42578125" style="195" customWidth="1"/>
    <col min="8195" max="8199" width="45.5703125" style="195" customWidth="1"/>
    <col min="8200" max="8200" width="54.7109375" style="195" customWidth="1"/>
    <col min="8201" max="8205" width="45.5703125" style="195" customWidth="1"/>
    <col min="8206" max="8448" width="12.42578125" style="195"/>
    <col min="8449" max="8449" width="186.7109375" style="195" customWidth="1"/>
    <col min="8450" max="8450" width="56.42578125" style="195" customWidth="1"/>
    <col min="8451" max="8455" width="45.5703125" style="195" customWidth="1"/>
    <col min="8456" max="8456" width="54.7109375" style="195" customWidth="1"/>
    <col min="8457" max="8461" width="45.5703125" style="195" customWidth="1"/>
    <col min="8462" max="8704" width="12.42578125" style="195"/>
    <col min="8705" max="8705" width="186.7109375" style="195" customWidth="1"/>
    <col min="8706" max="8706" width="56.42578125" style="195" customWidth="1"/>
    <col min="8707" max="8711" width="45.5703125" style="195" customWidth="1"/>
    <col min="8712" max="8712" width="54.7109375" style="195" customWidth="1"/>
    <col min="8713" max="8717" width="45.5703125" style="195" customWidth="1"/>
    <col min="8718" max="8960" width="12.42578125" style="195"/>
    <col min="8961" max="8961" width="186.7109375" style="195" customWidth="1"/>
    <col min="8962" max="8962" width="56.42578125" style="195" customWidth="1"/>
    <col min="8963" max="8967" width="45.5703125" style="195" customWidth="1"/>
    <col min="8968" max="8968" width="54.7109375" style="195" customWidth="1"/>
    <col min="8969" max="8973" width="45.5703125" style="195" customWidth="1"/>
    <col min="8974" max="9216" width="12.42578125" style="195"/>
    <col min="9217" max="9217" width="186.7109375" style="195" customWidth="1"/>
    <col min="9218" max="9218" width="56.42578125" style="195" customWidth="1"/>
    <col min="9219" max="9223" width="45.5703125" style="195" customWidth="1"/>
    <col min="9224" max="9224" width="54.7109375" style="195" customWidth="1"/>
    <col min="9225" max="9229" width="45.5703125" style="195" customWidth="1"/>
    <col min="9230" max="9472" width="12.42578125" style="195"/>
    <col min="9473" max="9473" width="186.7109375" style="195" customWidth="1"/>
    <col min="9474" max="9474" width="56.42578125" style="195" customWidth="1"/>
    <col min="9475" max="9479" width="45.5703125" style="195" customWidth="1"/>
    <col min="9480" max="9480" width="54.7109375" style="195" customWidth="1"/>
    <col min="9481" max="9485" width="45.5703125" style="195" customWidth="1"/>
    <col min="9486" max="9728" width="12.42578125" style="195"/>
    <col min="9729" max="9729" width="186.7109375" style="195" customWidth="1"/>
    <col min="9730" max="9730" width="56.42578125" style="195" customWidth="1"/>
    <col min="9731" max="9735" width="45.5703125" style="195" customWidth="1"/>
    <col min="9736" max="9736" width="54.7109375" style="195" customWidth="1"/>
    <col min="9737" max="9741" width="45.5703125" style="195" customWidth="1"/>
    <col min="9742" max="9984" width="12.42578125" style="195"/>
    <col min="9985" max="9985" width="186.7109375" style="195" customWidth="1"/>
    <col min="9986" max="9986" width="56.42578125" style="195" customWidth="1"/>
    <col min="9987" max="9991" width="45.5703125" style="195" customWidth="1"/>
    <col min="9992" max="9992" width="54.7109375" style="195" customWidth="1"/>
    <col min="9993" max="9997" width="45.5703125" style="195" customWidth="1"/>
    <col min="9998" max="10240" width="12.42578125" style="195"/>
    <col min="10241" max="10241" width="186.7109375" style="195" customWidth="1"/>
    <col min="10242" max="10242" width="56.42578125" style="195" customWidth="1"/>
    <col min="10243" max="10247" width="45.5703125" style="195" customWidth="1"/>
    <col min="10248" max="10248" width="54.7109375" style="195" customWidth="1"/>
    <col min="10249" max="10253" width="45.5703125" style="195" customWidth="1"/>
    <col min="10254" max="10496" width="12.42578125" style="195"/>
    <col min="10497" max="10497" width="186.7109375" style="195" customWidth="1"/>
    <col min="10498" max="10498" width="56.42578125" style="195" customWidth="1"/>
    <col min="10499" max="10503" width="45.5703125" style="195" customWidth="1"/>
    <col min="10504" max="10504" width="54.7109375" style="195" customWidth="1"/>
    <col min="10505" max="10509" width="45.5703125" style="195" customWidth="1"/>
    <col min="10510" max="10752" width="12.42578125" style="195"/>
    <col min="10753" max="10753" width="186.7109375" style="195" customWidth="1"/>
    <col min="10754" max="10754" width="56.42578125" style="195" customWidth="1"/>
    <col min="10755" max="10759" width="45.5703125" style="195" customWidth="1"/>
    <col min="10760" max="10760" width="54.7109375" style="195" customWidth="1"/>
    <col min="10761" max="10765" width="45.5703125" style="195" customWidth="1"/>
    <col min="10766" max="11008" width="12.42578125" style="195"/>
    <col min="11009" max="11009" width="186.7109375" style="195" customWidth="1"/>
    <col min="11010" max="11010" width="56.42578125" style="195" customWidth="1"/>
    <col min="11011" max="11015" width="45.5703125" style="195" customWidth="1"/>
    <col min="11016" max="11016" width="54.7109375" style="195" customWidth="1"/>
    <col min="11017" max="11021" width="45.5703125" style="195" customWidth="1"/>
    <col min="11022" max="11264" width="12.42578125" style="195"/>
    <col min="11265" max="11265" width="186.7109375" style="195" customWidth="1"/>
    <col min="11266" max="11266" width="56.42578125" style="195" customWidth="1"/>
    <col min="11267" max="11271" width="45.5703125" style="195" customWidth="1"/>
    <col min="11272" max="11272" width="54.7109375" style="195" customWidth="1"/>
    <col min="11273" max="11277" width="45.5703125" style="195" customWidth="1"/>
    <col min="11278" max="11520" width="12.42578125" style="195"/>
    <col min="11521" max="11521" width="186.7109375" style="195" customWidth="1"/>
    <col min="11522" max="11522" width="56.42578125" style="195" customWidth="1"/>
    <col min="11523" max="11527" width="45.5703125" style="195" customWidth="1"/>
    <col min="11528" max="11528" width="54.7109375" style="195" customWidth="1"/>
    <col min="11529" max="11533" width="45.5703125" style="195" customWidth="1"/>
    <col min="11534" max="11776" width="12.42578125" style="195"/>
    <col min="11777" max="11777" width="186.7109375" style="195" customWidth="1"/>
    <col min="11778" max="11778" width="56.42578125" style="195" customWidth="1"/>
    <col min="11779" max="11783" width="45.5703125" style="195" customWidth="1"/>
    <col min="11784" max="11784" width="54.7109375" style="195" customWidth="1"/>
    <col min="11785" max="11789" width="45.5703125" style="195" customWidth="1"/>
    <col min="11790" max="12032" width="12.42578125" style="195"/>
    <col min="12033" max="12033" width="186.7109375" style="195" customWidth="1"/>
    <col min="12034" max="12034" width="56.42578125" style="195" customWidth="1"/>
    <col min="12035" max="12039" width="45.5703125" style="195" customWidth="1"/>
    <col min="12040" max="12040" width="54.7109375" style="195" customWidth="1"/>
    <col min="12041" max="12045" width="45.5703125" style="195" customWidth="1"/>
    <col min="12046" max="12288" width="12.42578125" style="195"/>
    <col min="12289" max="12289" width="186.7109375" style="195" customWidth="1"/>
    <col min="12290" max="12290" width="56.42578125" style="195" customWidth="1"/>
    <col min="12291" max="12295" width="45.5703125" style="195" customWidth="1"/>
    <col min="12296" max="12296" width="54.7109375" style="195" customWidth="1"/>
    <col min="12297" max="12301" width="45.5703125" style="195" customWidth="1"/>
    <col min="12302" max="12544" width="12.42578125" style="195"/>
    <col min="12545" max="12545" width="186.7109375" style="195" customWidth="1"/>
    <col min="12546" max="12546" width="56.42578125" style="195" customWidth="1"/>
    <col min="12547" max="12551" width="45.5703125" style="195" customWidth="1"/>
    <col min="12552" max="12552" width="54.7109375" style="195" customWidth="1"/>
    <col min="12553" max="12557" width="45.5703125" style="195" customWidth="1"/>
    <col min="12558" max="12800" width="12.42578125" style="195"/>
    <col min="12801" max="12801" width="186.7109375" style="195" customWidth="1"/>
    <col min="12802" max="12802" width="56.42578125" style="195" customWidth="1"/>
    <col min="12803" max="12807" width="45.5703125" style="195" customWidth="1"/>
    <col min="12808" max="12808" width="54.7109375" style="195" customWidth="1"/>
    <col min="12809" max="12813" width="45.5703125" style="195" customWidth="1"/>
    <col min="12814" max="13056" width="12.42578125" style="195"/>
    <col min="13057" max="13057" width="186.7109375" style="195" customWidth="1"/>
    <col min="13058" max="13058" width="56.42578125" style="195" customWidth="1"/>
    <col min="13059" max="13063" width="45.5703125" style="195" customWidth="1"/>
    <col min="13064" max="13064" width="54.7109375" style="195" customWidth="1"/>
    <col min="13065" max="13069" width="45.5703125" style="195" customWidth="1"/>
    <col min="13070" max="13312" width="12.42578125" style="195"/>
    <col min="13313" max="13313" width="186.7109375" style="195" customWidth="1"/>
    <col min="13314" max="13314" width="56.42578125" style="195" customWidth="1"/>
    <col min="13315" max="13319" width="45.5703125" style="195" customWidth="1"/>
    <col min="13320" max="13320" width="54.7109375" style="195" customWidth="1"/>
    <col min="13321" max="13325" width="45.5703125" style="195" customWidth="1"/>
    <col min="13326" max="13568" width="12.42578125" style="195"/>
    <col min="13569" max="13569" width="186.7109375" style="195" customWidth="1"/>
    <col min="13570" max="13570" width="56.42578125" style="195" customWidth="1"/>
    <col min="13571" max="13575" width="45.5703125" style="195" customWidth="1"/>
    <col min="13576" max="13576" width="54.7109375" style="195" customWidth="1"/>
    <col min="13577" max="13581" width="45.5703125" style="195" customWidth="1"/>
    <col min="13582" max="13824" width="12.42578125" style="195"/>
    <col min="13825" max="13825" width="186.7109375" style="195" customWidth="1"/>
    <col min="13826" max="13826" width="56.42578125" style="195" customWidth="1"/>
    <col min="13827" max="13831" width="45.5703125" style="195" customWidth="1"/>
    <col min="13832" max="13832" width="54.7109375" style="195" customWidth="1"/>
    <col min="13833" max="13837" width="45.5703125" style="195" customWidth="1"/>
    <col min="13838" max="14080" width="12.42578125" style="195"/>
    <col min="14081" max="14081" width="186.7109375" style="195" customWidth="1"/>
    <col min="14082" max="14082" width="56.42578125" style="195" customWidth="1"/>
    <col min="14083" max="14087" width="45.5703125" style="195" customWidth="1"/>
    <col min="14088" max="14088" width="54.7109375" style="195" customWidth="1"/>
    <col min="14089" max="14093" width="45.5703125" style="195" customWidth="1"/>
    <col min="14094" max="14336" width="12.42578125" style="195"/>
    <col min="14337" max="14337" width="186.7109375" style="195" customWidth="1"/>
    <col min="14338" max="14338" width="56.42578125" style="195" customWidth="1"/>
    <col min="14339" max="14343" width="45.5703125" style="195" customWidth="1"/>
    <col min="14344" max="14344" width="54.7109375" style="195" customWidth="1"/>
    <col min="14345" max="14349" width="45.5703125" style="195" customWidth="1"/>
    <col min="14350" max="14592" width="12.42578125" style="195"/>
    <col min="14593" max="14593" width="186.7109375" style="195" customWidth="1"/>
    <col min="14594" max="14594" width="56.42578125" style="195" customWidth="1"/>
    <col min="14595" max="14599" width="45.5703125" style="195" customWidth="1"/>
    <col min="14600" max="14600" width="54.7109375" style="195" customWidth="1"/>
    <col min="14601" max="14605" width="45.5703125" style="195" customWidth="1"/>
    <col min="14606" max="14848" width="12.42578125" style="195"/>
    <col min="14849" max="14849" width="186.7109375" style="195" customWidth="1"/>
    <col min="14850" max="14850" width="56.42578125" style="195" customWidth="1"/>
    <col min="14851" max="14855" width="45.5703125" style="195" customWidth="1"/>
    <col min="14856" max="14856" width="54.7109375" style="195" customWidth="1"/>
    <col min="14857" max="14861" width="45.5703125" style="195" customWidth="1"/>
    <col min="14862" max="15104" width="12.42578125" style="195"/>
    <col min="15105" max="15105" width="186.7109375" style="195" customWidth="1"/>
    <col min="15106" max="15106" width="56.42578125" style="195" customWidth="1"/>
    <col min="15107" max="15111" width="45.5703125" style="195" customWidth="1"/>
    <col min="15112" max="15112" width="54.7109375" style="195" customWidth="1"/>
    <col min="15113" max="15117" width="45.5703125" style="195" customWidth="1"/>
    <col min="15118" max="15360" width="12.42578125" style="195"/>
    <col min="15361" max="15361" width="186.7109375" style="195" customWidth="1"/>
    <col min="15362" max="15362" width="56.42578125" style="195" customWidth="1"/>
    <col min="15363" max="15367" width="45.5703125" style="195" customWidth="1"/>
    <col min="15368" max="15368" width="54.7109375" style="195" customWidth="1"/>
    <col min="15369" max="15373" width="45.5703125" style="195" customWidth="1"/>
    <col min="15374" max="15616" width="12.42578125" style="195"/>
    <col min="15617" max="15617" width="186.7109375" style="195" customWidth="1"/>
    <col min="15618" max="15618" width="56.42578125" style="195" customWidth="1"/>
    <col min="15619" max="15623" width="45.5703125" style="195" customWidth="1"/>
    <col min="15624" max="15624" width="54.7109375" style="195" customWidth="1"/>
    <col min="15625" max="15629" width="45.5703125" style="195" customWidth="1"/>
    <col min="15630" max="15872" width="12.42578125" style="195"/>
    <col min="15873" max="15873" width="186.7109375" style="195" customWidth="1"/>
    <col min="15874" max="15874" width="56.42578125" style="195" customWidth="1"/>
    <col min="15875" max="15879" width="45.5703125" style="195" customWidth="1"/>
    <col min="15880" max="15880" width="54.7109375" style="195" customWidth="1"/>
    <col min="15881" max="15885" width="45.5703125" style="195" customWidth="1"/>
    <col min="15886" max="16128" width="12.42578125" style="195"/>
    <col min="16129" max="16129" width="186.7109375" style="195" customWidth="1"/>
    <col min="16130" max="16130" width="56.42578125" style="195" customWidth="1"/>
    <col min="16131" max="16135" width="45.5703125" style="195" customWidth="1"/>
    <col min="16136" max="16136" width="54.7109375" style="195" customWidth="1"/>
    <col min="16137" max="16141" width="45.5703125" style="195" customWidth="1"/>
    <col min="16142" max="16384" width="12.42578125" style="195"/>
  </cols>
  <sheetData>
    <row r="1" spans="1:17" s="86" customFormat="1" ht="45">
      <c r="A1" s="1" t="s">
        <v>0</v>
      </c>
      <c r="B1" s="134"/>
      <c r="C1" s="1"/>
      <c r="D1" s="134"/>
      <c r="E1" s="135"/>
      <c r="F1" s="7"/>
      <c r="G1" s="135"/>
      <c r="H1" s="7"/>
      <c r="I1" s="136"/>
      <c r="J1" s="7" t="s">
        <v>1</v>
      </c>
      <c r="K1" s="137" t="s">
        <v>88</v>
      </c>
      <c r="L1" s="138"/>
      <c r="M1" s="137"/>
      <c r="N1" s="139"/>
      <c r="O1" s="139"/>
      <c r="P1" s="139"/>
      <c r="Q1" s="139"/>
    </row>
    <row r="2" spans="1:17" s="86" customFormat="1" ht="45">
      <c r="A2" s="1" t="s">
        <v>2</v>
      </c>
      <c r="B2" s="134"/>
      <c r="C2" s="1"/>
      <c r="D2" s="134"/>
      <c r="E2" s="1"/>
      <c r="F2" s="134"/>
      <c r="G2" s="1"/>
      <c r="H2" s="134"/>
      <c r="I2" s="1"/>
      <c r="J2" s="134"/>
      <c r="K2" s="1"/>
      <c r="L2" s="134"/>
      <c r="M2" s="135"/>
    </row>
    <row r="3" spans="1:17" s="86" customFormat="1" ht="45.75" thickBot="1">
      <c r="A3" s="12" t="s">
        <v>3</v>
      </c>
      <c r="B3" s="140"/>
      <c r="C3" s="12"/>
      <c r="D3" s="140"/>
      <c r="E3" s="12"/>
      <c r="F3" s="140"/>
      <c r="G3" s="12"/>
      <c r="H3" s="140"/>
      <c r="I3" s="12"/>
      <c r="J3" s="140"/>
      <c r="K3" s="12"/>
      <c r="L3" s="140"/>
      <c r="M3" s="141"/>
      <c r="N3" s="142"/>
      <c r="O3" s="142"/>
      <c r="P3" s="142"/>
      <c r="Q3" s="142"/>
    </row>
    <row r="4" spans="1:17" s="86" customFormat="1" ht="45.75" thickTop="1">
      <c r="A4" s="143"/>
      <c r="B4" s="144"/>
      <c r="C4" s="145"/>
      <c r="D4" s="144"/>
      <c r="E4" s="145"/>
      <c r="F4" s="144"/>
      <c r="G4" s="146"/>
      <c r="H4" s="144" t="s">
        <v>4</v>
      </c>
      <c r="I4" s="145"/>
      <c r="J4" s="144"/>
      <c r="K4" s="145"/>
      <c r="L4" s="144"/>
      <c r="M4" s="146"/>
    </row>
    <row r="5" spans="1:17" s="86" customFormat="1" ht="45">
      <c r="A5" s="24"/>
      <c r="B5" s="306"/>
      <c r="C5" s="147"/>
      <c r="D5" s="306"/>
      <c r="E5" s="147"/>
      <c r="F5" s="306"/>
      <c r="G5" s="148"/>
      <c r="H5" s="7"/>
      <c r="I5" s="147"/>
      <c r="J5" s="7"/>
      <c r="K5" s="147"/>
      <c r="L5" s="7"/>
      <c r="M5" s="148"/>
    </row>
    <row r="6" spans="1:17" s="86" customFormat="1" ht="45">
      <c r="A6" s="24"/>
      <c r="B6" s="313" t="s">
        <v>129</v>
      </c>
      <c r="C6" s="149"/>
      <c r="D6" s="313"/>
      <c r="E6" s="149"/>
      <c r="F6" s="313"/>
      <c r="G6" s="317"/>
      <c r="H6" s="25" t="s">
        <v>5</v>
      </c>
      <c r="I6" s="149"/>
      <c r="J6" s="25"/>
      <c r="K6" s="149"/>
      <c r="L6" s="25"/>
      <c r="M6" s="29" t="s">
        <v>4</v>
      </c>
    </row>
    <row r="7" spans="1:17" s="86" customFormat="1" ht="45">
      <c r="A7" s="24" t="s">
        <v>4</v>
      </c>
      <c r="B7" s="306" t="s">
        <v>4</v>
      </c>
      <c r="C7" s="147"/>
      <c r="D7" s="306" t="s">
        <v>4</v>
      </c>
      <c r="E7" s="147"/>
      <c r="F7" s="306" t="s">
        <v>4</v>
      </c>
      <c r="G7" s="148"/>
      <c r="H7" s="7" t="s">
        <v>4</v>
      </c>
      <c r="I7" s="147"/>
      <c r="J7" s="7" t="s">
        <v>4</v>
      </c>
      <c r="K7" s="147"/>
      <c r="L7" s="7" t="s">
        <v>4</v>
      </c>
      <c r="M7" s="148"/>
    </row>
    <row r="8" spans="1:17" s="86" customFormat="1" ht="45">
      <c r="A8" s="24" t="s">
        <v>4</v>
      </c>
      <c r="B8" s="306" t="s">
        <v>4</v>
      </c>
      <c r="C8" s="147"/>
      <c r="D8" s="306" t="s">
        <v>4</v>
      </c>
      <c r="E8" s="147"/>
      <c r="F8" s="306" t="s">
        <v>4</v>
      </c>
      <c r="G8" s="148"/>
      <c r="H8" s="7" t="s">
        <v>4</v>
      </c>
      <c r="I8" s="147"/>
      <c r="J8" s="7" t="s">
        <v>4</v>
      </c>
      <c r="K8" s="147"/>
      <c r="L8" s="7" t="s">
        <v>4</v>
      </c>
      <c r="M8" s="148"/>
    </row>
    <row r="9" spans="1:17" s="86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85"/>
    </row>
    <row r="10" spans="1:17" s="86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85"/>
    </row>
    <row r="11" spans="1:17" s="86" customFormat="1" ht="45">
      <c r="A11" s="87" t="s">
        <v>11</v>
      </c>
      <c r="B11" s="359" t="s">
        <v>4</v>
      </c>
      <c r="C11" s="150"/>
      <c r="D11" s="389" t="s">
        <v>4</v>
      </c>
      <c r="E11" s="150"/>
      <c r="F11" s="389" t="s">
        <v>4</v>
      </c>
      <c r="G11" s="152"/>
      <c r="H11" s="91" t="s">
        <v>4</v>
      </c>
      <c r="I11" s="150"/>
      <c r="J11" s="151" t="s">
        <v>4</v>
      </c>
      <c r="K11" s="150"/>
      <c r="L11" s="151" t="s">
        <v>4</v>
      </c>
      <c r="M11" s="152" t="s">
        <v>11</v>
      </c>
      <c r="N11" s="85"/>
    </row>
    <row r="12" spans="1:17" s="86" customFormat="1" ht="45">
      <c r="A12" s="24" t="s">
        <v>12</v>
      </c>
      <c r="B12" s="153" t="s">
        <v>4</v>
      </c>
      <c r="C12" s="154" t="s">
        <v>4</v>
      </c>
      <c r="D12" s="155"/>
      <c r="E12" s="156"/>
      <c r="F12" s="155"/>
      <c r="G12" s="157"/>
      <c r="H12" s="153"/>
      <c r="I12" s="156"/>
      <c r="J12" s="155"/>
      <c r="K12" s="156"/>
      <c r="L12" s="155"/>
      <c r="M12" s="157"/>
      <c r="N12" s="85"/>
    </row>
    <row r="13" spans="1:17" s="139" customFormat="1" ht="45">
      <c r="A13" s="158" t="s">
        <v>13</v>
      </c>
      <c r="B13" s="138">
        <v>30242333.100000001</v>
      </c>
      <c r="C13" s="159">
        <v>1</v>
      </c>
      <c r="D13" s="160">
        <v>0</v>
      </c>
      <c r="E13" s="392">
        <v>0</v>
      </c>
      <c r="F13" s="161">
        <v>30242333.100000001</v>
      </c>
      <c r="G13" s="162">
        <v>0.20038781425250196</v>
      </c>
      <c r="H13" s="138">
        <v>28341866</v>
      </c>
      <c r="I13" s="159">
        <v>1</v>
      </c>
      <c r="J13" s="160">
        <v>0</v>
      </c>
      <c r="K13" s="82">
        <v>0</v>
      </c>
      <c r="L13" s="161">
        <v>28341866</v>
      </c>
      <c r="M13" s="162">
        <v>0.18589039088069981</v>
      </c>
      <c r="N13" s="163"/>
    </row>
    <row r="14" spans="1:17" s="86" customFormat="1" ht="45">
      <c r="A14" s="24" t="s">
        <v>14</v>
      </c>
      <c r="B14" s="306">
        <v>0</v>
      </c>
      <c r="C14" s="355">
        <v>0</v>
      </c>
      <c r="D14" s="164">
        <v>0</v>
      </c>
      <c r="E14" s="356">
        <v>0</v>
      </c>
      <c r="F14" s="165">
        <v>0</v>
      </c>
      <c r="G14" s="357">
        <v>0</v>
      </c>
      <c r="H14" s="7">
        <v>0</v>
      </c>
      <c r="I14" s="81">
        <v>0</v>
      </c>
      <c r="J14" s="164">
        <v>0</v>
      </c>
      <c r="K14" s="84">
        <v>0</v>
      </c>
      <c r="L14" s="165">
        <v>0</v>
      </c>
      <c r="M14" s="83">
        <v>0</v>
      </c>
      <c r="N14" s="85"/>
    </row>
    <row r="15" spans="1:17" s="86" customFormat="1" ht="45">
      <c r="A15" s="87" t="s">
        <v>15</v>
      </c>
      <c r="B15" s="374">
        <v>2693880.8200000003</v>
      </c>
      <c r="C15" s="387">
        <v>1</v>
      </c>
      <c r="D15" s="360">
        <v>0</v>
      </c>
      <c r="E15" s="388">
        <v>0</v>
      </c>
      <c r="F15" s="155">
        <v>2693880.8200000003</v>
      </c>
      <c r="G15" s="386">
        <v>1</v>
      </c>
      <c r="H15" s="108">
        <v>1663899</v>
      </c>
      <c r="I15" s="166">
        <v>1</v>
      </c>
      <c r="J15" s="91">
        <v>0</v>
      </c>
      <c r="K15" s="167">
        <v>0</v>
      </c>
      <c r="L15" s="155">
        <v>1663899</v>
      </c>
      <c r="M15" s="168">
        <v>1.0913284096961207E-2</v>
      </c>
      <c r="N15" s="85"/>
    </row>
    <row r="16" spans="1:17" s="86" customFormat="1" ht="45">
      <c r="A16" s="169" t="s">
        <v>16</v>
      </c>
      <c r="B16" s="306">
        <v>0</v>
      </c>
      <c r="C16" s="159">
        <v>0</v>
      </c>
      <c r="D16" s="164">
        <v>0</v>
      </c>
      <c r="E16" s="392">
        <v>0</v>
      </c>
      <c r="F16" s="380">
        <v>0</v>
      </c>
      <c r="G16" s="162">
        <v>0</v>
      </c>
      <c r="H16" s="7">
        <v>0</v>
      </c>
      <c r="I16" s="159">
        <v>0</v>
      </c>
      <c r="J16" s="164">
        <v>0</v>
      </c>
      <c r="K16" s="82">
        <v>0</v>
      </c>
      <c r="L16" s="121">
        <v>0</v>
      </c>
      <c r="M16" s="162">
        <v>0</v>
      </c>
      <c r="N16" s="85"/>
    </row>
    <row r="17" spans="1:14" s="86" customFormat="1" ht="45">
      <c r="A17" s="72" t="s">
        <v>17</v>
      </c>
      <c r="B17" s="359">
        <v>1227900.82</v>
      </c>
      <c r="C17" s="355">
        <v>1</v>
      </c>
      <c r="D17" s="360">
        <v>0</v>
      </c>
      <c r="E17" s="356">
        <v>0</v>
      </c>
      <c r="F17" s="389">
        <v>1227900.82</v>
      </c>
      <c r="G17" s="357">
        <v>8.1361567120181895E-3</v>
      </c>
      <c r="H17" s="91">
        <v>1310442</v>
      </c>
      <c r="I17" s="81">
        <v>1</v>
      </c>
      <c r="J17" s="92">
        <v>0</v>
      </c>
      <c r="K17" s="84">
        <v>0</v>
      </c>
      <c r="L17" s="151">
        <v>1310442</v>
      </c>
      <c r="M17" s="83">
        <v>8.5950083740599856E-3</v>
      </c>
      <c r="N17" s="85"/>
    </row>
    <row r="18" spans="1:14" s="86" customFormat="1" ht="45">
      <c r="A18" s="72" t="s">
        <v>18</v>
      </c>
      <c r="B18" s="359">
        <v>0</v>
      </c>
      <c r="C18" s="355">
        <v>0</v>
      </c>
      <c r="D18" s="360">
        <v>0</v>
      </c>
      <c r="E18" s="356">
        <v>0</v>
      </c>
      <c r="F18" s="389">
        <v>0</v>
      </c>
      <c r="G18" s="357">
        <v>0</v>
      </c>
      <c r="H18" s="91">
        <v>0</v>
      </c>
      <c r="I18" s="81">
        <v>0</v>
      </c>
      <c r="J18" s="92">
        <v>0</v>
      </c>
      <c r="K18" s="84">
        <v>0</v>
      </c>
      <c r="L18" s="151">
        <v>0</v>
      </c>
      <c r="M18" s="83">
        <v>0</v>
      </c>
      <c r="N18" s="85"/>
    </row>
    <row r="19" spans="1:14" s="86" customFormat="1" ht="45">
      <c r="A19" s="72" t="s">
        <v>19</v>
      </c>
      <c r="B19" s="359">
        <v>0</v>
      </c>
      <c r="C19" s="355">
        <v>0</v>
      </c>
      <c r="D19" s="360">
        <v>0</v>
      </c>
      <c r="E19" s="356">
        <v>0</v>
      </c>
      <c r="F19" s="389">
        <v>0</v>
      </c>
      <c r="G19" s="357">
        <v>0</v>
      </c>
      <c r="H19" s="91">
        <v>0</v>
      </c>
      <c r="I19" s="81">
        <v>0</v>
      </c>
      <c r="J19" s="92">
        <v>0</v>
      </c>
      <c r="K19" s="84">
        <v>0</v>
      </c>
      <c r="L19" s="151">
        <v>0</v>
      </c>
      <c r="M19" s="83">
        <v>0</v>
      </c>
      <c r="N19" s="85"/>
    </row>
    <row r="20" spans="1:14" s="86" customFormat="1" ht="45">
      <c r="A20" s="72" t="s">
        <v>20</v>
      </c>
      <c r="B20" s="359">
        <v>0</v>
      </c>
      <c r="C20" s="355">
        <v>0</v>
      </c>
      <c r="D20" s="360">
        <v>0</v>
      </c>
      <c r="E20" s="356">
        <v>0</v>
      </c>
      <c r="F20" s="389">
        <v>0</v>
      </c>
      <c r="G20" s="357">
        <v>0</v>
      </c>
      <c r="H20" s="91">
        <v>0</v>
      </c>
      <c r="I20" s="81">
        <v>0</v>
      </c>
      <c r="J20" s="92">
        <v>0</v>
      </c>
      <c r="K20" s="84">
        <v>0</v>
      </c>
      <c r="L20" s="151">
        <v>0</v>
      </c>
      <c r="M20" s="83">
        <v>0</v>
      </c>
      <c r="N20" s="85"/>
    </row>
    <row r="21" spans="1:14" s="86" customFormat="1" ht="45">
      <c r="A21" s="72" t="s">
        <v>21</v>
      </c>
      <c r="B21" s="359">
        <v>0</v>
      </c>
      <c r="C21" s="355">
        <v>0</v>
      </c>
      <c r="D21" s="360">
        <v>0</v>
      </c>
      <c r="E21" s="356">
        <v>0</v>
      </c>
      <c r="F21" s="389">
        <v>0</v>
      </c>
      <c r="G21" s="357">
        <v>0</v>
      </c>
      <c r="H21" s="91">
        <v>0</v>
      </c>
      <c r="I21" s="81">
        <v>0</v>
      </c>
      <c r="J21" s="92">
        <v>0</v>
      </c>
      <c r="K21" s="84">
        <v>0</v>
      </c>
      <c r="L21" s="151">
        <v>0</v>
      </c>
      <c r="M21" s="83">
        <v>0</v>
      </c>
      <c r="N21" s="85"/>
    </row>
    <row r="22" spans="1:14" s="86" customFormat="1" ht="45">
      <c r="A22" s="72" t="s">
        <v>22</v>
      </c>
      <c r="B22" s="359">
        <v>0</v>
      </c>
      <c r="C22" s="355">
        <v>0</v>
      </c>
      <c r="D22" s="360">
        <v>0</v>
      </c>
      <c r="E22" s="356">
        <v>0</v>
      </c>
      <c r="F22" s="389">
        <v>0</v>
      </c>
      <c r="G22" s="357">
        <v>0</v>
      </c>
      <c r="H22" s="91">
        <v>0</v>
      </c>
      <c r="I22" s="81">
        <v>0</v>
      </c>
      <c r="J22" s="92">
        <v>0</v>
      </c>
      <c r="K22" s="84">
        <v>0</v>
      </c>
      <c r="L22" s="151">
        <v>0</v>
      </c>
      <c r="M22" s="83">
        <v>0</v>
      </c>
      <c r="N22" s="85"/>
    </row>
    <row r="23" spans="1:14" s="86" customFormat="1" ht="45">
      <c r="A23" s="72" t="s">
        <v>23</v>
      </c>
      <c r="B23" s="359">
        <v>0</v>
      </c>
      <c r="C23" s="355">
        <v>0</v>
      </c>
      <c r="D23" s="360">
        <v>0</v>
      </c>
      <c r="E23" s="356">
        <v>0</v>
      </c>
      <c r="F23" s="389">
        <v>0</v>
      </c>
      <c r="G23" s="357">
        <v>0</v>
      </c>
      <c r="H23" s="91">
        <v>0</v>
      </c>
      <c r="I23" s="81">
        <v>0</v>
      </c>
      <c r="J23" s="92">
        <v>0</v>
      </c>
      <c r="K23" s="84">
        <v>0</v>
      </c>
      <c r="L23" s="151">
        <v>0</v>
      </c>
      <c r="M23" s="83">
        <v>0</v>
      </c>
      <c r="N23" s="85"/>
    </row>
    <row r="24" spans="1:14" s="86" customFormat="1" ht="45">
      <c r="A24" s="72" t="s">
        <v>24</v>
      </c>
      <c r="B24" s="359">
        <v>0</v>
      </c>
      <c r="C24" s="355">
        <v>0</v>
      </c>
      <c r="D24" s="360">
        <v>0</v>
      </c>
      <c r="E24" s="356">
        <v>0</v>
      </c>
      <c r="F24" s="389">
        <v>0</v>
      </c>
      <c r="G24" s="357">
        <v>0</v>
      </c>
      <c r="H24" s="91">
        <v>0</v>
      </c>
      <c r="I24" s="81">
        <v>0</v>
      </c>
      <c r="J24" s="92">
        <v>0</v>
      </c>
      <c r="K24" s="84">
        <v>0</v>
      </c>
      <c r="L24" s="151">
        <v>0</v>
      </c>
      <c r="M24" s="83">
        <v>0</v>
      </c>
      <c r="N24" s="85"/>
    </row>
    <row r="25" spans="1:14" s="86" customFormat="1" ht="45">
      <c r="A25" s="72" t="s">
        <v>25</v>
      </c>
      <c r="B25" s="359">
        <v>0</v>
      </c>
      <c r="C25" s="355">
        <v>0</v>
      </c>
      <c r="D25" s="360">
        <v>0</v>
      </c>
      <c r="E25" s="356">
        <v>0</v>
      </c>
      <c r="F25" s="389">
        <v>0</v>
      </c>
      <c r="G25" s="357">
        <v>0</v>
      </c>
      <c r="H25" s="91">
        <v>0</v>
      </c>
      <c r="I25" s="81">
        <v>0</v>
      </c>
      <c r="J25" s="92">
        <v>0</v>
      </c>
      <c r="K25" s="84">
        <v>0</v>
      </c>
      <c r="L25" s="151">
        <v>0</v>
      </c>
      <c r="M25" s="83">
        <v>0</v>
      </c>
      <c r="N25" s="85"/>
    </row>
    <row r="26" spans="1:14" s="86" customFormat="1" ht="45">
      <c r="A26" s="72" t="s">
        <v>26</v>
      </c>
      <c r="B26" s="359">
        <v>0</v>
      </c>
      <c r="C26" s="355">
        <v>0</v>
      </c>
      <c r="D26" s="360">
        <v>0</v>
      </c>
      <c r="E26" s="356">
        <v>0</v>
      </c>
      <c r="F26" s="389">
        <v>0</v>
      </c>
      <c r="G26" s="357">
        <v>0</v>
      </c>
      <c r="H26" s="91">
        <v>0</v>
      </c>
      <c r="I26" s="81">
        <v>0</v>
      </c>
      <c r="J26" s="92">
        <v>0</v>
      </c>
      <c r="K26" s="84">
        <v>0</v>
      </c>
      <c r="L26" s="151">
        <v>0</v>
      </c>
      <c r="M26" s="83">
        <v>0</v>
      </c>
      <c r="N26" s="85"/>
    </row>
    <row r="27" spans="1:14" s="86" customFormat="1" ht="45">
      <c r="A27" s="72" t="s">
        <v>27</v>
      </c>
      <c r="B27" s="359">
        <v>0</v>
      </c>
      <c r="C27" s="355">
        <v>0</v>
      </c>
      <c r="D27" s="360">
        <v>0</v>
      </c>
      <c r="E27" s="356">
        <v>0</v>
      </c>
      <c r="F27" s="389">
        <v>0</v>
      </c>
      <c r="G27" s="357">
        <v>0</v>
      </c>
      <c r="H27" s="91">
        <v>0</v>
      </c>
      <c r="I27" s="81">
        <v>0</v>
      </c>
      <c r="J27" s="92">
        <v>0</v>
      </c>
      <c r="K27" s="84">
        <v>0</v>
      </c>
      <c r="L27" s="151">
        <v>0</v>
      </c>
      <c r="M27" s="83">
        <v>0</v>
      </c>
      <c r="N27" s="85"/>
    </row>
    <row r="28" spans="1:14" s="86" customFormat="1" ht="45">
      <c r="A28" s="170" t="s">
        <v>28</v>
      </c>
      <c r="B28" s="359">
        <v>0</v>
      </c>
      <c r="C28" s="355">
        <v>0</v>
      </c>
      <c r="D28" s="360">
        <v>0</v>
      </c>
      <c r="E28" s="356">
        <v>0</v>
      </c>
      <c r="F28" s="389">
        <v>0</v>
      </c>
      <c r="G28" s="357">
        <v>0</v>
      </c>
      <c r="H28" s="91">
        <v>0</v>
      </c>
      <c r="I28" s="81">
        <v>0</v>
      </c>
      <c r="J28" s="92">
        <v>0</v>
      </c>
      <c r="K28" s="84">
        <v>0</v>
      </c>
      <c r="L28" s="151">
        <v>0</v>
      </c>
      <c r="M28" s="83">
        <v>0</v>
      </c>
      <c r="N28" s="85"/>
    </row>
    <row r="29" spans="1:14" s="86" customFormat="1" ht="45">
      <c r="A29" s="170" t="s">
        <v>29</v>
      </c>
      <c r="B29" s="359">
        <v>0</v>
      </c>
      <c r="C29" s="355">
        <v>0</v>
      </c>
      <c r="D29" s="360">
        <v>0</v>
      </c>
      <c r="E29" s="356">
        <v>0</v>
      </c>
      <c r="F29" s="389">
        <v>0</v>
      </c>
      <c r="G29" s="357">
        <v>0</v>
      </c>
      <c r="H29" s="91">
        <v>0</v>
      </c>
      <c r="I29" s="81">
        <v>0</v>
      </c>
      <c r="J29" s="92">
        <v>0</v>
      </c>
      <c r="K29" s="84">
        <v>0</v>
      </c>
      <c r="L29" s="151">
        <v>0</v>
      </c>
      <c r="M29" s="83">
        <v>0</v>
      </c>
      <c r="N29" s="85"/>
    </row>
    <row r="30" spans="1:14" s="86" customFormat="1" ht="45">
      <c r="A30" s="170" t="s">
        <v>30</v>
      </c>
      <c r="B30" s="359">
        <v>0</v>
      </c>
      <c r="C30" s="355">
        <v>0</v>
      </c>
      <c r="D30" s="360">
        <v>0</v>
      </c>
      <c r="E30" s="356">
        <v>0</v>
      </c>
      <c r="F30" s="389">
        <v>0</v>
      </c>
      <c r="G30" s="357">
        <v>0</v>
      </c>
      <c r="H30" s="91">
        <v>0</v>
      </c>
      <c r="I30" s="81">
        <v>0</v>
      </c>
      <c r="J30" s="92">
        <v>0</v>
      </c>
      <c r="K30" s="84">
        <v>0</v>
      </c>
      <c r="L30" s="151">
        <v>0</v>
      </c>
      <c r="M30" s="83">
        <v>0</v>
      </c>
      <c r="N30" s="85"/>
    </row>
    <row r="31" spans="1:14" s="86" customFormat="1" ht="45">
      <c r="A31" s="170" t="s">
        <v>31</v>
      </c>
      <c r="B31" s="359">
        <v>1465980</v>
      </c>
      <c r="C31" s="355">
        <v>1</v>
      </c>
      <c r="D31" s="360">
        <v>0</v>
      </c>
      <c r="E31" s="356">
        <v>0</v>
      </c>
      <c r="F31" s="389">
        <v>1465980</v>
      </c>
      <c r="G31" s="357">
        <v>1</v>
      </c>
      <c r="H31" s="91">
        <v>353457</v>
      </c>
      <c r="I31" s="81">
        <v>1</v>
      </c>
      <c r="J31" s="92">
        <v>0</v>
      </c>
      <c r="K31" s="84">
        <v>0</v>
      </c>
      <c r="L31" s="151">
        <v>353457</v>
      </c>
      <c r="M31" s="83">
        <v>1</v>
      </c>
      <c r="N31" s="85"/>
    </row>
    <row r="32" spans="1:14" s="86" customFormat="1" ht="45">
      <c r="A32" s="170" t="s">
        <v>32</v>
      </c>
      <c r="B32" s="359">
        <v>0</v>
      </c>
      <c r="C32" s="355">
        <v>0</v>
      </c>
      <c r="D32" s="360">
        <v>0</v>
      </c>
      <c r="E32" s="356">
        <v>0</v>
      </c>
      <c r="F32" s="389">
        <v>0</v>
      </c>
      <c r="G32" s="357">
        <v>0</v>
      </c>
      <c r="H32" s="91">
        <v>0</v>
      </c>
      <c r="I32" s="81">
        <v>0</v>
      </c>
      <c r="J32" s="92">
        <v>0</v>
      </c>
      <c r="K32" s="84">
        <v>0</v>
      </c>
      <c r="L32" s="151">
        <v>0</v>
      </c>
      <c r="M32" s="83">
        <v>0</v>
      </c>
      <c r="N32" s="85"/>
    </row>
    <row r="33" spans="1:14" s="86" customFormat="1" ht="45">
      <c r="A33" s="205" t="s">
        <v>121</v>
      </c>
      <c r="B33" s="359">
        <v>0</v>
      </c>
      <c r="C33" s="355">
        <v>0</v>
      </c>
      <c r="D33" s="360">
        <v>0</v>
      </c>
      <c r="E33" s="356">
        <v>0</v>
      </c>
      <c r="F33" s="389">
        <v>0</v>
      </c>
      <c r="G33" s="357">
        <v>0</v>
      </c>
      <c r="H33" s="91">
        <v>0</v>
      </c>
      <c r="I33" s="81">
        <v>0</v>
      </c>
      <c r="J33" s="92">
        <v>0</v>
      </c>
      <c r="K33" s="84">
        <v>0</v>
      </c>
      <c r="L33" s="151">
        <v>0</v>
      </c>
      <c r="M33" s="83">
        <v>0</v>
      </c>
      <c r="N33" s="85"/>
    </row>
    <row r="34" spans="1:14" s="86" customFormat="1" ht="45">
      <c r="A34" s="170" t="s">
        <v>33</v>
      </c>
      <c r="B34" s="359">
        <v>0</v>
      </c>
      <c r="C34" s="355">
        <v>0</v>
      </c>
      <c r="D34" s="360">
        <v>0</v>
      </c>
      <c r="E34" s="356">
        <v>0</v>
      </c>
      <c r="F34" s="389">
        <v>0</v>
      </c>
      <c r="G34" s="357">
        <v>0</v>
      </c>
      <c r="H34" s="91">
        <v>0</v>
      </c>
      <c r="I34" s="81">
        <v>0</v>
      </c>
      <c r="J34" s="92">
        <v>0</v>
      </c>
      <c r="K34" s="84">
        <v>0</v>
      </c>
      <c r="L34" s="151">
        <v>0</v>
      </c>
      <c r="M34" s="83">
        <v>0</v>
      </c>
      <c r="N34" s="85"/>
    </row>
    <row r="35" spans="1:14" s="86" customFormat="1" ht="45">
      <c r="A35" s="72" t="s">
        <v>34</v>
      </c>
      <c r="B35" s="171"/>
      <c r="C35" s="172" t="s">
        <v>4</v>
      </c>
      <c r="D35" s="360"/>
      <c r="E35" s="173" t="s">
        <v>4</v>
      </c>
      <c r="F35" s="389"/>
      <c r="G35" s="174" t="s">
        <v>4</v>
      </c>
      <c r="H35" s="171" t="s">
        <v>4</v>
      </c>
      <c r="I35" s="172" t="s">
        <v>4</v>
      </c>
      <c r="J35" s="92"/>
      <c r="K35" s="173" t="s">
        <v>4</v>
      </c>
      <c r="L35" s="151"/>
      <c r="M35" s="174" t="s">
        <v>4</v>
      </c>
      <c r="N35" s="85"/>
    </row>
    <row r="36" spans="1:14" s="86" customFormat="1" ht="45">
      <c r="A36" s="169" t="s">
        <v>35</v>
      </c>
      <c r="B36" s="359">
        <v>0</v>
      </c>
      <c r="C36" s="355">
        <v>0</v>
      </c>
      <c r="D36" s="360">
        <v>0</v>
      </c>
      <c r="E36" s="356">
        <v>0</v>
      </c>
      <c r="F36" s="389">
        <v>0</v>
      </c>
      <c r="G36" s="357">
        <v>0</v>
      </c>
      <c r="H36" s="91">
        <v>0</v>
      </c>
      <c r="I36" s="81">
        <v>0</v>
      </c>
      <c r="J36" s="92">
        <v>0</v>
      </c>
      <c r="K36" s="84">
        <v>0</v>
      </c>
      <c r="L36" s="151">
        <v>0</v>
      </c>
      <c r="M36" s="83">
        <v>0</v>
      </c>
      <c r="N36" s="85"/>
    </row>
    <row r="37" spans="1:14" s="86" customFormat="1" ht="45">
      <c r="A37" s="72" t="s">
        <v>36</v>
      </c>
      <c r="B37" s="171"/>
      <c r="C37" s="172" t="s">
        <v>4</v>
      </c>
      <c r="D37" s="360"/>
      <c r="E37" s="173" t="s">
        <v>4</v>
      </c>
      <c r="F37" s="389"/>
      <c r="G37" s="174" t="s">
        <v>4</v>
      </c>
      <c r="H37" s="171"/>
      <c r="I37" s="172" t="s">
        <v>4</v>
      </c>
      <c r="J37" s="92"/>
      <c r="K37" s="173" t="s">
        <v>4</v>
      </c>
      <c r="L37" s="151"/>
      <c r="M37" s="174" t="s">
        <v>4</v>
      </c>
      <c r="N37" s="85"/>
    </row>
    <row r="38" spans="1:14" s="86" customFormat="1" ht="45">
      <c r="A38" s="72" t="s">
        <v>35</v>
      </c>
      <c r="B38" s="354">
        <v>0</v>
      </c>
      <c r="C38" s="355">
        <v>0</v>
      </c>
      <c r="D38" s="175">
        <v>0</v>
      </c>
      <c r="E38" s="356">
        <v>0</v>
      </c>
      <c r="F38" s="375">
        <v>0</v>
      </c>
      <c r="G38" s="357">
        <v>0</v>
      </c>
      <c r="H38" s="80">
        <v>0</v>
      </c>
      <c r="I38" s="81">
        <v>0</v>
      </c>
      <c r="J38" s="175">
        <v>0</v>
      </c>
      <c r="K38" s="84">
        <v>0</v>
      </c>
      <c r="L38" s="109">
        <v>0</v>
      </c>
      <c r="M38" s="83">
        <v>0</v>
      </c>
      <c r="N38" s="85"/>
    </row>
    <row r="39" spans="1:14" s="86" customFormat="1" ht="45">
      <c r="A39" s="72" t="s">
        <v>37</v>
      </c>
      <c r="B39" s="354"/>
      <c r="C39" s="355" t="s">
        <v>11</v>
      </c>
      <c r="D39" s="175"/>
      <c r="E39" s="356" t="s">
        <v>11</v>
      </c>
      <c r="F39" s="389">
        <v>0</v>
      </c>
      <c r="G39" s="357">
        <v>0</v>
      </c>
      <c r="H39" s="80"/>
      <c r="I39" s="81" t="s">
        <v>11</v>
      </c>
      <c r="J39" s="175"/>
      <c r="K39" s="84" t="s">
        <v>11</v>
      </c>
      <c r="L39" s="151">
        <v>0</v>
      </c>
      <c r="M39" s="83">
        <v>0</v>
      </c>
      <c r="N39" s="85"/>
    </row>
    <row r="40" spans="1:14" s="86" customFormat="1" ht="45">
      <c r="A40" s="72" t="s">
        <v>38</v>
      </c>
      <c r="B40" s="354">
        <v>32936213.920000002</v>
      </c>
      <c r="C40" s="355">
        <v>1</v>
      </c>
      <c r="D40" s="354">
        <v>0</v>
      </c>
      <c r="E40" s="356">
        <v>0</v>
      </c>
      <c r="F40" s="354">
        <v>32936213.920000002</v>
      </c>
      <c r="G40" s="357">
        <v>0.21823765697434336</v>
      </c>
      <c r="H40" s="80">
        <v>30005765</v>
      </c>
      <c r="I40" s="81">
        <v>1</v>
      </c>
      <c r="J40" s="80">
        <v>0</v>
      </c>
      <c r="K40" s="84">
        <v>0</v>
      </c>
      <c r="L40" s="80">
        <v>30005765</v>
      </c>
      <c r="M40" s="83">
        <v>0.19680367497766102</v>
      </c>
      <c r="N40" s="85"/>
    </row>
    <row r="41" spans="1:14" s="86" customFormat="1" ht="45">
      <c r="A41" s="87" t="s">
        <v>39</v>
      </c>
      <c r="B41" s="374"/>
      <c r="C41" s="172" t="s">
        <v>4</v>
      </c>
      <c r="D41" s="360"/>
      <c r="E41" s="173" t="s">
        <v>4</v>
      </c>
      <c r="F41" s="389"/>
      <c r="G41" s="174" t="s">
        <v>4</v>
      </c>
      <c r="H41" s="108"/>
      <c r="I41" s="172" t="s">
        <v>4</v>
      </c>
      <c r="J41" s="92"/>
      <c r="K41" s="173" t="s">
        <v>4</v>
      </c>
      <c r="L41" s="151"/>
      <c r="M41" s="174" t="s">
        <v>4</v>
      </c>
      <c r="N41" s="85"/>
    </row>
    <row r="42" spans="1:14" s="86" customFormat="1" ht="45">
      <c r="A42" s="24" t="s">
        <v>40</v>
      </c>
      <c r="B42" s="153">
        <v>0</v>
      </c>
      <c r="C42" s="159">
        <v>0</v>
      </c>
      <c r="D42" s="176">
        <v>0</v>
      </c>
      <c r="E42" s="392">
        <v>0</v>
      </c>
      <c r="F42" s="155">
        <v>0</v>
      </c>
      <c r="G42" s="162">
        <v>0</v>
      </c>
      <c r="H42" s="153">
        <v>0</v>
      </c>
      <c r="I42" s="159">
        <v>0</v>
      </c>
      <c r="J42" s="176">
        <v>0</v>
      </c>
      <c r="K42" s="82">
        <v>0</v>
      </c>
      <c r="L42" s="155">
        <v>0</v>
      </c>
      <c r="M42" s="162">
        <v>0</v>
      </c>
      <c r="N42" s="85"/>
    </row>
    <row r="43" spans="1:14" s="86" customFormat="1" ht="45">
      <c r="A43" s="94" t="s">
        <v>41</v>
      </c>
      <c r="B43" s="359">
        <v>0</v>
      </c>
      <c r="C43" s="355">
        <v>0</v>
      </c>
      <c r="D43" s="360">
        <v>0</v>
      </c>
      <c r="E43" s="356">
        <v>0</v>
      </c>
      <c r="F43" s="389">
        <v>0</v>
      </c>
      <c r="G43" s="357">
        <v>0</v>
      </c>
      <c r="H43" s="91">
        <v>0</v>
      </c>
      <c r="I43" s="81">
        <v>0</v>
      </c>
      <c r="J43" s="92">
        <v>0</v>
      </c>
      <c r="K43" s="84">
        <v>0</v>
      </c>
      <c r="L43" s="151">
        <v>0</v>
      </c>
      <c r="M43" s="83">
        <v>0</v>
      </c>
      <c r="N43" s="85"/>
    </row>
    <row r="44" spans="1:14" s="86" customFormat="1" ht="45">
      <c r="A44" s="177" t="s">
        <v>42</v>
      </c>
      <c r="B44" s="359">
        <v>0</v>
      </c>
      <c r="C44" s="355">
        <v>0</v>
      </c>
      <c r="D44" s="360">
        <v>0</v>
      </c>
      <c r="E44" s="356">
        <v>0</v>
      </c>
      <c r="F44" s="375">
        <v>0</v>
      </c>
      <c r="G44" s="357">
        <v>0</v>
      </c>
      <c r="H44" s="91">
        <v>0</v>
      </c>
      <c r="I44" s="81">
        <v>0</v>
      </c>
      <c r="J44" s="92">
        <v>0</v>
      </c>
      <c r="K44" s="84">
        <v>0</v>
      </c>
      <c r="L44" s="109">
        <v>0</v>
      </c>
      <c r="M44" s="83">
        <v>0</v>
      </c>
      <c r="N44" s="85"/>
    </row>
    <row r="45" spans="1:14" s="86" customFormat="1" ht="45">
      <c r="A45" s="87" t="s">
        <v>43</v>
      </c>
      <c r="B45" s="359">
        <v>0</v>
      </c>
      <c r="C45" s="355">
        <v>0</v>
      </c>
      <c r="D45" s="360">
        <v>0</v>
      </c>
      <c r="E45" s="356">
        <v>0</v>
      </c>
      <c r="F45" s="375">
        <v>0</v>
      </c>
      <c r="G45" s="357">
        <v>0</v>
      </c>
      <c r="H45" s="91">
        <v>0</v>
      </c>
      <c r="I45" s="81">
        <v>0</v>
      </c>
      <c r="J45" s="92">
        <v>0</v>
      </c>
      <c r="K45" s="84">
        <v>0</v>
      </c>
      <c r="L45" s="109">
        <v>0</v>
      </c>
      <c r="M45" s="83">
        <v>0</v>
      </c>
      <c r="N45" s="85"/>
    </row>
    <row r="46" spans="1:14" s="86" customFormat="1" ht="45">
      <c r="A46" s="94" t="s">
        <v>44</v>
      </c>
      <c r="B46" s="359">
        <v>0</v>
      </c>
      <c r="C46" s="355">
        <v>0</v>
      </c>
      <c r="D46" s="360">
        <v>0</v>
      </c>
      <c r="E46" s="356">
        <v>0</v>
      </c>
      <c r="F46" s="375">
        <v>0</v>
      </c>
      <c r="G46" s="357">
        <v>0</v>
      </c>
      <c r="H46" s="91">
        <v>0</v>
      </c>
      <c r="I46" s="81">
        <v>0</v>
      </c>
      <c r="J46" s="92">
        <v>0</v>
      </c>
      <c r="K46" s="84">
        <v>0</v>
      </c>
      <c r="L46" s="109">
        <v>0</v>
      </c>
      <c r="M46" s="83">
        <v>0</v>
      </c>
      <c r="N46" s="8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1366531.27</v>
      </c>
      <c r="C48" s="355">
        <v>1</v>
      </c>
      <c r="D48" s="362">
        <v>0</v>
      </c>
      <c r="E48" s="356">
        <v>0</v>
      </c>
      <c r="F48" s="364">
        <v>1366531.27</v>
      </c>
      <c r="G48" s="357">
        <v>9.0547317694545069E-3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86" customFormat="1" ht="45">
      <c r="A49" s="24" t="s">
        <v>47</v>
      </c>
      <c r="B49" s="178"/>
      <c r="C49" s="179" t="s">
        <v>4</v>
      </c>
      <c r="D49" s="164"/>
      <c r="E49" s="180" t="s">
        <v>4</v>
      </c>
      <c r="F49" s="155"/>
      <c r="G49" s="181" t="s">
        <v>4</v>
      </c>
      <c r="H49" s="178"/>
      <c r="I49" s="179" t="s">
        <v>4</v>
      </c>
      <c r="J49" s="164"/>
      <c r="K49" s="180" t="s">
        <v>4</v>
      </c>
      <c r="L49" s="155"/>
      <c r="M49" s="181" t="s">
        <v>4</v>
      </c>
      <c r="N49" s="85"/>
    </row>
    <row r="50" spans="1:14" s="86" customFormat="1" ht="45">
      <c r="A50" s="24" t="s">
        <v>48</v>
      </c>
      <c r="B50" s="178">
        <v>41812856.859999999</v>
      </c>
      <c r="C50" s="159">
        <v>1</v>
      </c>
      <c r="D50" s="164">
        <v>0</v>
      </c>
      <c r="E50" s="392">
        <v>0</v>
      </c>
      <c r="F50" s="182">
        <v>41812856.859999999</v>
      </c>
      <c r="G50" s="162">
        <v>0.27705491392223747</v>
      </c>
      <c r="H50" s="178">
        <v>51153415</v>
      </c>
      <c r="I50" s="159">
        <v>1</v>
      </c>
      <c r="J50" s="164">
        <v>0</v>
      </c>
      <c r="K50" s="82">
        <v>0</v>
      </c>
      <c r="L50" s="182">
        <v>51153415</v>
      </c>
      <c r="M50" s="162">
        <v>0.33550819516374303</v>
      </c>
      <c r="N50" s="85"/>
    </row>
    <row r="51" spans="1:14" s="86" customFormat="1" ht="45">
      <c r="A51" s="87" t="s">
        <v>49</v>
      </c>
      <c r="B51" s="374">
        <v>3704277.11</v>
      </c>
      <c r="C51" s="355">
        <v>1</v>
      </c>
      <c r="D51" s="360">
        <v>0</v>
      </c>
      <c r="E51" s="356">
        <v>0</v>
      </c>
      <c r="F51" s="390">
        <v>3704277.11</v>
      </c>
      <c r="G51" s="357">
        <v>2.4544799205934106E-2</v>
      </c>
      <c r="H51" s="108">
        <v>2800000</v>
      </c>
      <c r="I51" s="81">
        <v>1</v>
      </c>
      <c r="J51" s="92">
        <v>0</v>
      </c>
      <c r="K51" s="84">
        <v>0</v>
      </c>
      <c r="L51" s="132">
        <v>2800000</v>
      </c>
      <c r="M51" s="83">
        <v>1.8364813892845284E-2</v>
      </c>
      <c r="N51" s="85"/>
    </row>
    <row r="52" spans="1:14" s="86" customFormat="1" ht="45">
      <c r="A52" s="183" t="s">
        <v>50</v>
      </c>
      <c r="B52" s="184">
        <v>0</v>
      </c>
      <c r="C52" s="355">
        <v>0</v>
      </c>
      <c r="D52" s="185">
        <v>2963206.26</v>
      </c>
      <c r="E52" s="356">
        <v>1</v>
      </c>
      <c r="F52" s="186">
        <v>2963206.26</v>
      </c>
      <c r="G52" s="357">
        <v>1.9634411923752371E-2</v>
      </c>
      <c r="H52" s="184">
        <v>0</v>
      </c>
      <c r="I52" s="81">
        <v>0</v>
      </c>
      <c r="J52" s="185">
        <v>3000000</v>
      </c>
      <c r="K52" s="84">
        <v>1</v>
      </c>
      <c r="L52" s="186">
        <v>3000000</v>
      </c>
      <c r="M52" s="83">
        <v>1.9676586313762807E-2</v>
      </c>
      <c r="N52" s="85"/>
    </row>
    <row r="53" spans="1:14" s="86" customFormat="1" ht="45">
      <c r="A53" s="183" t="s">
        <v>51</v>
      </c>
      <c r="B53" s="184">
        <v>1261510.98</v>
      </c>
      <c r="C53" s="355">
        <v>1</v>
      </c>
      <c r="D53" s="185">
        <v>0</v>
      </c>
      <c r="E53" s="356">
        <v>0</v>
      </c>
      <c r="F53" s="186">
        <v>1261510.98</v>
      </c>
      <c r="G53" s="357">
        <v>8.3588599828540253E-3</v>
      </c>
      <c r="H53" s="184">
        <v>1100000</v>
      </c>
      <c r="I53" s="81">
        <v>1</v>
      </c>
      <c r="J53" s="185">
        <v>0</v>
      </c>
      <c r="K53" s="84">
        <v>0</v>
      </c>
      <c r="L53" s="186">
        <v>1100000</v>
      </c>
      <c r="M53" s="83">
        <v>7.2147483150463623E-3</v>
      </c>
      <c r="N53" s="85"/>
    </row>
    <row r="54" spans="1:14" s="86" customFormat="1" ht="45">
      <c r="A54" s="183" t="s">
        <v>52</v>
      </c>
      <c r="B54" s="184">
        <v>0</v>
      </c>
      <c r="C54" s="355">
        <v>0</v>
      </c>
      <c r="D54" s="185">
        <v>0</v>
      </c>
      <c r="E54" s="356">
        <v>0</v>
      </c>
      <c r="F54" s="186">
        <v>0</v>
      </c>
      <c r="G54" s="357">
        <v>0</v>
      </c>
      <c r="H54" s="184">
        <v>0</v>
      </c>
      <c r="I54" s="81">
        <v>0</v>
      </c>
      <c r="J54" s="185">
        <v>0</v>
      </c>
      <c r="K54" s="84">
        <v>0</v>
      </c>
      <c r="L54" s="186">
        <v>0</v>
      </c>
      <c r="M54" s="83">
        <v>0</v>
      </c>
      <c r="N54" s="85"/>
    </row>
    <row r="55" spans="1:14" s="86" customFormat="1" ht="45">
      <c r="A55" s="87" t="s">
        <v>53</v>
      </c>
      <c r="B55" s="374">
        <v>2641604.63</v>
      </c>
      <c r="C55" s="355">
        <v>0.39073725212704485</v>
      </c>
      <c r="D55" s="360">
        <v>4118960.4699999997</v>
      </c>
      <c r="E55" s="356">
        <v>1.1684994241134752</v>
      </c>
      <c r="F55" s="390">
        <v>6760565.0999999996</v>
      </c>
      <c r="G55" s="357">
        <v>4.4795977182750732E-2</v>
      </c>
      <c r="H55" s="108">
        <v>3525000</v>
      </c>
      <c r="I55" s="81">
        <v>0.48802963675919525</v>
      </c>
      <c r="J55" s="92">
        <v>3697922</v>
      </c>
      <c r="K55" s="84">
        <v>0.5119703632408048</v>
      </c>
      <c r="L55" s="132">
        <v>7222922</v>
      </c>
      <c r="M55" s="83">
        <v>4.7374149390192091E-2</v>
      </c>
      <c r="N55" s="85"/>
    </row>
    <row r="56" spans="1:14" s="86" customFormat="1" ht="45">
      <c r="A56" s="94" t="s">
        <v>54</v>
      </c>
      <c r="B56" s="374">
        <v>49420249.579999998</v>
      </c>
      <c r="C56" s="355">
        <v>0.87465727675886007</v>
      </c>
      <c r="D56" s="360">
        <v>7082166.7299999995</v>
      </c>
      <c r="E56" s="356">
        <v>0.12090062064670065</v>
      </c>
      <c r="F56" s="375">
        <v>56502416.310000002</v>
      </c>
      <c r="G56" s="357">
        <v>0.37438896221752871</v>
      </c>
      <c r="H56" s="108">
        <v>58578415</v>
      </c>
      <c r="I56" s="81">
        <v>0.89739127059166934</v>
      </c>
      <c r="J56" s="92">
        <v>6697922</v>
      </c>
      <c r="K56" s="84">
        <v>0.10260872940833062</v>
      </c>
      <c r="L56" s="132">
        <v>65276337</v>
      </c>
      <c r="M56" s="83">
        <v>0.42813849307558954</v>
      </c>
      <c r="N56" s="85"/>
    </row>
    <row r="57" spans="1:14" s="86" customFormat="1" ht="45">
      <c r="A57" s="158" t="s">
        <v>55</v>
      </c>
      <c r="B57" s="187">
        <v>0</v>
      </c>
      <c r="C57" s="355">
        <v>0</v>
      </c>
      <c r="D57" s="188">
        <v>0</v>
      </c>
      <c r="E57" s="356">
        <v>0</v>
      </c>
      <c r="F57" s="361">
        <v>0</v>
      </c>
      <c r="G57" s="357">
        <v>0</v>
      </c>
      <c r="H57" s="187">
        <v>0</v>
      </c>
      <c r="I57" s="81">
        <v>0</v>
      </c>
      <c r="J57" s="188">
        <v>0</v>
      </c>
      <c r="K57" s="84">
        <v>0</v>
      </c>
      <c r="L57" s="93">
        <v>0</v>
      </c>
      <c r="M57" s="83">
        <v>0</v>
      </c>
      <c r="N57" s="85"/>
    </row>
    <row r="58" spans="1:14" s="86" customFormat="1" ht="45">
      <c r="A58" s="189" t="s">
        <v>56</v>
      </c>
      <c r="B58" s="359">
        <v>0</v>
      </c>
      <c r="C58" s="355">
        <v>0</v>
      </c>
      <c r="D58" s="360">
        <v>0</v>
      </c>
      <c r="E58" s="356">
        <v>0</v>
      </c>
      <c r="F58" s="389">
        <v>0</v>
      </c>
      <c r="G58" s="357">
        <v>0</v>
      </c>
      <c r="H58" s="91">
        <v>0</v>
      </c>
      <c r="I58" s="81">
        <v>0</v>
      </c>
      <c r="J58" s="92">
        <v>0</v>
      </c>
      <c r="K58" s="84">
        <v>0</v>
      </c>
      <c r="L58" s="151">
        <v>0</v>
      </c>
      <c r="M58" s="83">
        <v>0</v>
      </c>
      <c r="N58" s="85"/>
    </row>
    <row r="59" spans="1:14" s="86" customFormat="1" ht="45">
      <c r="A59" s="177" t="s">
        <v>57</v>
      </c>
      <c r="B59" s="359">
        <v>0</v>
      </c>
      <c r="C59" s="355">
        <v>0</v>
      </c>
      <c r="D59" s="360">
        <v>0</v>
      </c>
      <c r="E59" s="356">
        <v>0</v>
      </c>
      <c r="F59" s="389">
        <v>0</v>
      </c>
      <c r="G59" s="357">
        <v>0</v>
      </c>
      <c r="H59" s="91">
        <v>0</v>
      </c>
      <c r="I59" s="81">
        <v>0</v>
      </c>
      <c r="J59" s="92">
        <v>0</v>
      </c>
      <c r="K59" s="84">
        <v>0</v>
      </c>
      <c r="L59" s="151">
        <v>0</v>
      </c>
      <c r="M59" s="83">
        <v>0</v>
      </c>
      <c r="N59" s="85"/>
    </row>
    <row r="60" spans="1:14" s="86" customFormat="1" ht="45">
      <c r="A60" s="94" t="s">
        <v>58</v>
      </c>
      <c r="B60" s="354">
        <v>0</v>
      </c>
      <c r="C60" s="355">
        <v>0</v>
      </c>
      <c r="D60" s="175">
        <v>2470503</v>
      </c>
      <c r="E60" s="356">
        <v>1</v>
      </c>
      <c r="F60" s="375">
        <v>2470503</v>
      </c>
      <c r="G60" s="357">
        <v>1.6369725663601294E-2</v>
      </c>
      <c r="H60" s="80">
        <v>0</v>
      </c>
      <c r="I60" s="81">
        <v>0</v>
      </c>
      <c r="J60" s="175">
        <v>3415693</v>
      </c>
      <c r="K60" s="84">
        <v>1</v>
      </c>
      <c r="L60" s="109">
        <v>3415693</v>
      </c>
      <c r="M60" s="83">
        <v>2.240305937860514E-2</v>
      </c>
      <c r="N60" s="85"/>
    </row>
    <row r="61" spans="1:14" s="86" customFormat="1" ht="45">
      <c r="A61" s="116" t="s">
        <v>59</v>
      </c>
      <c r="B61" s="359">
        <v>0</v>
      </c>
      <c r="C61" s="355">
        <v>0</v>
      </c>
      <c r="D61" s="360">
        <v>0</v>
      </c>
      <c r="E61" s="356">
        <v>0</v>
      </c>
      <c r="F61" s="389">
        <v>0</v>
      </c>
      <c r="G61" s="357">
        <v>0</v>
      </c>
      <c r="H61" s="91">
        <v>0</v>
      </c>
      <c r="I61" s="81">
        <v>0</v>
      </c>
      <c r="J61" s="92">
        <v>0</v>
      </c>
      <c r="K61" s="84">
        <v>0</v>
      </c>
      <c r="L61" s="151">
        <v>0</v>
      </c>
      <c r="M61" s="83">
        <v>0</v>
      </c>
      <c r="N61" s="85"/>
    </row>
    <row r="62" spans="1:14" s="86" customFormat="1" ht="45">
      <c r="A62" s="116" t="s">
        <v>60</v>
      </c>
      <c r="B62" s="359">
        <v>0</v>
      </c>
      <c r="C62" s="355">
        <v>0</v>
      </c>
      <c r="D62" s="360">
        <v>0</v>
      </c>
      <c r="E62" s="356">
        <v>0</v>
      </c>
      <c r="F62" s="389">
        <v>0</v>
      </c>
      <c r="G62" s="357">
        <v>0</v>
      </c>
      <c r="H62" s="91">
        <v>0</v>
      </c>
      <c r="I62" s="81">
        <v>0</v>
      </c>
      <c r="J62" s="92">
        <v>0</v>
      </c>
      <c r="K62" s="84">
        <v>0</v>
      </c>
      <c r="L62" s="151">
        <v>0</v>
      </c>
      <c r="M62" s="83">
        <v>0</v>
      </c>
      <c r="N62" s="85"/>
    </row>
    <row r="63" spans="1:14" s="86" customFormat="1" ht="45">
      <c r="A63" s="190" t="s">
        <v>61</v>
      </c>
      <c r="B63" s="359">
        <v>0</v>
      </c>
      <c r="C63" s="355">
        <v>0</v>
      </c>
      <c r="D63" s="360">
        <v>865802.14999999991</v>
      </c>
      <c r="E63" s="356">
        <v>1</v>
      </c>
      <c r="F63" s="389">
        <v>865802.14999999991</v>
      </c>
      <c r="G63" s="357">
        <v>5.7368655996192577E-3</v>
      </c>
      <c r="H63" s="91">
        <v>0</v>
      </c>
      <c r="I63" s="81">
        <v>0</v>
      </c>
      <c r="J63" s="92">
        <v>1437000</v>
      </c>
      <c r="K63" s="84">
        <v>1</v>
      </c>
      <c r="L63" s="151">
        <v>1437000</v>
      </c>
      <c r="M63" s="83">
        <v>9.4250848442923845E-3</v>
      </c>
      <c r="N63" s="85"/>
    </row>
    <row r="64" spans="1:14" s="86" customFormat="1" ht="45">
      <c r="A64" s="190" t="s">
        <v>62</v>
      </c>
      <c r="B64" s="359">
        <v>0</v>
      </c>
      <c r="C64" s="355">
        <v>0</v>
      </c>
      <c r="D64" s="360">
        <v>142708</v>
      </c>
      <c r="E64" s="356">
        <v>1</v>
      </c>
      <c r="F64" s="389">
        <v>142708</v>
      </c>
      <c r="G64" s="357">
        <v>9.4559318891788968E-4</v>
      </c>
      <c r="H64" s="91">
        <v>0</v>
      </c>
      <c r="I64" s="81">
        <v>0</v>
      </c>
      <c r="J64" s="92">
        <v>125000</v>
      </c>
      <c r="K64" s="84">
        <v>1</v>
      </c>
      <c r="L64" s="151">
        <v>125000</v>
      </c>
      <c r="M64" s="83">
        <v>8.1985776307345025E-4</v>
      </c>
      <c r="N64" s="85"/>
    </row>
    <row r="65" spans="1:14" s="86" customFormat="1" ht="45">
      <c r="A65" s="177" t="s">
        <v>63</v>
      </c>
      <c r="B65" s="359">
        <v>0</v>
      </c>
      <c r="C65" s="355">
        <v>0</v>
      </c>
      <c r="D65" s="360">
        <v>929080</v>
      </c>
      <c r="E65" s="356">
        <v>1</v>
      </c>
      <c r="F65" s="389">
        <v>929080</v>
      </c>
      <c r="G65" s="357">
        <v>6.1561490593367782E-3</v>
      </c>
      <c r="H65" s="91">
        <v>0</v>
      </c>
      <c r="I65" s="81">
        <v>0</v>
      </c>
      <c r="J65" s="92">
        <v>1721663</v>
      </c>
      <c r="K65" s="84">
        <v>1</v>
      </c>
      <c r="L65" s="151">
        <v>1721663</v>
      </c>
      <c r="M65" s="83">
        <v>1.1292150207570604E-2</v>
      </c>
      <c r="N65" s="85"/>
    </row>
    <row r="66" spans="1:14" s="86" customFormat="1" ht="45">
      <c r="A66" s="94" t="s">
        <v>64</v>
      </c>
      <c r="B66" s="359">
        <v>788899.8</v>
      </c>
      <c r="C66" s="355">
        <v>1</v>
      </c>
      <c r="D66" s="360">
        <v>0</v>
      </c>
      <c r="E66" s="356">
        <v>0</v>
      </c>
      <c r="F66" s="389">
        <v>788899.8</v>
      </c>
      <c r="G66" s="357">
        <v>5.2273052500118105E-3</v>
      </c>
      <c r="H66" s="91">
        <v>1100000</v>
      </c>
      <c r="I66" s="81">
        <v>1</v>
      </c>
      <c r="J66" s="92">
        <v>0</v>
      </c>
      <c r="K66" s="84">
        <v>0</v>
      </c>
      <c r="L66" s="151">
        <v>1100000</v>
      </c>
      <c r="M66" s="83">
        <v>7.2147483150463623E-3</v>
      </c>
      <c r="N66" s="85"/>
    </row>
    <row r="67" spans="1:14" s="86" customFormat="1" ht="45">
      <c r="A67" s="116" t="s">
        <v>65</v>
      </c>
      <c r="B67" s="359">
        <v>50209149.379999995</v>
      </c>
      <c r="C67" s="355">
        <v>0.81377034208576782</v>
      </c>
      <c r="D67" s="360">
        <v>11490259.879999999</v>
      </c>
      <c r="E67" s="356">
        <v>0.19253627764745426</v>
      </c>
      <c r="F67" s="359">
        <v>61699409.260000005</v>
      </c>
      <c r="G67" s="357">
        <v>0.40882460097901574</v>
      </c>
      <c r="H67" s="91">
        <v>59678415</v>
      </c>
      <c r="I67" s="81">
        <v>0.81666574137038972</v>
      </c>
      <c r="J67" s="92">
        <v>13397278</v>
      </c>
      <c r="K67" s="84">
        <v>0.18333425862961025</v>
      </c>
      <c r="L67" s="91">
        <v>73075693</v>
      </c>
      <c r="M67" s="83">
        <v>0.4792933935841775</v>
      </c>
      <c r="N67" s="85"/>
    </row>
    <row r="68" spans="1:14" s="86" customFormat="1" ht="45">
      <c r="A68" s="24" t="s">
        <v>66</v>
      </c>
      <c r="B68" s="374"/>
      <c r="C68" s="172" t="s">
        <v>4</v>
      </c>
      <c r="D68" s="360"/>
      <c r="E68" s="173" t="s">
        <v>4</v>
      </c>
      <c r="F68" s="389"/>
      <c r="G68" s="174" t="s">
        <v>4</v>
      </c>
      <c r="H68" s="108"/>
      <c r="I68" s="172" t="s">
        <v>4</v>
      </c>
      <c r="J68" s="92"/>
      <c r="K68" s="173" t="s">
        <v>4</v>
      </c>
      <c r="L68" s="151"/>
      <c r="M68" s="174" t="s">
        <v>4</v>
      </c>
    </row>
    <row r="69" spans="1:14" s="86" customFormat="1" ht="45">
      <c r="A69" s="191" t="s">
        <v>67</v>
      </c>
      <c r="B69" s="306">
        <v>0</v>
      </c>
      <c r="C69" s="159">
        <v>0</v>
      </c>
      <c r="D69" s="164">
        <v>0</v>
      </c>
      <c r="E69" s="392">
        <v>0</v>
      </c>
      <c r="F69" s="380">
        <v>0</v>
      </c>
      <c r="G69" s="162">
        <v>0</v>
      </c>
      <c r="H69" s="7">
        <v>0</v>
      </c>
      <c r="I69" s="159">
        <v>0</v>
      </c>
      <c r="J69" s="164">
        <v>0</v>
      </c>
      <c r="K69" s="82">
        <v>0</v>
      </c>
      <c r="L69" s="121">
        <v>0</v>
      </c>
      <c r="M69" s="162">
        <v>0</v>
      </c>
    </row>
    <row r="70" spans="1:14" s="86" customFormat="1" ht="45">
      <c r="A70" s="87" t="s">
        <v>68</v>
      </c>
      <c r="B70" s="359">
        <v>0</v>
      </c>
      <c r="C70" s="355">
        <v>0</v>
      </c>
      <c r="D70" s="360">
        <v>0</v>
      </c>
      <c r="E70" s="356">
        <v>0</v>
      </c>
      <c r="F70" s="389">
        <v>0</v>
      </c>
      <c r="G70" s="357">
        <v>0</v>
      </c>
      <c r="H70" s="91">
        <v>0</v>
      </c>
      <c r="I70" s="81">
        <v>0</v>
      </c>
      <c r="J70" s="92">
        <v>0</v>
      </c>
      <c r="K70" s="84">
        <v>0</v>
      </c>
      <c r="L70" s="151">
        <v>0</v>
      </c>
      <c r="M70" s="83">
        <v>0</v>
      </c>
    </row>
    <row r="71" spans="1:14" s="86" customFormat="1" ht="45">
      <c r="A71" s="118" t="s">
        <v>69</v>
      </c>
      <c r="B71" s="374"/>
      <c r="C71" s="172" t="s">
        <v>4</v>
      </c>
      <c r="D71" s="360"/>
      <c r="E71" s="173" t="s">
        <v>4</v>
      </c>
      <c r="F71" s="389"/>
      <c r="G71" s="174" t="s">
        <v>4</v>
      </c>
      <c r="H71" s="108"/>
      <c r="I71" s="172" t="s">
        <v>4</v>
      </c>
      <c r="J71" s="92"/>
      <c r="K71" s="173" t="s">
        <v>4</v>
      </c>
      <c r="L71" s="151"/>
      <c r="M71" s="174" t="s">
        <v>4</v>
      </c>
    </row>
    <row r="72" spans="1:14" s="86" customFormat="1" ht="45">
      <c r="A72" s="177" t="s">
        <v>70</v>
      </c>
      <c r="B72" s="306">
        <v>0</v>
      </c>
      <c r="C72" s="159">
        <v>0</v>
      </c>
      <c r="D72" s="164">
        <v>49937576.200000003</v>
      </c>
      <c r="E72" s="392">
        <v>1</v>
      </c>
      <c r="F72" s="380">
        <v>49937576.200000003</v>
      </c>
      <c r="G72" s="162">
        <v>0.33088987250741458</v>
      </c>
      <c r="H72" s="7">
        <v>0</v>
      </c>
      <c r="I72" s="159">
        <v>0</v>
      </c>
      <c r="J72" s="164">
        <v>44943818</v>
      </c>
      <c r="K72" s="82">
        <v>1</v>
      </c>
      <c r="L72" s="121">
        <v>44943818</v>
      </c>
      <c r="M72" s="162">
        <v>0.29478030471568217</v>
      </c>
    </row>
    <row r="73" spans="1:14" s="86" customFormat="1" ht="45">
      <c r="A73" s="87" t="s">
        <v>71</v>
      </c>
      <c r="B73" s="359">
        <v>0</v>
      </c>
      <c r="C73" s="355">
        <v>0</v>
      </c>
      <c r="D73" s="360">
        <v>4979292.1100000003</v>
      </c>
      <c r="E73" s="356">
        <v>1</v>
      </c>
      <c r="F73" s="389">
        <v>4979292.1100000003</v>
      </c>
      <c r="G73" s="357">
        <v>3.2993137769771759E-2</v>
      </c>
      <c r="H73" s="91">
        <v>0</v>
      </c>
      <c r="I73" s="81">
        <v>0</v>
      </c>
      <c r="J73" s="92">
        <v>4440195</v>
      </c>
      <c r="K73" s="84">
        <v>1</v>
      </c>
      <c r="L73" s="151">
        <v>4440195</v>
      </c>
      <c r="M73" s="83">
        <v>2.9122626722479346E-2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54916868.310000002</v>
      </c>
      <c r="E74" s="356">
        <v>1</v>
      </c>
      <c r="F74" s="375">
        <v>54916868.310000002</v>
      </c>
      <c r="G74" s="386">
        <v>0.36388301027718634</v>
      </c>
      <c r="H74" s="119">
        <v>0</v>
      </c>
      <c r="I74" s="81">
        <v>0</v>
      </c>
      <c r="J74" s="96">
        <v>49384013</v>
      </c>
      <c r="K74" s="84">
        <v>1</v>
      </c>
      <c r="L74" s="120">
        <v>49384013</v>
      </c>
      <c r="M74" s="83">
        <v>0.32390293143816151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84511890.569999993</v>
      </c>
      <c r="C76" s="382">
        <v>0.55998169763128924</v>
      </c>
      <c r="D76" s="381">
        <v>66407128.189999998</v>
      </c>
      <c r="E76" s="383">
        <v>0.44001827586443076</v>
      </c>
      <c r="F76" s="381">
        <v>150919022.76000002</v>
      </c>
      <c r="G76" s="384">
        <v>1</v>
      </c>
      <c r="H76" s="123">
        <v>89684180</v>
      </c>
      <c r="I76" s="124">
        <v>0.58822616958301333</v>
      </c>
      <c r="J76" s="123">
        <v>62781291</v>
      </c>
      <c r="K76" s="125">
        <v>0.41177383041698667</v>
      </c>
      <c r="L76" s="123">
        <v>152465471</v>
      </c>
      <c r="M76" s="126">
        <v>1</v>
      </c>
    </row>
    <row r="77" spans="1:14" ht="21" thickTop="1">
      <c r="A77" s="192"/>
      <c r="B77" s="193"/>
      <c r="C77" s="194"/>
      <c r="D77" s="193"/>
      <c r="E77" s="194"/>
      <c r="F77" s="193"/>
      <c r="G77" s="194"/>
      <c r="H77" s="193"/>
      <c r="I77" s="194"/>
      <c r="J77" s="193"/>
      <c r="K77" s="194"/>
      <c r="L77" s="193"/>
      <c r="M77" s="194"/>
    </row>
    <row r="78" spans="1:14" s="86" customFormat="1" ht="45">
      <c r="A78" s="135" t="s">
        <v>4</v>
      </c>
      <c r="B78" s="134"/>
      <c r="C78" s="135"/>
      <c r="D78" s="134"/>
      <c r="E78" s="135"/>
      <c r="F78" s="134"/>
      <c r="G78" s="135"/>
      <c r="H78" s="134"/>
      <c r="I78" s="135"/>
      <c r="J78" s="134"/>
      <c r="K78" s="135"/>
      <c r="L78" s="134"/>
      <c r="M78" s="135"/>
    </row>
    <row r="79" spans="1:14" s="86" customFormat="1" ht="45">
      <c r="A79" s="135" t="s">
        <v>75</v>
      </c>
      <c r="B79" s="134"/>
      <c r="C79" s="135"/>
      <c r="D79" s="134"/>
      <c r="E79" s="135"/>
      <c r="F79" s="134"/>
      <c r="G79" s="135"/>
      <c r="H79" s="134"/>
      <c r="I79" s="135"/>
      <c r="J79" s="134"/>
      <c r="K79" s="135"/>
      <c r="L79" s="134"/>
      <c r="M79" s="135"/>
    </row>
  </sheetData>
  <pageMargins left="0.7" right="0.7" top="0.75" bottom="0.75" header="0.3" footer="0.3"/>
  <pageSetup scale="1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7" zoomScale="30" zoomScaleNormal="30" workbookViewId="0">
      <selection activeCell="H24" sqref="H2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3133208</v>
      </c>
      <c r="C13" s="335">
        <v>1</v>
      </c>
      <c r="D13" s="336">
        <v>0</v>
      </c>
      <c r="E13" s="337">
        <v>0</v>
      </c>
      <c r="F13" s="338">
        <v>3133208</v>
      </c>
      <c r="G13" s="339">
        <v>0.20059328905379456</v>
      </c>
      <c r="H13" s="9">
        <v>2917523</v>
      </c>
      <c r="I13" s="52">
        <v>1</v>
      </c>
      <c r="J13" s="53">
        <v>0</v>
      </c>
      <c r="K13" s="54">
        <v>0</v>
      </c>
      <c r="L13" s="55">
        <v>2917523</v>
      </c>
      <c r="M13" s="56">
        <v>0.18109549277821077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126175</v>
      </c>
      <c r="C15" s="393">
        <v>1</v>
      </c>
      <c r="D15" s="346">
        <v>0</v>
      </c>
      <c r="E15" s="394">
        <v>0</v>
      </c>
      <c r="F15" s="332">
        <v>126175</v>
      </c>
      <c r="G15" s="395">
        <v>1</v>
      </c>
      <c r="H15" s="63">
        <v>134657</v>
      </c>
      <c r="I15" s="64">
        <v>1</v>
      </c>
      <c r="J15" s="42">
        <v>0</v>
      </c>
      <c r="K15" s="65">
        <v>0</v>
      </c>
      <c r="L15" s="48">
        <v>134657</v>
      </c>
      <c r="M15" s="66">
        <v>8.3583833858500954E-3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126175</v>
      </c>
      <c r="C17" s="340">
        <v>1</v>
      </c>
      <c r="D17" s="346">
        <v>0</v>
      </c>
      <c r="E17" s="342">
        <v>0</v>
      </c>
      <c r="F17" s="328">
        <v>126175</v>
      </c>
      <c r="G17" s="343">
        <v>8.0779374514435461E-3</v>
      </c>
      <c r="H17" s="42">
        <v>134657</v>
      </c>
      <c r="I17" s="58">
        <v>1</v>
      </c>
      <c r="J17" s="70">
        <v>0</v>
      </c>
      <c r="K17" s="60">
        <v>0</v>
      </c>
      <c r="L17" s="44">
        <v>134657</v>
      </c>
      <c r="M17" s="62">
        <v>8.3583833858500954E-3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3259383</v>
      </c>
      <c r="C40" s="355">
        <v>1</v>
      </c>
      <c r="D40" s="354">
        <v>0</v>
      </c>
      <c r="E40" s="356">
        <v>0</v>
      </c>
      <c r="F40" s="354">
        <v>3259383</v>
      </c>
      <c r="G40" s="357">
        <v>0.20867122650523809</v>
      </c>
      <c r="H40" s="80">
        <v>3052180</v>
      </c>
      <c r="I40" s="81">
        <v>1</v>
      </c>
      <c r="J40" s="80">
        <v>0</v>
      </c>
      <c r="K40" s="84">
        <v>0</v>
      </c>
      <c r="L40" s="80">
        <v>3052180</v>
      </c>
      <c r="M40" s="83">
        <v>0.18945387616406087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310232</v>
      </c>
      <c r="C48" s="355">
        <v>1</v>
      </c>
      <c r="D48" s="362">
        <v>0</v>
      </c>
      <c r="E48" s="356">
        <v>0</v>
      </c>
      <c r="F48" s="364">
        <v>310232</v>
      </c>
      <c r="G48" s="357">
        <v>1.9861578691787073E-2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4251225</v>
      </c>
      <c r="C50" s="335">
        <v>1</v>
      </c>
      <c r="D50" s="341">
        <v>0</v>
      </c>
      <c r="E50" s="337">
        <v>0</v>
      </c>
      <c r="F50" s="369">
        <v>4251225</v>
      </c>
      <c r="G50" s="339">
        <v>0.27217063318417345</v>
      </c>
      <c r="H50" s="98">
        <v>4858138</v>
      </c>
      <c r="I50" s="52">
        <v>1</v>
      </c>
      <c r="J50" s="59">
        <v>0</v>
      </c>
      <c r="K50" s="54">
        <v>0</v>
      </c>
      <c r="L50" s="102">
        <v>4858138</v>
      </c>
      <c r="M50" s="56">
        <v>0.30155268530686863</v>
      </c>
      <c r="N50" s="35"/>
    </row>
    <row r="51" spans="1:14" s="11" customFormat="1" ht="44.25">
      <c r="A51" s="41" t="s">
        <v>49</v>
      </c>
      <c r="B51" s="344">
        <v>111954</v>
      </c>
      <c r="C51" s="340">
        <v>1</v>
      </c>
      <c r="D51" s="346">
        <v>0</v>
      </c>
      <c r="E51" s="342">
        <v>0</v>
      </c>
      <c r="F51" s="370">
        <v>111954</v>
      </c>
      <c r="G51" s="343">
        <v>7.167484917288771E-3</v>
      </c>
      <c r="H51" s="63">
        <v>90000</v>
      </c>
      <c r="I51" s="58">
        <v>1</v>
      </c>
      <c r="J51" s="70">
        <v>0</v>
      </c>
      <c r="K51" s="60">
        <v>0</v>
      </c>
      <c r="L51" s="103">
        <v>90000</v>
      </c>
      <c r="M51" s="62">
        <v>5.5864493099245386E-3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337333</v>
      </c>
      <c r="E52" s="342">
        <v>1</v>
      </c>
      <c r="F52" s="373">
        <v>337333</v>
      </c>
      <c r="G52" s="343">
        <v>2.1596630666200163E-2</v>
      </c>
      <c r="H52" s="105">
        <v>0</v>
      </c>
      <c r="I52" s="58">
        <v>0</v>
      </c>
      <c r="J52" s="106">
        <v>340000</v>
      </c>
      <c r="K52" s="60">
        <v>1</v>
      </c>
      <c r="L52" s="107">
        <v>340000</v>
      </c>
      <c r="M52" s="62">
        <v>2.1104364059714921E-2</v>
      </c>
      <c r="N52" s="35"/>
    </row>
    <row r="53" spans="1:14" s="11" customFormat="1" ht="44.25">
      <c r="A53" s="104" t="s">
        <v>51</v>
      </c>
      <c r="B53" s="371">
        <v>127214</v>
      </c>
      <c r="C53" s="340">
        <v>1</v>
      </c>
      <c r="D53" s="372">
        <v>0</v>
      </c>
      <c r="E53" s="342">
        <v>0</v>
      </c>
      <c r="F53" s="373">
        <v>127214</v>
      </c>
      <c r="G53" s="343">
        <v>8.1444559932469917E-3</v>
      </c>
      <c r="H53" s="105">
        <v>130000</v>
      </c>
      <c r="I53" s="58">
        <v>1</v>
      </c>
      <c r="J53" s="106">
        <v>0</v>
      </c>
      <c r="K53" s="60">
        <v>0</v>
      </c>
      <c r="L53" s="107">
        <v>130000</v>
      </c>
      <c r="M53" s="62">
        <v>8.0693156698909991E-3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172314</v>
      </c>
      <c r="C55" s="340">
        <v>0.31664715729818832</v>
      </c>
      <c r="D55" s="346">
        <v>371869</v>
      </c>
      <c r="E55" s="342">
        <v>2.0659388888888888</v>
      </c>
      <c r="F55" s="370">
        <v>544183</v>
      </c>
      <c r="G55" s="343">
        <v>3.4839518416000817E-2</v>
      </c>
      <c r="H55" s="63">
        <v>180000</v>
      </c>
      <c r="I55" s="58">
        <v>0.32171581769436997</v>
      </c>
      <c r="J55" s="70">
        <v>379500</v>
      </c>
      <c r="K55" s="60">
        <v>0.67828418230563003</v>
      </c>
      <c r="L55" s="103">
        <v>559500</v>
      </c>
      <c r="M55" s="62">
        <v>3.4729093210030877E-2</v>
      </c>
      <c r="N55" s="35"/>
    </row>
    <row r="56" spans="1:14" s="86" customFormat="1" ht="45">
      <c r="A56" s="94" t="s">
        <v>54</v>
      </c>
      <c r="B56" s="374">
        <v>4662707</v>
      </c>
      <c r="C56" s="355">
        <v>0.86797952087423669</v>
      </c>
      <c r="D56" s="360">
        <v>709202</v>
      </c>
      <c r="E56" s="356">
        <v>0.13487702300700363</v>
      </c>
      <c r="F56" s="375">
        <v>5371909</v>
      </c>
      <c r="G56" s="357">
        <v>0.34391872317691019</v>
      </c>
      <c r="H56" s="108">
        <v>5258138</v>
      </c>
      <c r="I56" s="81">
        <v>0.87963473197942066</v>
      </c>
      <c r="J56" s="92">
        <v>719500</v>
      </c>
      <c r="K56" s="84">
        <v>0.12036526802057937</v>
      </c>
      <c r="L56" s="103">
        <v>5977638</v>
      </c>
      <c r="M56" s="83">
        <v>0.37104190755642996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1633533</v>
      </c>
      <c r="E60" s="342">
        <v>1</v>
      </c>
      <c r="F60" s="353">
        <v>1633533</v>
      </c>
      <c r="G60" s="343">
        <v>0.10458155259654392</v>
      </c>
      <c r="H60" s="77">
        <v>0</v>
      </c>
      <c r="I60" s="58">
        <v>0</v>
      </c>
      <c r="J60" s="78">
        <v>1715533</v>
      </c>
      <c r="K60" s="60">
        <v>1</v>
      </c>
      <c r="L60" s="79">
        <v>1715533</v>
      </c>
      <c r="M60" s="62">
        <v>0.10648597937780858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271</v>
      </c>
      <c r="E63" s="342">
        <v>1</v>
      </c>
      <c r="F63" s="328">
        <v>271</v>
      </c>
      <c r="G63" s="343">
        <v>1.7349879527174167E-5</v>
      </c>
      <c r="H63" s="42">
        <v>0</v>
      </c>
      <c r="I63" s="58">
        <v>0</v>
      </c>
      <c r="J63" s="70">
        <v>300</v>
      </c>
      <c r="K63" s="60">
        <v>1</v>
      </c>
      <c r="L63" s="44">
        <v>300</v>
      </c>
      <c r="M63" s="62">
        <v>1.8621497699748459E-5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190000</v>
      </c>
      <c r="E65" s="342">
        <v>1</v>
      </c>
      <c r="F65" s="328">
        <v>190000</v>
      </c>
      <c r="G65" s="343">
        <v>1.2164122177723587E-2</v>
      </c>
      <c r="H65" s="42">
        <v>0</v>
      </c>
      <c r="I65" s="58">
        <v>0</v>
      </c>
      <c r="J65" s="70">
        <v>200000</v>
      </c>
      <c r="K65" s="60">
        <v>1</v>
      </c>
      <c r="L65" s="44">
        <v>200000</v>
      </c>
      <c r="M65" s="62">
        <v>1.2414331799832307E-2</v>
      </c>
      <c r="N65" s="35"/>
    </row>
    <row r="66" spans="1:14" s="11" customFormat="1" ht="44.25">
      <c r="A66" s="89" t="s">
        <v>64</v>
      </c>
      <c r="B66" s="326">
        <v>5676</v>
      </c>
      <c r="C66" s="340">
        <v>1</v>
      </c>
      <c r="D66" s="346">
        <v>0</v>
      </c>
      <c r="E66" s="342">
        <v>0</v>
      </c>
      <c r="F66" s="328">
        <v>5676</v>
      </c>
      <c r="G66" s="343">
        <v>3.6338714463557409E-4</v>
      </c>
      <c r="H66" s="42">
        <v>12000</v>
      </c>
      <c r="I66" s="58">
        <v>1</v>
      </c>
      <c r="J66" s="70">
        <v>0</v>
      </c>
      <c r="K66" s="60">
        <v>0</v>
      </c>
      <c r="L66" s="44">
        <v>12000</v>
      </c>
      <c r="M66" s="62">
        <v>7.448599079899384E-4</v>
      </c>
      <c r="N66" s="35"/>
    </row>
    <row r="67" spans="1:14" s="86" customFormat="1" ht="45">
      <c r="A67" s="116" t="s">
        <v>65</v>
      </c>
      <c r="B67" s="359">
        <v>4668383</v>
      </c>
      <c r="C67" s="355">
        <v>0.6482614673363708</v>
      </c>
      <c r="D67" s="360">
        <v>2533006</v>
      </c>
      <c r="E67" s="356">
        <v>0.48063371395587745</v>
      </c>
      <c r="F67" s="359">
        <v>7201389</v>
      </c>
      <c r="G67" s="357">
        <v>0.46104513497534044</v>
      </c>
      <c r="H67" s="91">
        <v>5270138</v>
      </c>
      <c r="I67" s="81">
        <v>0.66664440360352972</v>
      </c>
      <c r="J67" s="92">
        <v>2635333</v>
      </c>
      <c r="K67" s="84">
        <v>0.33335559639647022</v>
      </c>
      <c r="L67" s="91">
        <v>7905471</v>
      </c>
      <c r="M67" s="83">
        <v>0.49070570013976056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4254940</v>
      </c>
      <c r="E72" s="337">
        <v>1</v>
      </c>
      <c r="F72" s="349">
        <v>4254940</v>
      </c>
      <c r="G72" s="339">
        <v>0.27240847378359578</v>
      </c>
      <c r="H72" s="5">
        <v>0</v>
      </c>
      <c r="I72" s="52">
        <v>0</v>
      </c>
      <c r="J72" s="59">
        <v>4500000</v>
      </c>
      <c r="K72" s="54">
        <v>1</v>
      </c>
      <c r="L72" s="68">
        <v>4500000</v>
      </c>
      <c r="M72" s="56">
        <v>0.27932246549622691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593761</v>
      </c>
      <c r="E73" s="342">
        <v>1</v>
      </c>
      <c r="F73" s="328">
        <v>593761</v>
      </c>
      <c r="G73" s="343">
        <v>3.8013586044038601E-2</v>
      </c>
      <c r="H73" s="42">
        <v>0</v>
      </c>
      <c r="I73" s="58">
        <v>0</v>
      </c>
      <c r="J73" s="70">
        <v>652761</v>
      </c>
      <c r="K73" s="60">
        <v>1</v>
      </c>
      <c r="L73" s="44">
        <v>652761</v>
      </c>
      <c r="M73" s="62">
        <v>4.051795819995168E-2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4848701</v>
      </c>
      <c r="E74" s="356">
        <v>1</v>
      </c>
      <c r="F74" s="375">
        <v>4848701</v>
      </c>
      <c r="G74" s="386">
        <v>0.31042205982763438</v>
      </c>
      <c r="H74" s="119">
        <v>0</v>
      </c>
      <c r="I74" s="81">
        <v>0</v>
      </c>
      <c r="J74" s="96">
        <v>5152761</v>
      </c>
      <c r="K74" s="84">
        <v>1</v>
      </c>
      <c r="L74" s="120">
        <v>5152761</v>
      </c>
      <c r="M74" s="83">
        <v>0.3198404236961786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8237998</v>
      </c>
      <c r="C76" s="382">
        <v>0.52741060090443448</v>
      </c>
      <c r="D76" s="381">
        <v>7381707</v>
      </c>
      <c r="E76" s="383">
        <v>0.47258939909556552</v>
      </c>
      <c r="F76" s="381">
        <v>15619705</v>
      </c>
      <c r="G76" s="384">
        <v>1</v>
      </c>
      <c r="H76" s="123">
        <v>8322318</v>
      </c>
      <c r="I76" s="124">
        <v>0.51658008497858399</v>
      </c>
      <c r="J76" s="123">
        <v>7788094</v>
      </c>
      <c r="K76" s="125">
        <v>0.48341991502141596</v>
      </c>
      <c r="L76" s="123">
        <v>16110412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1" zoomScale="30" zoomScaleNormal="30" workbookViewId="0">
      <selection activeCell="B67" sqref="B6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9872340</v>
      </c>
      <c r="C13" s="335">
        <v>1</v>
      </c>
      <c r="D13" s="336">
        <v>0</v>
      </c>
      <c r="E13" s="337">
        <v>0</v>
      </c>
      <c r="F13" s="338">
        <v>9872340</v>
      </c>
      <c r="G13" s="339">
        <v>0.30179833050051358</v>
      </c>
      <c r="H13" s="9">
        <v>8269271</v>
      </c>
      <c r="I13" s="52">
        <v>1</v>
      </c>
      <c r="J13" s="53">
        <v>0</v>
      </c>
      <c r="K13" s="54">
        <v>0</v>
      </c>
      <c r="L13" s="55">
        <v>8269271</v>
      </c>
      <c r="M13" s="56">
        <v>0.26028830241985118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388153.8</v>
      </c>
      <c r="C15" s="393">
        <v>1</v>
      </c>
      <c r="D15" s="346">
        <v>0</v>
      </c>
      <c r="E15" s="394">
        <v>0</v>
      </c>
      <c r="F15" s="332">
        <v>388153.8</v>
      </c>
      <c r="G15" s="395">
        <v>1</v>
      </c>
      <c r="H15" s="63">
        <v>414247</v>
      </c>
      <c r="I15" s="64">
        <v>1</v>
      </c>
      <c r="J15" s="42">
        <v>0</v>
      </c>
      <c r="K15" s="65">
        <v>0</v>
      </c>
      <c r="L15" s="48">
        <v>414247</v>
      </c>
      <c r="M15" s="66">
        <v>1.303907544117445E-2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388153.8</v>
      </c>
      <c r="C17" s="340">
        <v>1</v>
      </c>
      <c r="D17" s="346">
        <v>0</v>
      </c>
      <c r="E17" s="342">
        <v>0</v>
      </c>
      <c r="F17" s="328">
        <v>388153.8</v>
      </c>
      <c r="G17" s="343">
        <v>1.1865896921847327E-2</v>
      </c>
      <c r="H17" s="42">
        <v>414247</v>
      </c>
      <c r="I17" s="58">
        <v>1</v>
      </c>
      <c r="J17" s="70">
        <v>0</v>
      </c>
      <c r="K17" s="60">
        <v>0</v>
      </c>
      <c r="L17" s="44">
        <v>414247</v>
      </c>
      <c r="M17" s="62">
        <v>1.303907544117445E-2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10260493.800000001</v>
      </c>
      <c r="C40" s="355">
        <v>1</v>
      </c>
      <c r="D40" s="354">
        <v>0</v>
      </c>
      <c r="E40" s="356">
        <v>0</v>
      </c>
      <c r="F40" s="354">
        <v>10260493.800000001</v>
      </c>
      <c r="G40" s="357">
        <v>0.31366422742236094</v>
      </c>
      <c r="H40" s="80">
        <v>8683518</v>
      </c>
      <c r="I40" s="81">
        <v>1</v>
      </c>
      <c r="J40" s="80">
        <v>0</v>
      </c>
      <c r="K40" s="84">
        <v>0</v>
      </c>
      <c r="L40" s="80">
        <v>8683518</v>
      </c>
      <c r="M40" s="83">
        <v>0.27332737786102562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949570</v>
      </c>
      <c r="C48" s="355">
        <v>1</v>
      </c>
      <c r="D48" s="362">
        <v>0</v>
      </c>
      <c r="E48" s="356">
        <v>0</v>
      </c>
      <c r="F48" s="364">
        <v>949570</v>
      </c>
      <c r="G48" s="357">
        <v>2.9028441149045989E-2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6540245.8799999999</v>
      </c>
      <c r="C50" s="335">
        <v>1</v>
      </c>
      <c r="D50" s="341">
        <v>0</v>
      </c>
      <c r="E50" s="337">
        <v>0</v>
      </c>
      <c r="F50" s="369">
        <v>6540245.8799999999</v>
      </c>
      <c r="G50" s="339">
        <v>0.19993591059939814</v>
      </c>
      <c r="H50" s="98">
        <v>8690114</v>
      </c>
      <c r="I50" s="52">
        <v>1</v>
      </c>
      <c r="J50" s="59">
        <v>0</v>
      </c>
      <c r="K50" s="54">
        <v>0</v>
      </c>
      <c r="L50" s="102">
        <v>8690114</v>
      </c>
      <c r="M50" s="56">
        <v>0.27353499732866204</v>
      </c>
      <c r="N50" s="35"/>
    </row>
    <row r="51" spans="1:14" s="11" customFormat="1" ht="44.25">
      <c r="A51" s="41" t="s">
        <v>49</v>
      </c>
      <c r="B51" s="344">
        <v>133319.67999999999</v>
      </c>
      <c r="C51" s="340">
        <v>1</v>
      </c>
      <c r="D51" s="346">
        <v>0</v>
      </c>
      <c r="E51" s="342">
        <v>0</v>
      </c>
      <c r="F51" s="370">
        <v>133319.67999999999</v>
      </c>
      <c r="G51" s="343">
        <v>4.0755947269707797E-3</v>
      </c>
      <c r="H51" s="63">
        <v>158400</v>
      </c>
      <c r="I51" s="58">
        <v>1</v>
      </c>
      <c r="J51" s="70">
        <v>0</v>
      </c>
      <c r="K51" s="60">
        <v>0</v>
      </c>
      <c r="L51" s="103">
        <v>158400</v>
      </c>
      <c r="M51" s="62">
        <v>4.9858889741676658E-3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600127.6</v>
      </c>
      <c r="E52" s="342">
        <v>1</v>
      </c>
      <c r="F52" s="373">
        <v>600127.6</v>
      </c>
      <c r="G52" s="343">
        <v>1.8345955241338932E-2</v>
      </c>
      <c r="H52" s="105">
        <v>0</v>
      </c>
      <c r="I52" s="58">
        <v>0</v>
      </c>
      <c r="J52" s="106">
        <v>600000</v>
      </c>
      <c r="K52" s="60">
        <v>1</v>
      </c>
      <c r="L52" s="107">
        <v>600000</v>
      </c>
      <c r="M52" s="62">
        <v>1.8885943083968428E-2</v>
      </c>
      <c r="N52" s="35"/>
    </row>
    <row r="53" spans="1:14" s="11" customFormat="1" ht="44.25">
      <c r="A53" s="104" t="s">
        <v>51</v>
      </c>
      <c r="B53" s="371">
        <v>261365.25</v>
      </c>
      <c r="C53" s="340">
        <v>1</v>
      </c>
      <c r="D53" s="372">
        <v>0</v>
      </c>
      <c r="E53" s="342">
        <v>0</v>
      </c>
      <c r="F53" s="373">
        <v>261365.25</v>
      </c>
      <c r="G53" s="343">
        <v>7.9899594321963547E-3</v>
      </c>
      <c r="H53" s="105">
        <v>277917.5</v>
      </c>
      <c r="I53" s="58">
        <v>1</v>
      </c>
      <c r="J53" s="106">
        <v>0</v>
      </c>
      <c r="K53" s="60">
        <v>0</v>
      </c>
      <c r="L53" s="107">
        <v>277917.5</v>
      </c>
      <c r="M53" s="62">
        <v>8.7478901450646594E-3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366506.88</v>
      </c>
      <c r="C55" s="340">
        <v>0.4584134843528716</v>
      </c>
      <c r="D55" s="346">
        <v>433004.68</v>
      </c>
      <c r="E55" s="342">
        <v>1.179849264305177</v>
      </c>
      <c r="F55" s="370">
        <v>799511.56</v>
      </c>
      <c r="G55" s="343">
        <v>2.4441141008500641E-2</v>
      </c>
      <c r="H55" s="63">
        <v>367000</v>
      </c>
      <c r="I55" s="58">
        <v>0.45668066573339555</v>
      </c>
      <c r="J55" s="70">
        <v>436625</v>
      </c>
      <c r="K55" s="60">
        <v>0.5433193342666045</v>
      </c>
      <c r="L55" s="103">
        <v>803625</v>
      </c>
      <c r="M55" s="62">
        <v>2.5295360018090216E-2</v>
      </c>
      <c r="N55" s="35"/>
    </row>
    <row r="56" spans="1:14" s="86" customFormat="1" ht="45">
      <c r="A56" s="94" t="s">
        <v>54</v>
      </c>
      <c r="B56" s="374">
        <v>7301437.6899999995</v>
      </c>
      <c r="C56" s="355">
        <v>0.87604252124360049</v>
      </c>
      <c r="D56" s="360">
        <v>1033132.28</v>
      </c>
      <c r="E56" s="356">
        <v>0.10882601091080712</v>
      </c>
      <c r="F56" s="375">
        <v>8334569.9699999997</v>
      </c>
      <c r="G56" s="357">
        <v>0.25478856100840486</v>
      </c>
      <c r="H56" s="108">
        <v>9493431.5</v>
      </c>
      <c r="I56" s="81">
        <v>0.90155560893714104</v>
      </c>
      <c r="J56" s="92">
        <v>1036625</v>
      </c>
      <c r="K56" s="84">
        <v>9.8444391062858974E-2</v>
      </c>
      <c r="L56" s="103">
        <v>10530056.5</v>
      </c>
      <c r="M56" s="83">
        <v>0.33145007954995304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919747</v>
      </c>
      <c r="E60" s="342">
        <v>1</v>
      </c>
      <c r="F60" s="353">
        <v>919747</v>
      </c>
      <c r="G60" s="343">
        <v>2.811674933023537E-2</v>
      </c>
      <c r="H60" s="77">
        <v>0</v>
      </c>
      <c r="I60" s="58">
        <v>0</v>
      </c>
      <c r="J60" s="78">
        <v>581004</v>
      </c>
      <c r="K60" s="60">
        <v>1</v>
      </c>
      <c r="L60" s="79">
        <v>581004</v>
      </c>
      <c r="M60" s="62">
        <v>1.828801412592999E-2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428357</v>
      </c>
      <c r="E63" s="342">
        <v>1</v>
      </c>
      <c r="F63" s="328">
        <v>428357</v>
      </c>
      <c r="G63" s="343">
        <v>1.309491239748717E-2</v>
      </c>
      <c r="H63" s="42">
        <v>0</v>
      </c>
      <c r="I63" s="58">
        <v>0</v>
      </c>
      <c r="J63" s="70">
        <v>150000</v>
      </c>
      <c r="K63" s="60">
        <v>1</v>
      </c>
      <c r="L63" s="44">
        <v>150000</v>
      </c>
      <c r="M63" s="62">
        <v>4.7214857709921071E-3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6828</v>
      </c>
      <c r="E64" s="342">
        <v>1</v>
      </c>
      <c r="F64" s="328">
        <v>6828</v>
      </c>
      <c r="G64" s="343">
        <v>2.0873258018438452E-4</v>
      </c>
      <c r="H64" s="42">
        <v>0</v>
      </c>
      <c r="I64" s="58">
        <v>0</v>
      </c>
      <c r="J64" s="70">
        <v>6000</v>
      </c>
      <c r="K64" s="60">
        <v>1</v>
      </c>
      <c r="L64" s="44">
        <v>6000</v>
      </c>
      <c r="M64" s="62">
        <v>1.8885943083968428E-4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4800</v>
      </c>
      <c r="E65" s="342">
        <v>1</v>
      </c>
      <c r="F65" s="328">
        <v>4800</v>
      </c>
      <c r="G65" s="343">
        <v>1.4673643598199263E-4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34129</v>
      </c>
      <c r="C66" s="340">
        <v>1</v>
      </c>
      <c r="D66" s="346">
        <v>0</v>
      </c>
      <c r="E66" s="342">
        <v>0</v>
      </c>
      <c r="F66" s="328">
        <v>34129</v>
      </c>
      <c r="G66" s="343">
        <v>1.0433266299227973E-3</v>
      </c>
      <c r="H66" s="42">
        <v>14000</v>
      </c>
      <c r="I66" s="58">
        <v>1</v>
      </c>
      <c r="J66" s="70">
        <v>0</v>
      </c>
      <c r="K66" s="60">
        <v>0</v>
      </c>
      <c r="L66" s="44">
        <v>14000</v>
      </c>
      <c r="M66" s="62">
        <v>4.4067200529259668E-4</v>
      </c>
      <c r="N66" s="35"/>
    </row>
    <row r="67" spans="1:14" s="86" customFormat="1" ht="45">
      <c r="A67" s="116" t="s">
        <v>65</v>
      </c>
      <c r="B67" s="359">
        <v>7335566.6899999995</v>
      </c>
      <c r="C67" s="355">
        <v>0.75403389432694923</v>
      </c>
      <c r="D67" s="360">
        <v>2392864.2800000003</v>
      </c>
      <c r="E67" s="356">
        <v>0.25168356774382233</v>
      </c>
      <c r="F67" s="359">
        <v>9728430.9699999988</v>
      </c>
      <c r="G67" s="357">
        <v>0.29739901838221655</v>
      </c>
      <c r="H67" s="91">
        <v>9507431.5</v>
      </c>
      <c r="I67" s="81">
        <v>0.84277816788590043</v>
      </c>
      <c r="J67" s="92">
        <v>1773629</v>
      </c>
      <c r="K67" s="84">
        <v>0.15722183211409957</v>
      </c>
      <c r="L67" s="91">
        <v>11281060.5</v>
      </c>
      <c r="M67" s="83">
        <v>0.35508911088300738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9972696</v>
      </c>
      <c r="E72" s="337">
        <v>1</v>
      </c>
      <c r="F72" s="349">
        <v>9972696</v>
      </c>
      <c r="G72" s="339">
        <v>0.30486622253580709</v>
      </c>
      <c r="H72" s="5">
        <v>0</v>
      </c>
      <c r="I72" s="52">
        <v>0</v>
      </c>
      <c r="J72" s="59">
        <v>10000000</v>
      </c>
      <c r="K72" s="54">
        <v>1</v>
      </c>
      <c r="L72" s="68">
        <v>10000000</v>
      </c>
      <c r="M72" s="56">
        <v>0.31476571806614051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1800521</v>
      </c>
      <c r="E73" s="342">
        <v>1</v>
      </c>
      <c r="F73" s="328">
        <v>1800521</v>
      </c>
      <c r="G73" s="343">
        <v>5.504209051056945E-2</v>
      </c>
      <c r="H73" s="42">
        <v>0</v>
      </c>
      <c r="I73" s="58">
        <v>0</v>
      </c>
      <c r="J73" s="70">
        <v>1805082</v>
      </c>
      <c r="K73" s="60">
        <v>1</v>
      </c>
      <c r="L73" s="44">
        <v>1805082</v>
      </c>
      <c r="M73" s="62">
        <v>5.68177931898265E-2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11773217</v>
      </c>
      <c r="E74" s="356">
        <v>1</v>
      </c>
      <c r="F74" s="375">
        <v>11773217</v>
      </c>
      <c r="G74" s="386">
        <v>0.35990831304637655</v>
      </c>
      <c r="H74" s="119">
        <v>0</v>
      </c>
      <c r="I74" s="81">
        <v>0</v>
      </c>
      <c r="J74" s="96">
        <v>11805082</v>
      </c>
      <c r="K74" s="84">
        <v>1</v>
      </c>
      <c r="L74" s="120">
        <v>11805082</v>
      </c>
      <c r="M74" s="83">
        <v>0.371583511255967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18545630.490000002</v>
      </c>
      <c r="C76" s="382">
        <v>0.56694160857116171</v>
      </c>
      <c r="D76" s="381">
        <v>14166081.280000001</v>
      </c>
      <c r="E76" s="383">
        <v>0.43305839142883845</v>
      </c>
      <c r="F76" s="381">
        <v>32711711.77</v>
      </c>
      <c r="G76" s="384">
        <v>1</v>
      </c>
      <c r="H76" s="123">
        <v>18190949.5</v>
      </c>
      <c r="I76" s="124">
        <v>0.57258872816723994</v>
      </c>
      <c r="J76" s="123">
        <v>13578711</v>
      </c>
      <c r="K76" s="125">
        <v>0.42741127183276006</v>
      </c>
      <c r="L76" s="123">
        <v>31769660.5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2" zoomScale="30" zoomScaleNormal="30" workbookViewId="0">
      <selection activeCell="F32" sqref="F3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3530277</v>
      </c>
      <c r="C13" s="335">
        <v>1</v>
      </c>
      <c r="D13" s="336">
        <v>0</v>
      </c>
      <c r="E13" s="337">
        <v>0</v>
      </c>
      <c r="F13" s="338">
        <v>3530277</v>
      </c>
      <c r="G13" s="339">
        <v>0.21515753569528703</v>
      </c>
      <c r="H13" s="9">
        <v>3261548</v>
      </c>
      <c r="I13" s="52">
        <v>1</v>
      </c>
      <c r="J13" s="53">
        <v>0</v>
      </c>
      <c r="K13" s="54">
        <v>0</v>
      </c>
      <c r="L13" s="55">
        <v>3261548</v>
      </c>
      <c r="M13" s="56">
        <v>0.19636674784123179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140884</v>
      </c>
      <c r="C15" s="393">
        <v>0.14724221325267711</v>
      </c>
      <c r="D15" s="346">
        <v>815934</v>
      </c>
      <c r="E15" s="394">
        <v>5.4267528632427471</v>
      </c>
      <c r="F15" s="332">
        <v>956818</v>
      </c>
      <c r="G15" s="395">
        <v>1</v>
      </c>
      <c r="H15" s="63">
        <v>150354</v>
      </c>
      <c r="I15" s="64">
        <v>1</v>
      </c>
      <c r="J15" s="42">
        <v>0</v>
      </c>
      <c r="K15" s="65">
        <v>0</v>
      </c>
      <c r="L15" s="48">
        <v>150354</v>
      </c>
      <c r="M15" s="66">
        <v>9.0523046126932873E-3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140884</v>
      </c>
      <c r="C17" s="340">
        <v>1</v>
      </c>
      <c r="D17" s="346">
        <v>0</v>
      </c>
      <c r="E17" s="342">
        <v>0</v>
      </c>
      <c r="F17" s="328">
        <v>140884</v>
      </c>
      <c r="G17" s="343">
        <v>8.5863670921275635E-3</v>
      </c>
      <c r="H17" s="42">
        <v>150354</v>
      </c>
      <c r="I17" s="58">
        <v>1</v>
      </c>
      <c r="J17" s="70">
        <v>0</v>
      </c>
      <c r="K17" s="60">
        <v>0</v>
      </c>
      <c r="L17" s="44">
        <v>150354</v>
      </c>
      <c r="M17" s="62">
        <v>9.0523046126932873E-3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815934</v>
      </c>
      <c r="E29" s="342">
        <v>1</v>
      </c>
      <c r="F29" s="328">
        <v>815934</v>
      </c>
      <c r="G29" s="343">
        <v>4.9728207936657186E-2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3671161</v>
      </c>
      <c r="C40" s="355">
        <v>0.81815985620986409</v>
      </c>
      <c r="D40" s="354">
        <v>815934</v>
      </c>
      <c r="E40" s="356">
        <v>0.23914344550341715</v>
      </c>
      <c r="F40" s="354">
        <v>4487095</v>
      </c>
      <c r="G40" s="357">
        <v>0.27347211072407179</v>
      </c>
      <c r="H40" s="80">
        <v>3411902</v>
      </c>
      <c r="I40" s="81">
        <v>1</v>
      </c>
      <c r="J40" s="80">
        <v>0</v>
      </c>
      <c r="K40" s="84">
        <v>0</v>
      </c>
      <c r="L40" s="80">
        <v>3411902</v>
      </c>
      <c r="M40" s="83">
        <v>0.20541905245392508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343369</v>
      </c>
      <c r="C48" s="355">
        <v>1</v>
      </c>
      <c r="D48" s="362">
        <v>0</v>
      </c>
      <c r="E48" s="356">
        <v>0</v>
      </c>
      <c r="F48" s="364">
        <v>343369</v>
      </c>
      <c r="G48" s="357">
        <v>2.0927090954663052E-2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3259481</v>
      </c>
      <c r="C50" s="335">
        <v>1</v>
      </c>
      <c r="D50" s="341">
        <v>0</v>
      </c>
      <c r="E50" s="337">
        <v>0</v>
      </c>
      <c r="F50" s="369">
        <v>3259481</v>
      </c>
      <c r="G50" s="339">
        <v>0.19865350498150991</v>
      </c>
      <c r="H50" s="98">
        <v>3364322</v>
      </c>
      <c r="I50" s="52">
        <v>1</v>
      </c>
      <c r="J50" s="59">
        <v>0</v>
      </c>
      <c r="K50" s="54">
        <v>0</v>
      </c>
      <c r="L50" s="102">
        <v>3364322</v>
      </c>
      <c r="M50" s="56">
        <v>0.2025544219587474</v>
      </c>
      <c r="N50" s="35"/>
    </row>
    <row r="51" spans="1:14" s="11" customFormat="1" ht="44.25">
      <c r="A51" s="41" t="s">
        <v>49</v>
      </c>
      <c r="B51" s="344">
        <v>18028</v>
      </c>
      <c r="C51" s="340">
        <v>1</v>
      </c>
      <c r="D51" s="346">
        <v>0</v>
      </c>
      <c r="E51" s="342">
        <v>0</v>
      </c>
      <c r="F51" s="370">
        <v>18028</v>
      </c>
      <c r="G51" s="343">
        <v>1.0987409921415895E-3</v>
      </c>
      <c r="H51" s="63">
        <v>22000</v>
      </c>
      <c r="I51" s="58">
        <v>1</v>
      </c>
      <c r="J51" s="70">
        <v>0</v>
      </c>
      <c r="K51" s="60">
        <v>0</v>
      </c>
      <c r="L51" s="103">
        <v>22000</v>
      </c>
      <c r="M51" s="62">
        <v>1.3245454160132242E-3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283526</v>
      </c>
      <c r="E52" s="342">
        <v>1</v>
      </c>
      <c r="F52" s="373">
        <v>283526</v>
      </c>
      <c r="G52" s="343">
        <v>1.7279877886506343E-2</v>
      </c>
      <c r="H52" s="105">
        <v>0</v>
      </c>
      <c r="I52" s="58">
        <v>0</v>
      </c>
      <c r="J52" s="106">
        <v>260844</v>
      </c>
      <c r="K52" s="60">
        <v>1</v>
      </c>
      <c r="L52" s="107">
        <v>260844</v>
      </c>
      <c r="M52" s="62">
        <v>1.5704532931570613E-2</v>
      </c>
      <c r="N52" s="35"/>
    </row>
    <row r="53" spans="1:14" s="11" customFormat="1" ht="44.25">
      <c r="A53" s="104" t="s">
        <v>51</v>
      </c>
      <c r="B53" s="371">
        <v>122379</v>
      </c>
      <c r="C53" s="340">
        <v>1</v>
      </c>
      <c r="D53" s="372">
        <v>0</v>
      </c>
      <c r="E53" s="342">
        <v>0</v>
      </c>
      <c r="F53" s="373">
        <v>122379</v>
      </c>
      <c r="G53" s="343">
        <v>7.4585546858939207E-3</v>
      </c>
      <c r="H53" s="105">
        <v>350352</v>
      </c>
      <c r="I53" s="58">
        <v>1</v>
      </c>
      <c r="J53" s="106">
        <v>0</v>
      </c>
      <c r="K53" s="60">
        <v>0</v>
      </c>
      <c r="L53" s="107">
        <v>350352</v>
      </c>
      <c r="M53" s="62">
        <v>2.1093506163230233E-2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282171</v>
      </c>
      <c r="C55" s="340">
        <v>0.42170714793847403</v>
      </c>
      <c r="D55" s="346">
        <v>386945</v>
      </c>
      <c r="E55" s="342">
        <v>0.8341003692550446</v>
      </c>
      <c r="F55" s="370">
        <v>669116</v>
      </c>
      <c r="G55" s="343">
        <v>4.0780185139661189E-2</v>
      </c>
      <c r="H55" s="63">
        <v>463907</v>
      </c>
      <c r="I55" s="58">
        <v>0.53692815525889981</v>
      </c>
      <c r="J55" s="70">
        <v>400095</v>
      </c>
      <c r="K55" s="60">
        <v>0.46307184474110014</v>
      </c>
      <c r="L55" s="103">
        <v>864002</v>
      </c>
      <c r="M55" s="62">
        <v>5.2018631296648084E-2</v>
      </c>
      <c r="N55" s="35"/>
    </row>
    <row r="56" spans="1:14" s="86" customFormat="1" ht="45">
      <c r="A56" s="94" t="s">
        <v>54</v>
      </c>
      <c r="B56" s="374">
        <v>3682059</v>
      </c>
      <c r="C56" s="355">
        <v>0.84595832768527734</v>
      </c>
      <c r="D56" s="360">
        <v>670471</v>
      </c>
      <c r="E56" s="356">
        <v>0.15961387246192849</v>
      </c>
      <c r="F56" s="375">
        <v>4352530</v>
      </c>
      <c r="G56" s="357">
        <v>0.26527086368571295</v>
      </c>
      <c r="H56" s="108">
        <v>4200581</v>
      </c>
      <c r="I56" s="81">
        <v>0.86404684131711895</v>
      </c>
      <c r="J56" s="92">
        <v>660939</v>
      </c>
      <c r="K56" s="84">
        <v>0.13595315868288108</v>
      </c>
      <c r="L56" s="103">
        <v>4861520</v>
      </c>
      <c r="M56" s="83">
        <v>0.29269563776620955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17414</v>
      </c>
      <c r="C59" s="340">
        <v>1</v>
      </c>
      <c r="D59" s="346">
        <v>0</v>
      </c>
      <c r="E59" s="342">
        <v>0</v>
      </c>
      <c r="F59" s="328">
        <v>17414</v>
      </c>
      <c r="G59" s="343">
        <v>1.0613199266226781E-3</v>
      </c>
      <c r="H59" s="42">
        <v>19850</v>
      </c>
      <c r="I59" s="58">
        <v>1</v>
      </c>
      <c r="J59" s="70">
        <v>0</v>
      </c>
      <c r="K59" s="60">
        <v>0</v>
      </c>
      <c r="L59" s="44">
        <v>19850</v>
      </c>
      <c r="M59" s="62">
        <v>1.1951012049028411E-3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471690</v>
      </c>
      <c r="E60" s="342">
        <v>1</v>
      </c>
      <c r="F60" s="353">
        <v>471690</v>
      </c>
      <c r="G60" s="343">
        <v>2.8747788916311648E-2</v>
      </c>
      <c r="H60" s="77">
        <v>0</v>
      </c>
      <c r="I60" s="58">
        <v>0</v>
      </c>
      <c r="J60" s="78">
        <v>1000000</v>
      </c>
      <c r="K60" s="60">
        <v>1</v>
      </c>
      <c r="L60" s="79">
        <v>1000000</v>
      </c>
      <c r="M60" s="62">
        <v>6.0206609818782918E-2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39875</v>
      </c>
      <c r="E63" s="342">
        <v>1</v>
      </c>
      <c r="F63" s="328">
        <v>39875</v>
      </c>
      <c r="G63" s="343">
        <v>2.4302361361019462E-3</v>
      </c>
      <c r="H63" s="42">
        <v>0</v>
      </c>
      <c r="I63" s="58">
        <v>0</v>
      </c>
      <c r="J63" s="70">
        <v>45000</v>
      </c>
      <c r="K63" s="60">
        <v>1</v>
      </c>
      <c r="L63" s="44">
        <v>45000</v>
      </c>
      <c r="M63" s="62">
        <v>2.7092974418452312E-3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1397</v>
      </c>
      <c r="E64" s="342">
        <v>1</v>
      </c>
      <c r="F64" s="328">
        <v>1397</v>
      </c>
      <c r="G64" s="343">
        <v>8.5142066009640603E-5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246838</v>
      </c>
      <c r="E65" s="342">
        <v>1</v>
      </c>
      <c r="F65" s="328">
        <v>246838</v>
      </c>
      <c r="G65" s="343">
        <v>1.5043877802210212E-2</v>
      </c>
      <c r="H65" s="42">
        <v>0</v>
      </c>
      <c r="I65" s="58">
        <v>0</v>
      </c>
      <c r="J65" s="70">
        <v>485000</v>
      </c>
      <c r="K65" s="60">
        <v>1</v>
      </c>
      <c r="L65" s="44">
        <v>485000</v>
      </c>
      <c r="M65" s="62">
        <v>2.9200205762109716E-2</v>
      </c>
      <c r="N65" s="35"/>
    </row>
    <row r="66" spans="1:14" s="11" customFormat="1" ht="44.25">
      <c r="A66" s="89" t="s">
        <v>64</v>
      </c>
      <c r="B66" s="326">
        <v>21680</v>
      </c>
      <c r="C66" s="340">
        <v>0.65750765778060838</v>
      </c>
      <c r="D66" s="346">
        <v>11293</v>
      </c>
      <c r="E66" s="342">
        <v>0.53268867924528307</v>
      </c>
      <c r="F66" s="328">
        <v>32973</v>
      </c>
      <c r="G66" s="343">
        <v>2.009584353998482E-3</v>
      </c>
      <c r="H66" s="42">
        <v>21200</v>
      </c>
      <c r="I66" s="58">
        <v>0.58563535911602205</v>
      </c>
      <c r="J66" s="70">
        <v>15000</v>
      </c>
      <c r="K66" s="60">
        <v>0.4143646408839779</v>
      </c>
      <c r="L66" s="44">
        <v>36200</v>
      </c>
      <c r="M66" s="62">
        <v>2.1794792754399419E-3</v>
      </c>
      <c r="N66" s="35"/>
    </row>
    <row r="67" spans="1:14" s="86" customFormat="1" ht="45">
      <c r="A67" s="116" t="s">
        <v>65</v>
      </c>
      <c r="B67" s="359">
        <v>3721153</v>
      </c>
      <c r="C67" s="355">
        <v>0.72077415825814195</v>
      </c>
      <c r="D67" s="360">
        <v>1441564</v>
      </c>
      <c r="E67" s="356">
        <v>0.33986077525367009</v>
      </c>
      <c r="F67" s="359">
        <v>5162717</v>
      </c>
      <c r="G67" s="357">
        <v>0.31464881288696755</v>
      </c>
      <c r="H67" s="91">
        <v>4241631</v>
      </c>
      <c r="I67" s="81">
        <v>0.65786505613742852</v>
      </c>
      <c r="J67" s="92">
        <v>2205939</v>
      </c>
      <c r="K67" s="84">
        <v>0.34213494386257148</v>
      </c>
      <c r="L67" s="91">
        <v>6447570</v>
      </c>
      <c r="M67" s="83">
        <v>0.3881863312692902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5001744</v>
      </c>
      <c r="E72" s="337">
        <v>1</v>
      </c>
      <c r="F72" s="349">
        <v>5001744</v>
      </c>
      <c r="G72" s="339">
        <v>0.30483809435313086</v>
      </c>
      <c r="H72" s="5">
        <v>0</v>
      </c>
      <c r="I72" s="52">
        <v>0</v>
      </c>
      <c r="J72" s="59">
        <v>5200000</v>
      </c>
      <c r="K72" s="54">
        <v>1</v>
      </c>
      <c r="L72" s="68">
        <v>5200000</v>
      </c>
      <c r="M72" s="56">
        <v>0.31307437105767116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1412945.58</v>
      </c>
      <c r="E73" s="342">
        <v>1</v>
      </c>
      <c r="F73" s="328">
        <v>1412945.58</v>
      </c>
      <c r="G73" s="343">
        <v>8.6113891081166738E-2</v>
      </c>
      <c r="H73" s="42">
        <v>0</v>
      </c>
      <c r="I73" s="58">
        <v>0</v>
      </c>
      <c r="J73" s="70">
        <v>1550000</v>
      </c>
      <c r="K73" s="60">
        <v>1</v>
      </c>
      <c r="L73" s="44">
        <v>1550000</v>
      </c>
      <c r="M73" s="62">
        <v>9.3320245219113529E-2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6414689.5800000001</v>
      </c>
      <c r="E74" s="356">
        <v>1</v>
      </c>
      <c r="F74" s="375">
        <v>6414689.5800000001</v>
      </c>
      <c r="G74" s="386">
        <v>0.3909519854342976</v>
      </c>
      <c r="H74" s="119">
        <v>0</v>
      </c>
      <c r="I74" s="81">
        <v>0</v>
      </c>
      <c r="J74" s="96">
        <v>6750000</v>
      </c>
      <c r="K74" s="84">
        <v>1</v>
      </c>
      <c r="L74" s="120">
        <v>6750000</v>
      </c>
      <c r="M74" s="83">
        <v>0.40639461627678469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7735683</v>
      </c>
      <c r="C76" s="382">
        <v>0.4714617269976053</v>
      </c>
      <c r="D76" s="381">
        <v>8672187.5800000001</v>
      </c>
      <c r="E76" s="383">
        <v>0.52853827300239464</v>
      </c>
      <c r="F76" s="381">
        <v>16407870.58</v>
      </c>
      <c r="G76" s="384">
        <v>1</v>
      </c>
      <c r="H76" s="123">
        <v>7653533</v>
      </c>
      <c r="I76" s="124">
        <v>0.46079327506617912</v>
      </c>
      <c r="J76" s="123">
        <v>8955939</v>
      </c>
      <c r="K76" s="125">
        <v>0.53920672493382094</v>
      </c>
      <c r="L76" s="123">
        <v>16609472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5"/>
  <sheetViews>
    <sheetView topLeftCell="A43" zoomScale="30" zoomScaleNormal="30" workbookViewId="0">
      <selection activeCell="I24" sqref="I2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3183075</v>
      </c>
      <c r="C13" s="335">
        <v>1</v>
      </c>
      <c r="D13" s="336">
        <v>0</v>
      </c>
      <c r="E13" s="337">
        <v>0</v>
      </c>
      <c r="F13" s="338">
        <v>3183075</v>
      </c>
      <c r="G13" s="339">
        <v>0.25958672578128039</v>
      </c>
      <c r="H13" s="9">
        <v>3242151</v>
      </c>
      <c r="I13" s="52">
        <v>1</v>
      </c>
      <c r="J13" s="53">
        <v>0</v>
      </c>
      <c r="K13" s="54">
        <v>0</v>
      </c>
      <c r="L13" s="55">
        <v>3242151</v>
      </c>
      <c r="M13" s="56">
        <v>0.25785231905964795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128218</v>
      </c>
      <c r="C15" s="393">
        <v>1</v>
      </c>
      <c r="D15" s="346">
        <v>0</v>
      </c>
      <c r="E15" s="394">
        <v>0</v>
      </c>
      <c r="F15" s="332">
        <v>128218</v>
      </c>
      <c r="G15" s="395">
        <v>1</v>
      </c>
      <c r="H15" s="63">
        <v>136837</v>
      </c>
      <c r="I15" s="64">
        <v>1</v>
      </c>
      <c r="J15" s="42">
        <v>0</v>
      </c>
      <c r="K15" s="65">
        <v>0</v>
      </c>
      <c r="L15" s="48">
        <v>136837</v>
      </c>
      <c r="M15" s="66">
        <v>1.0882817544020944E-2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128218</v>
      </c>
      <c r="C17" s="340">
        <v>1</v>
      </c>
      <c r="D17" s="346">
        <v>0</v>
      </c>
      <c r="E17" s="342">
        <v>0</v>
      </c>
      <c r="F17" s="328">
        <v>128218</v>
      </c>
      <c r="G17" s="343">
        <v>1.045645823809499E-2</v>
      </c>
      <c r="H17" s="42">
        <v>136837</v>
      </c>
      <c r="I17" s="58">
        <v>1</v>
      </c>
      <c r="J17" s="70">
        <v>0</v>
      </c>
      <c r="K17" s="60">
        <v>0</v>
      </c>
      <c r="L17" s="44">
        <v>136837</v>
      </c>
      <c r="M17" s="62">
        <v>1.0882817544020944E-2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3311293</v>
      </c>
      <c r="C40" s="355">
        <v>1</v>
      </c>
      <c r="D40" s="354">
        <v>0</v>
      </c>
      <c r="E40" s="356">
        <v>0</v>
      </c>
      <c r="F40" s="354">
        <v>3311293</v>
      </c>
      <c r="G40" s="357">
        <v>0.27004318401937538</v>
      </c>
      <c r="H40" s="80">
        <v>3378988</v>
      </c>
      <c r="I40" s="81">
        <v>1</v>
      </c>
      <c r="J40" s="80">
        <v>0</v>
      </c>
      <c r="K40" s="84">
        <v>0</v>
      </c>
      <c r="L40" s="80">
        <v>3378988</v>
      </c>
      <c r="M40" s="83">
        <v>0.26873513660366888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294314</v>
      </c>
      <c r="C48" s="355">
        <v>0.98261557620333795</v>
      </c>
      <c r="D48" s="362">
        <v>5207</v>
      </c>
      <c r="E48" s="356">
        <v>1</v>
      </c>
      <c r="F48" s="364">
        <v>299521</v>
      </c>
      <c r="G48" s="357">
        <v>2.4426592427993336E-2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4023346.0500000007</v>
      </c>
      <c r="C50" s="335">
        <v>1</v>
      </c>
      <c r="D50" s="341">
        <v>0</v>
      </c>
      <c r="E50" s="337">
        <v>0</v>
      </c>
      <c r="F50" s="369">
        <v>4023346.0500000007</v>
      </c>
      <c r="G50" s="339">
        <v>0.32811266709221359</v>
      </c>
      <c r="H50" s="98">
        <v>4575686</v>
      </c>
      <c r="I50" s="52">
        <v>1</v>
      </c>
      <c r="J50" s="59">
        <v>0</v>
      </c>
      <c r="K50" s="54">
        <v>0</v>
      </c>
      <c r="L50" s="102">
        <v>4575686</v>
      </c>
      <c r="M50" s="56">
        <v>0.36391002343467788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261504</v>
      </c>
      <c r="E52" s="342">
        <v>1</v>
      </c>
      <c r="F52" s="373">
        <v>261504</v>
      </c>
      <c r="G52" s="343">
        <v>2.1326222956954501E-2</v>
      </c>
      <c r="H52" s="105">
        <v>0</v>
      </c>
      <c r="I52" s="58">
        <v>0</v>
      </c>
      <c r="J52" s="106">
        <v>250000</v>
      </c>
      <c r="K52" s="60">
        <v>1</v>
      </c>
      <c r="L52" s="107">
        <v>250000</v>
      </c>
      <c r="M52" s="62">
        <v>1.9882812294958498E-2</v>
      </c>
      <c r="N52" s="35"/>
    </row>
    <row r="53" spans="1:14" s="11" customFormat="1" ht="44.25">
      <c r="A53" s="104" t="s">
        <v>51</v>
      </c>
      <c r="B53" s="371">
        <v>109047</v>
      </c>
      <c r="C53" s="340">
        <v>0.97322552143297014</v>
      </c>
      <c r="D53" s="372">
        <v>3000</v>
      </c>
      <c r="E53" s="342">
        <v>0.03</v>
      </c>
      <c r="F53" s="373">
        <v>112047</v>
      </c>
      <c r="G53" s="343">
        <v>9.137677831535582E-3</v>
      </c>
      <c r="H53" s="105">
        <v>100000</v>
      </c>
      <c r="I53" s="58">
        <v>1</v>
      </c>
      <c r="J53" s="106">
        <v>0</v>
      </c>
      <c r="K53" s="60">
        <v>0</v>
      </c>
      <c r="L53" s="107">
        <v>100000</v>
      </c>
      <c r="M53" s="62">
        <v>7.9531249179834E-3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334099</v>
      </c>
      <c r="C55" s="340">
        <v>0.97325506874854351</v>
      </c>
      <c r="D55" s="346">
        <v>9181</v>
      </c>
      <c r="E55" s="342">
        <v>4.3719047619047616E-2</v>
      </c>
      <c r="F55" s="370">
        <v>343280</v>
      </c>
      <c r="G55" s="343">
        <v>2.7995234553442171E-2</v>
      </c>
      <c r="H55" s="63">
        <v>210000</v>
      </c>
      <c r="I55" s="58">
        <v>0.54123711340206182</v>
      </c>
      <c r="J55" s="70">
        <v>178000</v>
      </c>
      <c r="K55" s="60">
        <v>0.45876288659793812</v>
      </c>
      <c r="L55" s="103">
        <v>388000</v>
      </c>
      <c r="M55" s="62">
        <v>3.0858124681775588E-2</v>
      </c>
      <c r="N55" s="35"/>
    </row>
    <row r="56" spans="1:14" s="86" customFormat="1" ht="45">
      <c r="A56" s="94" t="s">
        <v>54</v>
      </c>
      <c r="B56" s="374">
        <v>4466492.0500000007</v>
      </c>
      <c r="C56" s="355">
        <v>0.94226270514515909</v>
      </c>
      <c r="D56" s="360">
        <v>273685</v>
      </c>
      <c r="E56" s="356">
        <v>5.601772197394593E-2</v>
      </c>
      <c r="F56" s="375">
        <v>4740177.0500000007</v>
      </c>
      <c r="G56" s="357">
        <v>0.38657180243414585</v>
      </c>
      <c r="H56" s="108">
        <v>4885686</v>
      </c>
      <c r="I56" s="81">
        <v>0.91945327593689197</v>
      </c>
      <c r="J56" s="92">
        <v>428000</v>
      </c>
      <c r="K56" s="84">
        <v>8.0546724063107977E-2</v>
      </c>
      <c r="L56" s="103">
        <v>5313686</v>
      </c>
      <c r="M56" s="83">
        <v>0.42260408532939536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732975.29</v>
      </c>
      <c r="E60" s="342">
        <v>1</v>
      </c>
      <c r="F60" s="353">
        <v>732975.29</v>
      </c>
      <c r="G60" s="343">
        <v>5.9775737489592452E-2</v>
      </c>
      <c r="H60" s="77">
        <v>0</v>
      </c>
      <c r="I60" s="58">
        <v>0</v>
      </c>
      <c r="J60" s="78">
        <v>733000</v>
      </c>
      <c r="K60" s="60">
        <v>1</v>
      </c>
      <c r="L60" s="79">
        <v>733000</v>
      </c>
      <c r="M60" s="62">
        <v>5.8296405648818314E-2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5239.0499999999993</v>
      </c>
      <c r="E63" s="342">
        <v>1</v>
      </c>
      <c r="F63" s="328">
        <v>5239.0499999999993</v>
      </c>
      <c r="G63" s="343">
        <v>4.2725598225125605E-4</v>
      </c>
      <c r="H63" s="42">
        <v>0</v>
      </c>
      <c r="I63" s="58">
        <v>0</v>
      </c>
      <c r="J63" s="70">
        <v>5000</v>
      </c>
      <c r="K63" s="60">
        <v>1</v>
      </c>
      <c r="L63" s="44">
        <v>5000</v>
      </c>
      <c r="M63" s="62">
        <v>3.9765624589916998E-4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30586</v>
      </c>
      <c r="C66" s="340">
        <v>1</v>
      </c>
      <c r="D66" s="346">
        <v>0</v>
      </c>
      <c r="E66" s="342">
        <v>0</v>
      </c>
      <c r="F66" s="328">
        <v>30586</v>
      </c>
      <c r="G66" s="343">
        <v>2.4943551737694656E-3</v>
      </c>
      <c r="H66" s="42">
        <v>0</v>
      </c>
      <c r="I66" s="58">
        <v>0</v>
      </c>
      <c r="J66" s="70">
        <v>0</v>
      </c>
      <c r="K66" s="60">
        <v>0</v>
      </c>
      <c r="L66" s="44">
        <v>0</v>
      </c>
      <c r="M66" s="62">
        <v>0</v>
      </c>
      <c r="N66" s="35"/>
    </row>
    <row r="67" spans="1:14" s="86" customFormat="1" ht="45">
      <c r="A67" s="116" t="s">
        <v>65</v>
      </c>
      <c r="B67" s="359">
        <v>4497078.0500000007</v>
      </c>
      <c r="C67" s="355">
        <v>0.81631811707254076</v>
      </c>
      <c r="D67" s="360">
        <v>1011899.3400000001</v>
      </c>
      <c r="E67" s="356">
        <v>0.20711509908741579</v>
      </c>
      <c r="F67" s="359">
        <v>5508977.3900000006</v>
      </c>
      <c r="G67" s="357">
        <v>0.44926915107975901</v>
      </c>
      <c r="H67" s="91">
        <v>4885686</v>
      </c>
      <c r="I67" s="81">
        <v>0.80732642109983899</v>
      </c>
      <c r="J67" s="92">
        <v>1166000</v>
      </c>
      <c r="K67" s="84">
        <v>0.19267357890016104</v>
      </c>
      <c r="L67" s="91">
        <v>6051686</v>
      </c>
      <c r="M67" s="83">
        <v>0.48129814722411285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2614398.6</v>
      </c>
      <c r="E72" s="337">
        <v>1</v>
      </c>
      <c r="F72" s="349">
        <v>2614398.6</v>
      </c>
      <c r="G72" s="339">
        <v>0.21320992199717675</v>
      </c>
      <c r="H72" s="5">
        <v>0</v>
      </c>
      <c r="I72" s="52">
        <v>0</v>
      </c>
      <c r="J72" s="59">
        <v>2615000</v>
      </c>
      <c r="K72" s="54">
        <v>1</v>
      </c>
      <c r="L72" s="68">
        <v>2615000</v>
      </c>
      <c r="M72" s="56">
        <v>0.20797421660526588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527896.94999999995</v>
      </c>
      <c r="E73" s="342">
        <v>1</v>
      </c>
      <c r="F73" s="328">
        <v>527896.94999999995</v>
      </c>
      <c r="G73" s="343">
        <v>4.3051150475695445E-2</v>
      </c>
      <c r="H73" s="42">
        <v>0</v>
      </c>
      <c r="I73" s="58">
        <v>0</v>
      </c>
      <c r="J73" s="70">
        <v>528000</v>
      </c>
      <c r="K73" s="60">
        <v>1</v>
      </c>
      <c r="L73" s="44">
        <v>528000</v>
      </c>
      <c r="M73" s="62">
        <v>4.1992499566952349E-2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3142295.55</v>
      </c>
      <c r="E74" s="356">
        <v>1</v>
      </c>
      <c r="F74" s="375">
        <v>3142295.55</v>
      </c>
      <c r="G74" s="386">
        <v>0.25626107247287216</v>
      </c>
      <c r="H74" s="119">
        <v>0</v>
      </c>
      <c r="I74" s="81">
        <v>0</v>
      </c>
      <c r="J74" s="96">
        <v>3143000</v>
      </c>
      <c r="K74" s="84">
        <v>1</v>
      </c>
      <c r="L74" s="120">
        <v>3143000</v>
      </c>
      <c r="M74" s="83">
        <v>0.24996671617221825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8102685.0500000007</v>
      </c>
      <c r="C76" s="382">
        <v>0.66079168168089986</v>
      </c>
      <c r="D76" s="381">
        <v>4159401.8899999997</v>
      </c>
      <c r="E76" s="383">
        <v>0.33920831831910003</v>
      </c>
      <c r="F76" s="381">
        <v>12262086.940000001</v>
      </c>
      <c r="G76" s="384">
        <v>1</v>
      </c>
      <c r="H76" s="123">
        <v>8264674</v>
      </c>
      <c r="I76" s="124">
        <v>0.6572998472840953</v>
      </c>
      <c r="J76" s="123">
        <v>4309000</v>
      </c>
      <c r="K76" s="125">
        <v>0.34270015271590465</v>
      </c>
      <c r="L76" s="123">
        <v>12573674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  <row r="85" spans="3:3">
      <c r="C85" s="131"/>
    </row>
  </sheetData>
  <pageMargins left="0.7" right="0.7" top="0.75" bottom="0.75" header="0.3" footer="0.3"/>
  <pageSetup scale="1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46" zoomScale="30" zoomScaleNormal="30" workbookViewId="0">
      <selection activeCell="J25" sqref="J25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15841331</v>
      </c>
      <c r="C13" s="335">
        <v>1</v>
      </c>
      <c r="D13" s="336">
        <v>0</v>
      </c>
      <c r="E13" s="337">
        <v>0</v>
      </c>
      <c r="F13" s="338">
        <v>15841331</v>
      </c>
      <c r="G13" s="339">
        <v>0.31473606750298894</v>
      </c>
      <c r="H13" s="9">
        <v>14137201</v>
      </c>
      <c r="I13" s="52">
        <v>1</v>
      </c>
      <c r="J13" s="53">
        <v>0</v>
      </c>
      <c r="K13" s="54">
        <v>0</v>
      </c>
      <c r="L13" s="55">
        <v>14137201</v>
      </c>
      <c r="M13" s="56">
        <v>0.28212858470532381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628875</v>
      </c>
      <c r="C15" s="393">
        <v>1</v>
      </c>
      <c r="D15" s="346">
        <v>0</v>
      </c>
      <c r="E15" s="394">
        <v>0</v>
      </c>
      <c r="F15" s="332">
        <v>628875</v>
      </c>
      <c r="G15" s="395">
        <v>1</v>
      </c>
      <c r="H15" s="63">
        <v>671150</v>
      </c>
      <c r="I15" s="64">
        <v>1</v>
      </c>
      <c r="J15" s="42">
        <v>0</v>
      </c>
      <c r="K15" s="65">
        <v>0</v>
      </c>
      <c r="L15" s="48">
        <v>671150</v>
      </c>
      <c r="M15" s="66">
        <v>1.3393782802195291E-2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628875</v>
      </c>
      <c r="C17" s="340">
        <v>1</v>
      </c>
      <c r="D17" s="346">
        <v>0</v>
      </c>
      <c r="E17" s="342">
        <v>0</v>
      </c>
      <c r="F17" s="328">
        <v>628875</v>
      </c>
      <c r="G17" s="343">
        <v>1.2494508476020239E-2</v>
      </c>
      <c r="H17" s="42">
        <v>671150</v>
      </c>
      <c r="I17" s="58">
        <v>1</v>
      </c>
      <c r="J17" s="70">
        <v>0</v>
      </c>
      <c r="K17" s="60">
        <v>0</v>
      </c>
      <c r="L17" s="44">
        <v>671150</v>
      </c>
      <c r="M17" s="62">
        <v>1.3393782802195291E-2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16470206</v>
      </c>
      <c r="C40" s="355">
        <v>1</v>
      </c>
      <c r="D40" s="354">
        <v>0</v>
      </c>
      <c r="E40" s="356">
        <v>0</v>
      </c>
      <c r="F40" s="354">
        <v>16470206</v>
      </c>
      <c r="G40" s="357">
        <v>0.32723057597900918</v>
      </c>
      <c r="H40" s="80">
        <v>14808351</v>
      </c>
      <c r="I40" s="81">
        <v>1</v>
      </c>
      <c r="J40" s="80">
        <v>0</v>
      </c>
      <c r="K40" s="84">
        <v>0</v>
      </c>
      <c r="L40" s="80">
        <v>14808351</v>
      </c>
      <c r="M40" s="83">
        <v>0.29552236750751909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1561125</v>
      </c>
      <c r="C48" s="355">
        <v>1</v>
      </c>
      <c r="D48" s="362">
        <v>0</v>
      </c>
      <c r="E48" s="356">
        <v>0</v>
      </c>
      <c r="F48" s="364">
        <v>1561125</v>
      </c>
      <c r="G48" s="357">
        <v>3.1016481088653701E-2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9665787</v>
      </c>
      <c r="C50" s="335">
        <v>0.98481300519773873</v>
      </c>
      <c r="D50" s="341">
        <v>149058</v>
      </c>
      <c r="E50" s="337">
        <v>1.2023880298431131E-2</v>
      </c>
      <c r="F50" s="369">
        <v>9814845</v>
      </c>
      <c r="G50" s="339">
        <v>0.19500165222552154</v>
      </c>
      <c r="H50" s="98">
        <v>12396830</v>
      </c>
      <c r="I50" s="52">
        <v>0.98804478900248105</v>
      </c>
      <c r="J50" s="59">
        <v>150000</v>
      </c>
      <c r="K50" s="54">
        <v>1.1955210997518895E-2</v>
      </c>
      <c r="L50" s="102">
        <v>12546830</v>
      </c>
      <c r="M50" s="56">
        <v>0.25039039838496302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190000</v>
      </c>
      <c r="I51" s="58">
        <v>1</v>
      </c>
      <c r="J51" s="70">
        <v>0</v>
      </c>
      <c r="K51" s="60">
        <v>0</v>
      </c>
      <c r="L51" s="103">
        <v>190000</v>
      </c>
      <c r="M51" s="62">
        <v>3.7917287229637269E-3</v>
      </c>
      <c r="N51" s="35"/>
    </row>
    <row r="52" spans="1:14" s="11" customFormat="1" ht="44.25">
      <c r="A52" s="104" t="s">
        <v>50</v>
      </c>
      <c r="B52" s="371">
        <v>2449</v>
      </c>
      <c r="C52" s="340">
        <v>2.7270014342090027E-3</v>
      </c>
      <c r="D52" s="372">
        <v>895607</v>
      </c>
      <c r="E52" s="342">
        <v>365.7031441404655</v>
      </c>
      <c r="F52" s="373">
        <v>898056</v>
      </c>
      <c r="G52" s="343">
        <v>1.7842605134471608E-2</v>
      </c>
      <c r="H52" s="105">
        <v>2449</v>
      </c>
      <c r="I52" s="58">
        <v>2.2214179522136624E-3</v>
      </c>
      <c r="J52" s="106">
        <v>1100000</v>
      </c>
      <c r="K52" s="60">
        <v>0.99777858204778636</v>
      </c>
      <c r="L52" s="107">
        <v>1102449</v>
      </c>
      <c r="M52" s="62">
        <v>2.2000987046855987E-2</v>
      </c>
      <c r="N52" s="35"/>
    </row>
    <row r="53" spans="1:14" s="11" customFormat="1" ht="44.25">
      <c r="A53" s="104" t="s">
        <v>51</v>
      </c>
      <c r="B53" s="371">
        <v>221762</v>
      </c>
      <c r="C53" s="340">
        <v>0.5904222322210656</v>
      </c>
      <c r="D53" s="372">
        <v>153837</v>
      </c>
      <c r="E53" s="342">
        <v>0.6937031592427918</v>
      </c>
      <c r="F53" s="373">
        <v>375599</v>
      </c>
      <c r="G53" s="343">
        <v>7.4624128627862867E-3</v>
      </c>
      <c r="H53" s="105">
        <v>221762</v>
      </c>
      <c r="I53" s="58">
        <v>1</v>
      </c>
      <c r="J53" s="106">
        <v>0</v>
      </c>
      <c r="K53" s="60">
        <v>0</v>
      </c>
      <c r="L53" s="107">
        <v>221762</v>
      </c>
      <c r="M53" s="62">
        <v>4.4255860266414846E-3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620684</v>
      </c>
      <c r="C55" s="340">
        <v>0.30214142842052433</v>
      </c>
      <c r="D55" s="346">
        <v>1433599</v>
      </c>
      <c r="E55" s="342">
        <v>1.9246272173302492</v>
      </c>
      <c r="F55" s="370">
        <v>2054283</v>
      </c>
      <c r="G55" s="343">
        <v>4.0814559897665331E-2</v>
      </c>
      <c r="H55" s="63">
        <v>744871</v>
      </c>
      <c r="I55" s="58">
        <v>0.33936891963126764</v>
      </c>
      <c r="J55" s="70">
        <v>1450000</v>
      </c>
      <c r="K55" s="60">
        <v>0.66063108036873242</v>
      </c>
      <c r="L55" s="103">
        <v>2194871</v>
      </c>
      <c r="M55" s="62">
        <v>4.380187059947431E-2</v>
      </c>
      <c r="N55" s="35"/>
    </row>
    <row r="56" spans="1:14" s="86" customFormat="1" ht="45">
      <c r="A56" s="94" t="s">
        <v>54</v>
      </c>
      <c r="B56" s="374">
        <v>10510682</v>
      </c>
      <c r="C56" s="355">
        <v>0.79973031586993404</v>
      </c>
      <c r="D56" s="360">
        <v>2632101</v>
      </c>
      <c r="E56" s="356">
        <v>0.19416627962766356</v>
      </c>
      <c r="F56" s="375">
        <v>13142783</v>
      </c>
      <c r="G56" s="357">
        <v>0.2611212301204448</v>
      </c>
      <c r="H56" s="108">
        <v>13555912</v>
      </c>
      <c r="I56" s="81">
        <v>0.83390658118720129</v>
      </c>
      <c r="J56" s="92">
        <v>2700000</v>
      </c>
      <c r="K56" s="84">
        <v>0.16609341881279868</v>
      </c>
      <c r="L56" s="103">
        <v>16255912</v>
      </c>
      <c r="M56" s="83">
        <v>0.32441057078089852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2414494</v>
      </c>
      <c r="E60" s="342">
        <v>1</v>
      </c>
      <c r="F60" s="353">
        <v>2414494</v>
      </c>
      <c r="G60" s="343">
        <v>4.7971243487656551E-2</v>
      </c>
      <c r="H60" s="77">
        <v>0</v>
      </c>
      <c r="I60" s="58">
        <v>0</v>
      </c>
      <c r="J60" s="78">
        <v>1800000</v>
      </c>
      <c r="K60" s="60">
        <v>1</v>
      </c>
      <c r="L60" s="79">
        <v>1800000</v>
      </c>
      <c r="M60" s="62">
        <v>3.5921640533340571E-2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60527</v>
      </c>
      <c r="E63" s="342">
        <v>1</v>
      </c>
      <c r="F63" s="328">
        <v>60527</v>
      </c>
      <c r="G63" s="343">
        <v>1.2025523586214702E-3</v>
      </c>
      <c r="H63" s="42">
        <v>0</v>
      </c>
      <c r="I63" s="58">
        <v>0</v>
      </c>
      <c r="J63" s="70">
        <v>415000</v>
      </c>
      <c r="K63" s="60">
        <v>1</v>
      </c>
      <c r="L63" s="44">
        <v>415000</v>
      </c>
      <c r="M63" s="62">
        <v>8.2819337896312979E-3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328723</v>
      </c>
      <c r="E65" s="342">
        <v>1</v>
      </c>
      <c r="F65" s="328">
        <v>328723</v>
      </c>
      <c r="G65" s="343">
        <v>6.5310790057846171E-3</v>
      </c>
      <c r="H65" s="42">
        <v>0</v>
      </c>
      <c r="I65" s="58">
        <v>0</v>
      </c>
      <c r="J65" s="70">
        <v>395000</v>
      </c>
      <c r="K65" s="60">
        <v>1</v>
      </c>
      <c r="L65" s="44">
        <v>395000</v>
      </c>
      <c r="M65" s="62">
        <v>7.8828044503719587E-3</v>
      </c>
      <c r="N65" s="35"/>
    </row>
    <row r="66" spans="1:14" s="11" customFormat="1" ht="44.25">
      <c r="A66" s="89" t="s">
        <v>64</v>
      </c>
      <c r="B66" s="326">
        <v>69029</v>
      </c>
      <c r="C66" s="340">
        <v>0.51593494476583401</v>
      </c>
      <c r="D66" s="346">
        <v>64765</v>
      </c>
      <c r="E66" s="342">
        <v>0.58980757146629992</v>
      </c>
      <c r="F66" s="328">
        <v>133794</v>
      </c>
      <c r="G66" s="343">
        <v>2.6582234419251075E-3</v>
      </c>
      <c r="H66" s="42">
        <v>109807</v>
      </c>
      <c r="I66" s="58">
        <v>0.59417121645825099</v>
      </c>
      <c r="J66" s="70">
        <v>75000</v>
      </c>
      <c r="K66" s="60">
        <v>0.40582878354174895</v>
      </c>
      <c r="L66" s="44">
        <v>184807</v>
      </c>
      <c r="M66" s="62">
        <v>3.6880947900250396E-3</v>
      </c>
      <c r="N66" s="35"/>
    </row>
    <row r="67" spans="1:14" s="86" customFormat="1" ht="45">
      <c r="A67" s="116" t="s">
        <v>65</v>
      </c>
      <c r="B67" s="359">
        <v>10579711</v>
      </c>
      <c r="C67" s="355">
        <v>0.65792909233590546</v>
      </c>
      <c r="D67" s="360">
        <v>5500610</v>
      </c>
      <c r="E67" s="356">
        <v>0.40251156927784043</v>
      </c>
      <c r="F67" s="359">
        <v>16080321</v>
      </c>
      <c r="G67" s="357">
        <v>0.31948432841443253</v>
      </c>
      <c r="H67" s="91">
        <v>13665719</v>
      </c>
      <c r="I67" s="81">
        <v>0.71733350326567724</v>
      </c>
      <c r="J67" s="92">
        <v>5385000</v>
      </c>
      <c r="K67" s="84">
        <v>0.28266649673432276</v>
      </c>
      <c r="L67" s="91">
        <v>19050719</v>
      </c>
      <c r="M67" s="83">
        <v>0.38018504434426742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12808469</v>
      </c>
      <c r="E72" s="337">
        <v>1</v>
      </c>
      <c r="F72" s="349">
        <v>12808469</v>
      </c>
      <c r="G72" s="339">
        <v>0.25447906894906375</v>
      </c>
      <c r="H72" s="5">
        <v>0</v>
      </c>
      <c r="I72" s="52">
        <v>0</v>
      </c>
      <c r="J72" s="59">
        <v>13000000</v>
      </c>
      <c r="K72" s="54">
        <v>1</v>
      </c>
      <c r="L72" s="68">
        <v>13000000</v>
      </c>
      <c r="M72" s="56">
        <v>0.25943407051857081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3411991</v>
      </c>
      <c r="E73" s="342">
        <v>1</v>
      </c>
      <c r="F73" s="328">
        <v>3411991</v>
      </c>
      <c r="G73" s="343">
        <v>6.7789545568840828E-2</v>
      </c>
      <c r="H73" s="42">
        <v>0</v>
      </c>
      <c r="I73" s="58">
        <v>0</v>
      </c>
      <c r="J73" s="70">
        <v>3250000</v>
      </c>
      <c r="K73" s="60">
        <v>1</v>
      </c>
      <c r="L73" s="44">
        <v>3250000</v>
      </c>
      <c r="M73" s="62">
        <v>6.4858517629642704E-2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16220460</v>
      </c>
      <c r="E74" s="356">
        <v>1</v>
      </c>
      <c r="F74" s="375">
        <v>16220460</v>
      </c>
      <c r="G74" s="386">
        <v>0.32226861451790462</v>
      </c>
      <c r="H74" s="119">
        <v>0</v>
      </c>
      <c r="I74" s="81">
        <v>0</v>
      </c>
      <c r="J74" s="96">
        <v>16250000</v>
      </c>
      <c r="K74" s="84">
        <v>1</v>
      </c>
      <c r="L74" s="120">
        <v>16250000</v>
      </c>
      <c r="M74" s="83">
        <v>0.32429258814821349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28611042</v>
      </c>
      <c r="C76" s="382">
        <v>0.56844509127691678</v>
      </c>
      <c r="D76" s="381">
        <v>21721070</v>
      </c>
      <c r="E76" s="383">
        <v>0.43155490872308316</v>
      </c>
      <c r="F76" s="381">
        <v>50332112</v>
      </c>
      <c r="G76" s="384">
        <v>1</v>
      </c>
      <c r="H76" s="123">
        <v>28474070</v>
      </c>
      <c r="I76" s="124">
        <v>0.56824183725620936</v>
      </c>
      <c r="J76" s="123">
        <v>21635000</v>
      </c>
      <c r="K76" s="125">
        <v>0.4317581627437907</v>
      </c>
      <c r="L76" s="123">
        <v>50109070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16" zoomScale="30" zoomScaleNormal="30" workbookViewId="0">
      <selection activeCell="G43" sqref="G43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17710647</v>
      </c>
      <c r="C13" s="52">
        <v>1</v>
      </c>
      <c r="D13" s="53">
        <v>0</v>
      </c>
      <c r="E13" s="54">
        <v>0</v>
      </c>
      <c r="F13" s="55">
        <v>17710647</v>
      </c>
      <c r="G13" s="56">
        <v>0.30898723268128769</v>
      </c>
      <c r="H13" s="9">
        <v>14624521</v>
      </c>
      <c r="I13" s="52">
        <v>1</v>
      </c>
      <c r="J13" s="53">
        <v>0</v>
      </c>
      <c r="K13" s="54">
        <v>0</v>
      </c>
      <c r="L13" s="55">
        <v>14624521</v>
      </c>
      <c r="M13" s="56">
        <v>0.22230937034968667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24539780</v>
      </c>
      <c r="C15" s="207">
        <v>1</v>
      </c>
      <c r="D15" s="70">
        <v>0</v>
      </c>
      <c r="E15" s="65">
        <v>0</v>
      </c>
      <c r="F15" s="48">
        <v>24539780</v>
      </c>
      <c r="G15" s="66">
        <v>1</v>
      </c>
      <c r="H15" s="63">
        <v>30330000</v>
      </c>
      <c r="I15" s="64">
        <v>1</v>
      </c>
      <c r="J15" s="42">
        <v>0</v>
      </c>
      <c r="K15" s="65">
        <v>0</v>
      </c>
      <c r="L15" s="48">
        <v>30330000</v>
      </c>
      <c r="M15" s="66">
        <v>0.46105053305376614</v>
      </c>
      <c r="N15" s="35"/>
    </row>
    <row r="16" spans="1:17" s="11" customFormat="1" ht="44.25">
      <c r="A16" s="67" t="s">
        <v>16</v>
      </c>
      <c r="B16" s="5">
        <v>113600</v>
      </c>
      <c r="C16" s="52">
        <v>1</v>
      </c>
      <c r="D16" s="59">
        <v>0</v>
      </c>
      <c r="E16" s="54">
        <v>0</v>
      </c>
      <c r="F16" s="68">
        <v>113600</v>
      </c>
      <c r="G16" s="56">
        <v>1.9819123283635136E-3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0</v>
      </c>
      <c r="C17" s="58">
        <v>0</v>
      </c>
      <c r="D17" s="70">
        <v>0</v>
      </c>
      <c r="E17" s="60">
        <v>0</v>
      </c>
      <c r="F17" s="44">
        <v>0</v>
      </c>
      <c r="G17" s="62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24325538</v>
      </c>
      <c r="C27" s="58">
        <v>1</v>
      </c>
      <c r="D27" s="70">
        <v>0</v>
      </c>
      <c r="E27" s="60">
        <v>0</v>
      </c>
      <c r="F27" s="44">
        <v>24325538</v>
      </c>
      <c r="G27" s="62">
        <v>0.42439334204467544</v>
      </c>
      <c r="H27" s="42">
        <v>29730000</v>
      </c>
      <c r="I27" s="58">
        <v>1</v>
      </c>
      <c r="J27" s="70">
        <v>0</v>
      </c>
      <c r="K27" s="60">
        <v>0</v>
      </c>
      <c r="L27" s="44">
        <v>29730000</v>
      </c>
      <c r="M27" s="62">
        <v>0.45192984990730195</v>
      </c>
      <c r="N27" s="35"/>
    </row>
    <row r="28" spans="1:14" s="11" customFormat="1" ht="44.25">
      <c r="A28" s="71" t="s">
        <v>28</v>
      </c>
      <c r="B28" s="42">
        <v>7542</v>
      </c>
      <c r="C28" s="58">
        <v>1</v>
      </c>
      <c r="D28" s="70">
        <v>0</v>
      </c>
      <c r="E28" s="60">
        <v>0</v>
      </c>
      <c r="F28" s="44">
        <v>7542</v>
      </c>
      <c r="G28" s="62">
        <v>1.3158083433554242E-4</v>
      </c>
      <c r="H28" s="42">
        <v>400000</v>
      </c>
      <c r="I28" s="58">
        <v>1</v>
      </c>
      <c r="J28" s="70">
        <v>0</v>
      </c>
      <c r="K28" s="60">
        <v>0</v>
      </c>
      <c r="L28" s="44">
        <v>400000</v>
      </c>
      <c r="M28" s="62">
        <v>6.0804554309761448E-3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93100</v>
      </c>
      <c r="C33" s="58">
        <v>1</v>
      </c>
      <c r="D33" s="70">
        <v>0</v>
      </c>
      <c r="E33" s="60">
        <v>0</v>
      </c>
      <c r="F33" s="44">
        <v>93100</v>
      </c>
      <c r="G33" s="62">
        <v>1</v>
      </c>
      <c r="H33" s="42">
        <v>200000</v>
      </c>
      <c r="I33" s="58">
        <v>1</v>
      </c>
      <c r="J33" s="70">
        <v>0</v>
      </c>
      <c r="K33" s="60">
        <v>0</v>
      </c>
      <c r="L33" s="44">
        <v>200000</v>
      </c>
      <c r="M33" s="62">
        <v>1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42157327</v>
      </c>
      <c r="C40" s="81">
        <v>1</v>
      </c>
      <c r="D40" s="80">
        <v>0</v>
      </c>
      <c r="E40" s="84">
        <v>0</v>
      </c>
      <c r="F40" s="80">
        <v>42157327</v>
      </c>
      <c r="G40" s="83">
        <v>0.73549406788866212</v>
      </c>
      <c r="H40" s="80">
        <v>44954521</v>
      </c>
      <c r="I40" s="81">
        <v>1</v>
      </c>
      <c r="J40" s="80">
        <v>0</v>
      </c>
      <c r="K40" s="84">
        <v>0</v>
      </c>
      <c r="L40" s="80">
        <v>44954521</v>
      </c>
      <c r="M40" s="83">
        <v>0.6812886308257694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2803828</v>
      </c>
      <c r="C46" s="58">
        <v>1</v>
      </c>
      <c r="D46" s="70">
        <v>0</v>
      </c>
      <c r="E46" s="60">
        <v>0</v>
      </c>
      <c r="F46" s="79">
        <v>2803828</v>
      </c>
      <c r="G46" s="62">
        <v>4.8916736618052938E-2</v>
      </c>
      <c r="H46" s="42">
        <v>4040108</v>
      </c>
      <c r="I46" s="58">
        <v>1</v>
      </c>
      <c r="J46" s="70">
        <v>0</v>
      </c>
      <c r="K46" s="60">
        <v>0</v>
      </c>
      <c r="L46" s="79">
        <v>4040108</v>
      </c>
      <c r="M46" s="62">
        <v>6.1228094226790618E-2</v>
      </c>
      <c r="N46" s="35"/>
    </row>
    <row r="47" spans="1:14" s="86" customFormat="1" ht="45">
      <c r="A47" s="87" t="s">
        <v>45</v>
      </c>
      <c r="B47" s="91">
        <v>2803828</v>
      </c>
      <c r="C47" s="81">
        <v>1</v>
      </c>
      <c r="D47" s="92">
        <v>0</v>
      </c>
      <c r="E47" s="84">
        <v>0</v>
      </c>
      <c r="F47" s="93">
        <v>2803828</v>
      </c>
      <c r="G47" s="83">
        <v>4.8916736618052938E-2</v>
      </c>
      <c r="H47" s="91">
        <v>4040108</v>
      </c>
      <c r="I47" s="81">
        <v>1</v>
      </c>
      <c r="J47" s="92">
        <v>0</v>
      </c>
      <c r="K47" s="84">
        <v>0</v>
      </c>
      <c r="L47" s="93">
        <v>4040108</v>
      </c>
      <c r="M47" s="83">
        <v>6.1228094226790618E-2</v>
      </c>
      <c r="N47" s="85"/>
    </row>
    <row r="48" spans="1:14" s="86" customFormat="1" ht="45">
      <c r="A48" s="94" t="s">
        <v>46</v>
      </c>
      <c r="B48" s="95">
        <v>0</v>
      </c>
      <c r="C48" s="81">
        <v>0</v>
      </c>
      <c r="D48" s="95">
        <v>0</v>
      </c>
      <c r="E48" s="84">
        <v>0</v>
      </c>
      <c r="F48" s="97">
        <v>0</v>
      </c>
      <c r="G48" s="83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0</v>
      </c>
      <c r="C50" s="52">
        <v>0</v>
      </c>
      <c r="D50" s="59">
        <v>0</v>
      </c>
      <c r="E50" s="54">
        <v>0</v>
      </c>
      <c r="F50" s="102">
        <v>0</v>
      </c>
      <c r="G50" s="56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63">
        <v>0</v>
      </c>
      <c r="C51" s="58">
        <v>0</v>
      </c>
      <c r="D51" s="70">
        <v>0</v>
      </c>
      <c r="E51" s="60">
        <v>0</v>
      </c>
      <c r="F51" s="103">
        <v>0</v>
      </c>
      <c r="G51" s="62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2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105">
        <v>0</v>
      </c>
      <c r="C53" s="58">
        <v>0</v>
      </c>
      <c r="D53" s="106">
        <v>0</v>
      </c>
      <c r="E53" s="60">
        <v>0</v>
      </c>
      <c r="F53" s="107">
        <v>0</v>
      </c>
      <c r="G53" s="62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63">
        <v>0</v>
      </c>
      <c r="C55" s="58">
        <v>0</v>
      </c>
      <c r="D55" s="70">
        <v>0</v>
      </c>
      <c r="E55" s="60">
        <v>0</v>
      </c>
      <c r="F55" s="103">
        <v>0</v>
      </c>
      <c r="G55" s="62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108">
        <v>0</v>
      </c>
      <c r="C56" s="81">
        <v>0</v>
      </c>
      <c r="D56" s="92">
        <v>0</v>
      </c>
      <c r="E56" s="84">
        <v>0</v>
      </c>
      <c r="F56" s="109">
        <v>0</v>
      </c>
      <c r="G56" s="83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0</v>
      </c>
      <c r="C59" s="58">
        <v>0</v>
      </c>
      <c r="D59" s="70">
        <v>0</v>
      </c>
      <c r="E59" s="60">
        <v>0</v>
      </c>
      <c r="F59" s="44">
        <v>0</v>
      </c>
      <c r="G59" s="62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0</v>
      </c>
      <c r="E60" s="60">
        <v>0</v>
      </c>
      <c r="F60" s="79">
        <v>0</v>
      </c>
      <c r="G60" s="62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0</v>
      </c>
      <c r="E62" s="60">
        <v>0</v>
      </c>
      <c r="F62" s="44">
        <v>0</v>
      </c>
      <c r="G62" s="62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0</v>
      </c>
      <c r="E63" s="60">
        <v>0</v>
      </c>
      <c r="F63" s="44">
        <v>0</v>
      </c>
      <c r="G63" s="62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0</v>
      </c>
      <c r="E65" s="60">
        <v>0</v>
      </c>
      <c r="F65" s="44">
        <v>0</v>
      </c>
      <c r="G65" s="62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42">
        <v>632943</v>
      </c>
      <c r="C66" s="58">
        <v>1</v>
      </c>
      <c r="D66" s="70">
        <v>0</v>
      </c>
      <c r="E66" s="60">
        <v>0</v>
      </c>
      <c r="F66" s="44">
        <v>632943</v>
      </c>
      <c r="G66" s="62">
        <v>1.1042583933550947E-2</v>
      </c>
      <c r="H66" s="42">
        <v>1426044</v>
      </c>
      <c r="I66" s="58">
        <v>1</v>
      </c>
      <c r="J66" s="70">
        <v>0</v>
      </c>
      <c r="K66" s="60">
        <v>0</v>
      </c>
      <c r="L66" s="44">
        <v>1426044</v>
      </c>
      <c r="M66" s="62">
        <v>2.1611787705563663E-2</v>
      </c>
      <c r="N66" s="35"/>
    </row>
    <row r="67" spans="1:14" s="86" customFormat="1" ht="45">
      <c r="A67" s="116" t="s">
        <v>65</v>
      </c>
      <c r="B67" s="91">
        <v>632943</v>
      </c>
      <c r="C67" s="81">
        <v>1</v>
      </c>
      <c r="D67" s="92">
        <v>0</v>
      </c>
      <c r="E67" s="84">
        <v>0</v>
      </c>
      <c r="F67" s="91">
        <v>632943</v>
      </c>
      <c r="G67" s="83">
        <v>1.1042583933550947E-2</v>
      </c>
      <c r="H67" s="91">
        <v>1426044</v>
      </c>
      <c r="I67" s="81">
        <v>1</v>
      </c>
      <c r="J67" s="92">
        <v>0</v>
      </c>
      <c r="K67" s="84">
        <v>0</v>
      </c>
      <c r="L67" s="91">
        <v>1426044</v>
      </c>
      <c r="M67" s="83">
        <v>2.1611787705563663E-2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0</v>
      </c>
      <c r="E72" s="54">
        <v>0</v>
      </c>
      <c r="F72" s="68">
        <v>0</v>
      </c>
      <c r="G72" s="56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42">
        <v>11724280</v>
      </c>
      <c r="C73" s="58">
        <v>1</v>
      </c>
      <c r="D73" s="70">
        <v>0</v>
      </c>
      <c r="E73" s="60">
        <v>0</v>
      </c>
      <c r="F73" s="44">
        <v>11724280</v>
      </c>
      <c r="G73" s="62">
        <v>0.20454661155973394</v>
      </c>
      <c r="H73" s="42">
        <v>15563873</v>
      </c>
      <c r="I73" s="58">
        <v>1</v>
      </c>
      <c r="J73" s="70">
        <v>0</v>
      </c>
      <c r="K73" s="60">
        <v>0</v>
      </c>
      <c r="L73" s="44">
        <v>15563873</v>
      </c>
      <c r="M73" s="62">
        <v>0.23587148724187632</v>
      </c>
    </row>
    <row r="74" spans="1:14" s="86" customFormat="1" ht="45">
      <c r="A74" s="87" t="s">
        <v>72</v>
      </c>
      <c r="B74" s="119">
        <v>11724280</v>
      </c>
      <c r="C74" s="81">
        <v>1</v>
      </c>
      <c r="D74" s="96">
        <v>0</v>
      </c>
      <c r="E74" s="84">
        <v>0</v>
      </c>
      <c r="F74" s="109">
        <v>11724280</v>
      </c>
      <c r="G74" s="168">
        <v>0.20454661155973394</v>
      </c>
      <c r="H74" s="119">
        <v>15563873</v>
      </c>
      <c r="I74" s="81">
        <v>1</v>
      </c>
      <c r="J74" s="96">
        <v>0</v>
      </c>
      <c r="K74" s="84">
        <v>0</v>
      </c>
      <c r="L74" s="120">
        <v>15563873</v>
      </c>
      <c r="M74" s="83">
        <v>0.23587148724187632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57318378</v>
      </c>
      <c r="C76" s="124">
        <v>1</v>
      </c>
      <c r="D76" s="123">
        <v>0</v>
      </c>
      <c r="E76" s="125">
        <v>0</v>
      </c>
      <c r="F76" s="123">
        <v>57318378</v>
      </c>
      <c r="G76" s="126">
        <v>1</v>
      </c>
      <c r="H76" s="123">
        <v>65984546</v>
      </c>
      <c r="I76" s="124">
        <v>1</v>
      </c>
      <c r="J76" s="123">
        <v>0</v>
      </c>
      <c r="K76" s="125">
        <v>0</v>
      </c>
      <c r="L76" s="123">
        <v>65984546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7" zoomScale="30" zoomScaleNormal="30" workbookViewId="0">
      <selection activeCell="B2" sqref="B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6107175</v>
      </c>
      <c r="C13" s="335">
        <v>1</v>
      </c>
      <c r="D13" s="336">
        <v>0</v>
      </c>
      <c r="E13" s="337">
        <v>0</v>
      </c>
      <c r="F13" s="338">
        <v>6107175</v>
      </c>
      <c r="G13" s="339">
        <v>0.27984966908392667</v>
      </c>
      <c r="H13" s="9">
        <v>5625382</v>
      </c>
      <c r="I13" s="52">
        <v>1</v>
      </c>
      <c r="J13" s="53">
        <v>0</v>
      </c>
      <c r="K13" s="54">
        <v>0</v>
      </c>
      <c r="L13" s="55">
        <v>5625382</v>
      </c>
      <c r="M13" s="56">
        <v>0.26631211923799475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568589</v>
      </c>
      <c r="C15" s="393">
        <v>1</v>
      </c>
      <c r="D15" s="346">
        <v>0</v>
      </c>
      <c r="E15" s="394">
        <v>0</v>
      </c>
      <c r="F15" s="332">
        <v>568589</v>
      </c>
      <c r="G15" s="395">
        <v>1</v>
      </c>
      <c r="H15" s="63">
        <v>640868</v>
      </c>
      <c r="I15" s="64">
        <v>1</v>
      </c>
      <c r="J15" s="42">
        <v>0</v>
      </c>
      <c r="K15" s="65">
        <v>0</v>
      </c>
      <c r="L15" s="48">
        <v>640868</v>
      </c>
      <c r="M15" s="66">
        <v>3.0339435656425686E-2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243388</v>
      </c>
      <c r="C17" s="340">
        <v>1</v>
      </c>
      <c r="D17" s="346">
        <v>0</v>
      </c>
      <c r="E17" s="342">
        <v>0</v>
      </c>
      <c r="F17" s="328">
        <v>243388</v>
      </c>
      <c r="G17" s="343">
        <v>1.1152791799645293E-2</v>
      </c>
      <c r="H17" s="42">
        <v>259749</v>
      </c>
      <c r="I17" s="58">
        <v>1</v>
      </c>
      <c r="J17" s="70">
        <v>0</v>
      </c>
      <c r="K17" s="60">
        <v>0</v>
      </c>
      <c r="L17" s="44">
        <v>259749</v>
      </c>
      <c r="M17" s="62">
        <v>1.229681942665403E-2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175201</v>
      </c>
      <c r="C19" s="340">
        <v>1</v>
      </c>
      <c r="D19" s="346">
        <v>0</v>
      </c>
      <c r="E19" s="342">
        <v>0</v>
      </c>
      <c r="F19" s="328">
        <v>175201</v>
      </c>
      <c r="G19" s="343">
        <v>8.028252321764651E-3</v>
      </c>
      <c r="H19" s="42">
        <v>134401</v>
      </c>
      <c r="I19" s="58">
        <v>1</v>
      </c>
      <c r="J19" s="70">
        <v>0</v>
      </c>
      <c r="K19" s="60">
        <v>0</v>
      </c>
      <c r="L19" s="44">
        <v>134401</v>
      </c>
      <c r="M19" s="62">
        <v>6.362699482045083E-3</v>
      </c>
      <c r="N19" s="35"/>
    </row>
    <row r="20" spans="1:14" s="11" customFormat="1" ht="44.25">
      <c r="A20" s="69" t="s">
        <v>20</v>
      </c>
      <c r="B20" s="326">
        <v>150000</v>
      </c>
      <c r="C20" s="340">
        <v>1</v>
      </c>
      <c r="D20" s="346">
        <v>0</v>
      </c>
      <c r="E20" s="342">
        <v>0</v>
      </c>
      <c r="F20" s="328">
        <v>150000</v>
      </c>
      <c r="G20" s="343">
        <v>1</v>
      </c>
      <c r="H20" s="42">
        <v>246718</v>
      </c>
      <c r="I20" s="58">
        <v>1</v>
      </c>
      <c r="J20" s="70">
        <v>0</v>
      </c>
      <c r="K20" s="60">
        <v>0</v>
      </c>
      <c r="L20" s="44">
        <v>246718</v>
      </c>
      <c r="M20" s="62">
        <v>1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6675764</v>
      </c>
      <c r="C40" s="355">
        <v>1</v>
      </c>
      <c r="D40" s="354">
        <v>0</v>
      </c>
      <c r="E40" s="356">
        <v>0</v>
      </c>
      <c r="F40" s="354">
        <v>6675764</v>
      </c>
      <c r="G40" s="357">
        <v>0.30590417767337441</v>
      </c>
      <c r="H40" s="80">
        <v>6266250</v>
      </c>
      <c r="I40" s="81">
        <v>1</v>
      </c>
      <c r="J40" s="80">
        <v>0</v>
      </c>
      <c r="K40" s="84">
        <v>0</v>
      </c>
      <c r="L40" s="80">
        <v>6266250</v>
      </c>
      <c r="M40" s="83">
        <v>0.29665155489442047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20000</v>
      </c>
      <c r="K46" s="60">
        <v>1</v>
      </c>
      <c r="L46" s="79">
        <v>20000</v>
      </c>
      <c r="M46" s="62">
        <v>9.4682323525049417E-4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20000</v>
      </c>
      <c r="K47" s="84">
        <v>1</v>
      </c>
      <c r="L47" s="93">
        <v>20000</v>
      </c>
      <c r="M47" s="83">
        <v>9.4682323525049417E-4</v>
      </c>
      <c r="N47" s="85"/>
    </row>
    <row r="48" spans="1:14" s="86" customFormat="1" ht="45">
      <c r="A48" s="94" t="s">
        <v>46</v>
      </c>
      <c r="B48" s="362">
        <v>520418</v>
      </c>
      <c r="C48" s="355">
        <v>1</v>
      </c>
      <c r="D48" s="362">
        <v>0</v>
      </c>
      <c r="E48" s="356">
        <v>0</v>
      </c>
      <c r="F48" s="364">
        <v>520418</v>
      </c>
      <c r="G48" s="357">
        <v>2.3847164210182112E-2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4944226</v>
      </c>
      <c r="C50" s="335">
        <v>1</v>
      </c>
      <c r="D50" s="341">
        <v>0</v>
      </c>
      <c r="E50" s="337">
        <v>0</v>
      </c>
      <c r="F50" s="369">
        <v>4944226</v>
      </c>
      <c r="G50" s="339">
        <v>0.22655974488632571</v>
      </c>
      <c r="H50" s="98">
        <v>4990517</v>
      </c>
      <c r="I50" s="52">
        <v>1</v>
      </c>
      <c r="J50" s="59">
        <v>0</v>
      </c>
      <c r="K50" s="54">
        <v>0</v>
      </c>
      <c r="L50" s="102">
        <v>4990517</v>
      </c>
      <c r="M50" s="56">
        <v>0.23625687257562952</v>
      </c>
      <c r="N50" s="35"/>
    </row>
    <row r="51" spans="1:14" s="11" customFormat="1" ht="44.25">
      <c r="A51" s="41" t="s">
        <v>49</v>
      </c>
      <c r="B51" s="344">
        <v>1952</v>
      </c>
      <c r="C51" s="340">
        <v>1</v>
      </c>
      <c r="D51" s="346">
        <v>0</v>
      </c>
      <c r="E51" s="342">
        <v>0</v>
      </c>
      <c r="F51" s="370">
        <v>1952</v>
      </c>
      <c r="G51" s="343">
        <v>8.9446684277399091E-5</v>
      </c>
      <c r="H51" s="63">
        <v>5000</v>
      </c>
      <c r="I51" s="58">
        <v>1</v>
      </c>
      <c r="J51" s="70">
        <v>0</v>
      </c>
      <c r="K51" s="60">
        <v>0</v>
      </c>
      <c r="L51" s="103">
        <v>5000</v>
      </c>
      <c r="M51" s="62">
        <v>2.3670580881262354E-4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313093</v>
      </c>
      <c r="E52" s="342">
        <v>1</v>
      </c>
      <c r="F52" s="373">
        <v>313093</v>
      </c>
      <c r="G52" s="343">
        <v>1.4346890737942477E-2</v>
      </c>
      <c r="H52" s="105">
        <v>0</v>
      </c>
      <c r="I52" s="58">
        <v>0</v>
      </c>
      <c r="J52" s="106">
        <v>315000</v>
      </c>
      <c r="K52" s="60">
        <v>1</v>
      </c>
      <c r="L52" s="107">
        <v>315000</v>
      </c>
      <c r="M52" s="62">
        <v>1.4912465955195284E-2</v>
      </c>
      <c r="N52" s="35"/>
    </row>
    <row r="53" spans="1:14" s="11" customFormat="1" ht="44.25">
      <c r="A53" s="104" t="s">
        <v>51</v>
      </c>
      <c r="B53" s="371">
        <v>135416</v>
      </c>
      <c r="C53" s="340">
        <v>1</v>
      </c>
      <c r="D53" s="372">
        <v>0</v>
      </c>
      <c r="E53" s="342">
        <v>0</v>
      </c>
      <c r="F53" s="373">
        <v>135416</v>
      </c>
      <c r="G53" s="343">
        <v>6.2051804293587476E-3</v>
      </c>
      <c r="H53" s="105">
        <v>150000</v>
      </c>
      <c r="I53" s="58">
        <v>1</v>
      </c>
      <c r="J53" s="106">
        <v>0</v>
      </c>
      <c r="K53" s="60">
        <v>0</v>
      </c>
      <c r="L53" s="107">
        <v>150000</v>
      </c>
      <c r="M53" s="62">
        <v>7.1011742643787065E-3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444">
        <v>573326</v>
      </c>
      <c r="C55" s="340">
        <v>0.64944777353617511</v>
      </c>
      <c r="D55" s="133">
        <v>309464</v>
      </c>
      <c r="E55" s="342">
        <v>0.48353750000000001</v>
      </c>
      <c r="F55" s="370">
        <v>882790</v>
      </c>
      <c r="G55" s="343">
        <v>4.0452171318260836E-2</v>
      </c>
      <c r="H55" s="63">
        <v>640000</v>
      </c>
      <c r="I55" s="58">
        <v>0.66875653082549635</v>
      </c>
      <c r="J55" s="70">
        <v>317000</v>
      </c>
      <c r="K55" s="60">
        <v>0.33124346917450365</v>
      </c>
      <c r="L55" s="103">
        <v>957000</v>
      </c>
      <c r="M55" s="62">
        <v>4.5305491806736146E-2</v>
      </c>
      <c r="N55" s="35"/>
    </row>
    <row r="56" spans="1:14" s="86" customFormat="1" ht="45">
      <c r="A56" s="94" t="s">
        <v>54</v>
      </c>
      <c r="B56" s="374">
        <v>5654920</v>
      </c>
      <c r="C56" s="355">
        <v>0.90082687678505236</v>
      </c>
      <c r="D56" s="360">
        <v>622557</v>
      </c>
      <c r="E56" s="356">
        <v>0.10760611368007388</v>
      </c>
      <c r="F56" s="375">
        <v>6277477</v>
      </c>
      <c r="G56" s="357">
        <v>0.28765343405616517</v>
      </c>
      <c r="H56" s="108">
        <v>5785517</v>
      </c>
      <c r="I56" s="81">
        <v>0.90151954408535262</v>
      </c>
      <c r="J56" s="92">
        <v>632000</v>
      </c>
      <c r="K56" s="84">
        <v>9.8480455914647366E-2</v>
      </c>
      <c r="L56" s="103">
        <v>6417517</v>
      </c>
      <c r="M56" s="83">
        <v>0.30381271041075225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29990</v>
      </c>
      <c r="C59" s="340">
        <v>1</v>
      </c>
      <c r="D59" s="346">
        <v>0</v>
      </c>
      <c r="E59" s="342">
        <v>0</v>
      </c>
      <c r="F59" s="328">
        <v>29990</v>
      </c>
      <c r="G59" s="343">
        <v>1.3742346626430322E-3</v>
      </c>
      <c r="H59" s="42">
        <v>35000</v>
      </c>
      <c r="I59" s="58">
        <v>1</v>
      </c>
      <c r="J59" s="70">
        <v>0</v>
      </c>
      <c r="K59" s="60">
        <v>0</v>
      </c>
      <c r="L59" s="44">
        <v>35000</v>
      </c>
      <c r="M59" s="62">
        <v>1.6569406616883649E-3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927281</v>
      </c>
      <c r="E60" s="342">
        <v>1</v>
      </c>
      <c r="F60" s="353">
        <v>927281</v>
      </c>
      <c r="G60" s="343">
        <v>4.2490886702577314E-2</v>
      </c>
      <c r="H60" s="77">
        <v>0</v>
      </c>
      <c r="I60" s="58">
        <v>0</v>
      </c>
      <c r="J60" s="78">
        <v>950000</v>
      </c>
      <c r="K60" s="60">
        <v>1</v>
      </c>
      <c r="L60" s="79">
        <v>950000</v>
      </c>
      <c r="M60" s="62">
        <v>4.4974103674398476E-2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102734</v>
      </c>
      <c r="E63" s="342">
        <v>1</v>
      </c>
      <c r="F63" s="328">
        <v>102734</v>
      </c>
      <c r="G63" s="343">
        <v>4.7075899910626632E-3</v>
      </c>
      <c r="H63" s="42">
        <v>0</v>
      </c>
      <c r="I63" s="58">
        <v>0</v>
      </c>
      <c r="J63" s="70">
        <v>25000</v>
      </c>
      <c r="K63" s="60">
        <v>1</v>
      </c>
      <c r="L63" s="44">
        <v>25000</v>
      </c>
      <c r="M63" s="62">
        <v>1.1835290440631177E-3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330245</v>
      </c>
      <c r="E65" s="342">
        <v>1</v>
      </c>
      <c r="F65" s="328">
        <v>330245</v>
      </c>
      <c r="G65" s="343">
        <v>1.5132848488314378E-2</v>
      </c>
      <c r="H65" s="42">
        <v>0</v>
      </c>
      <c r="I65" s="58">
        <v>0</v>
      </c>
      <c r="J65" s="70">
        <v>300000</v>
      </c>
      <c r="K65" s="60">
        <v>1</v>
      </c>
      <c r="L65" s="44">
        <v>300000</v>
      </c>
      <c r="M65" s="62">
        <v>1.4202348528757413E-2</v>
      </c>
      <c r="N65" s="35"/>
    </row>
    <row r="66" spans="1:14" s="11" customFormat="1" ht="44.25">
      <c r="A66" s="89" t="s">
        <v>64</v>
      </c>
      <c r="B66" s="445">
        <v>404390</v>
      </c>
      <c r="C66" s="340">
        <v>0.99112281011342807</v>
      </c>
      <c r="D66" s="133">
        <v>3622</v>
      </c>
      <c r="E66" s="342">
        <v>8.9432098765432101E-3</v>
      </c>
      <c r="F66" s="328">
        <v>408012</v>
      </c>
      <c r="G66" s="343">
        <v>1.8696373230220369E-2</v>
      </c>
      <c r="H66" s="42">
        <v>405000</v>
      </c>
      <c r="I66" s="58">
        <v>0.98901098901098905</v>
      </c>
      <c r="J66" s="70">
        <v>4500</v>
      </c>
      <c r="K66" s="60">
        <v>1.098901098901099E-2</v>
      </c>
      <c r="L66" s="44">
        <v>409500</v>
      </c>
      <c r="M66" s="62">
        <v>1.9386205741753867E-2</v>
      </c>
      <c r="N66" s="35"/>
    </row>
    <row r="67" spans="1:14" s="86" customFormat="1" ht="45">
      <c r="A67" s="116" t="s">
        <v>65</v>
      </c>
      <c r="B67" s="359">
        <v>6089300</v>
      </c>
      <c r="C67" s="355">
        <v>0.75402387323314934</v>
      </c>
      <c r="D67" s="360">
        <v>1986439</v>
      </c>
      <c r="E67" s="356">
        <v>0.31908016635405539</v>
      </c>
      <c r="F67" s="359">
        <v>8075739</v>
      </c>
      <c r="G67" s="357">
        <v>0.37005536713098292</v>
      </c>
      <c r="H67" s="91">
        <v>6225517</v>
      </c>
      <c r="I67" s="81">
        <v>0.76508590310183699</v>
      </c>
      <c r="J67" s="92">
        <v>1911500</v>
      </c>
      <c r="K67" s="84">
        <v>0.23491409689816306</v>
      </c>
      <c r="L67" s="91">
        <v>8137017</v>
      </c>
      <c r="M67" s="83">
        <v>0.38521583806141352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5813189</v>
      </c>
      <c r="E72" s="337">
        <v>1</v>
      </c>
      <c r="F72" s="349">
        <v>5813189</v>
      </c>
      <c r="G72" s="339">
        <v>0.26637832024992281</v>
      </c>
      <c r="H72" s="5">
        <v>0</v>
      </c>
      <c r="I72" s="52">
        <v>0</v>
      </c>
      <c r="J72" s="59">
        <v>5900000</v>
      </c>
      <c r="K72" s="54">
        <v>1</v>
      </c>
      <c r="L72" s="68">
        <v>5900000</v>
      </c>
      <c r="M72" s="56">
        <v>0.2793128543988958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737946</v>
      </c>
      <c r="E73" s="342">
        <v>1</v>
      </c>
      <c r="F73" s="328">
        <v>737946</v>
      </c>
      <c r="G73" s="343">
        <v>3.3814970735537679E-2</v>
      </c>
      <c r="H73" s="42">
        <v>0</v>
      </c>
      <c r="I73" s="58">
        <v>0</v>
      </c>
      <c r="J73" s="70">
        <v>800000</v>
      </c>
      <c r="K73" s="60">
        <v>1</v>
      </c>
      <c r="L73" s="44">
        <v>800000</v>
      </c>
      <c r="M73" s="62">
        <v>3.7872929410019768E-2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6551135</v>
      </c>
      <c r="E74" s="356">
        <v>1</v>
      </c>
      <c r="F74" s="375">
        <v>6551135</v>
      </c>
      <c r="G74" s="386">
        <v>0.30019329098546049</v>
      </c>
      <c r="H74" s="119">
        <v>0</v>
      </c>
      <c r="I74" s="81">
        <v>0</v>
      </c>
      <c r="J74" s="96">
        <v>6700000</v>
      </c>
      <c r="K74" s="84">
        <v>1</v>
      </c>
      <c r="L74" s="120">
        <v>6700000</v>
      </c>
      <c r="M74" s="83">
        <v>0.31718578380891554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13285482</v>
      </c>
      <c r="C76" s="382">
        <v>0.60878192311837531</v>
      </c>
      <c r="D76" s="381">
        <v>8537574</v>
      </c>
      <c r="E76" s="383">
        <v>0.39121807688162463</v>
      </c>
      <c r="F76" s="381">
        <v>21823056</v>
      </c>
      <c r="G76" s="384">
        <v>1</v>
      </c>
      <c r="H76" s="123">
        <v>12491767</v>
      </c>
      <c r="I76" s="124">
        <v>0.59137476224676799</v>
      </c>
      <c r="J76" s="123">
        <v>8631500</v>
      </c>
      <c r="K76" s="125">
        <v>0.40862523775323201</v>
      </c>
      <c r="L76" s="123">
        <v>21123267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2" zoomScale="30" zoomScaleNormal="30" workbookViewId="0">
      <selection activeCell="B4" sqref="B4:G75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89</v>
      </c>
      <c r="L1" s="9"/>
      <c r="M1" s="8"/>
      <c r="N1" s="197"/>
      <c r="O1" s="197"/>
      <c r="P1" s="197"/>
      <c r="Q1" s="197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  <c r="N2" s="197"/>
      <c r="O2" s="197"/>
      <c r="P2" s="197"/>
      <c r="Q2" s="197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97"/>
      <c r="O3" s="197"/>
      <c r="P3" s="197"/>
      <c r="Q3" s="197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97" customFormat="1" ht="44.25">
      <c r="A13" s="51" t="s">
        <v>13</v>
      </c>
      <c r="B13" s="307">
        <v>5480206</v>
      </c>
      <c r="C13" s="335">
        <v>1</v>
      </c>
      <c r="D13" s="336">
        <v>0</v>
      </c>
      <c r="E13" s="337">
        <v>0</v>
      </c>
      <c r="F13" s="338">
        <v>5480206</v>
      </c>
      <c r="G13" s="339">
        <v>0.26885686505349782</v>
      </c>
      <c r="H13" s="9">
        <v>4990854</v>
      </c>
      <c r="I13" s="52">
        <v>1</v>
      </c>
      <c r="J13" s="53">
        <v>0</v>
      </c>
      <c r="K13" s="54">
        <v>0</v>
      </c>
      <c r="L13" s="55">
        <v>4990854</v>
      </c>
      <c r="M13" s="56">
        <v>0.2651769213774981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216024</v>
      </c>
      <c r="C15" s="393">
        <v>1</v>
      </c>
      <c r="D15" s="346">
        <v>0</v>
      </c>
      <c r="E15" s="394">
        <v>0</v>
      </c>
      <c r="F15" s="332">
        <v>216024</v>
      </c>
      <c r="G15" s="395">
        <v>1</v>
      </c>
      <c r="H15" s="63">
        <v>230545</v>
      </c>
      <c r="I15" s="64">
        <v>1</v>
      </c>
      <c r="J15" s="42">
        <v>0</v>
      </c>
      <c r="K15" s="65">
        <v>0</v>
      </c>
      <c r="L15" s="48">
        <v>230545</v>
      </c>
      <c r="M15" s="66">
        <v>1.2249449360565406E-2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216024</v>
      </c>
      <c r="C17" s="340">
        <v>1</v>
      </c>
      <c r="D17" s="346">
        <v>0</v>
      </c>
      <c r="E17" s="342">
        <v>0</v>
      </c>
      <c r="F17" s="328">
        <v>216024</v>
      </c>
      <c r="G17" s="343">
        <v>1.0598056973828504E-2</v>
      </c>
      <c r="H17" s="42">
        <v>230545</v>
      </c>
      <c r="I17" s="58">
        <v>1</v>
      </c>
      <c r="J17" s="70">
        <v>0</v>
      </c>
      <c r="K17" s="60">
        <v>0</v>
      </c>
      <c r="L17" s="44">
        <v>230545</v>
      </c>
      <c r="M17" s="62">
        <v>1.2249449360565406E-2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5696230</v>
      </c>
      <c r="C40" s="355">
        <v>1</v>
      </c>
      <c r="D40" s="354">
        <v>0</v>
      </c>
      <c r="E40" s="356">
        <v>0</v>
      </c>
      <c r="F40" s="354">
        <v>5696230</v>
      </c>
      <c r="G40" s="357">
        <v>0.2794549220273263</v>
      </c>
      <c r="H40" s="80">
        <v>5221399</v>
      </c>
      <c r="I40" s="81">
        <v>1</v>
      </c>
      <c r="J40" s="80">
        <v>0</v>
      </c>
      <c r="K40" s="84">
        <v>0</v>
      </c>
      <c r="L40" s="80">
        <v>5221399</v>
      </c>
      <c r="M40" s="83">
        <v>0.27742637073806353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487990</v>
      </c>
      <c r="C48" s="355">
        <v>1</v>
      </c>
      <c r="D48" s="362">
        <v>0</v>
      </c>
      <c r="E48" s="356">
        <v>0</v>
      </c>
      <c r="F48" s="364">
        <v>487990</v>
      </c>
      <c r="G48" s="357">
        <v>2.3940607629978947E-2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2705096</v>
      </c>
      <c r="C50" s="335">
        <v>0.93779079583198854</v>
      </c>
      <c r="D50" s="341">
        <v>179445</v>
      </c>
      <c r="E50" s="337">
        <v>4.3360070170605912E-2</v>
      </c>
      <c r="F50" s="369">
        <v>2884541</v>
      </c>
      <c r="G50" s="339">
        <v>0.14151450700544499</v>
      </c>
      <c r="H50" s="98">
        <v>4138485</v>
      </c>
      <c r="I50" s="52">
        <v>1</v>
      </c>
      <c r="J50" s="59">
        <v>0</v>
      </c>
      <c r="K50" s="54">
        <v>0</v>
      </c>
      <c r="L50" s="102">
        <v>4138485</v>
      </c>
      <c r="M50" s="56">
        <v>0.21988836208531753</v>
      </c>
      <c r="N50" s="35"/>
    </row>
    <row r="51" spans="1:14" s="11" customFormat="1" ht="44.25">
      <c r="A51" s="41" t="s">
        <v>49</v>
      </c>
      <c r="B51" s="344">
        <v>47903</v>
      </c>
      <c r="C51" s="340">
        <v>1</v>
      </c>
      <c r="D51" s="346">
        <v>0</v>
      </c>
      <c r="E51" s="342">
        <v>0</v>
      </c>
      <c r="F51" s="370">
        <v>47903</v>
      </c>
      <c r="G51" s="343">
        <v>2.3501033367464117E-3</v>
      </c>
      <c r="H51" s="63">
        <v>68500</v>
      </c>
      <c r="I51" s="58">
        <v>1</v>
      </c>
      <c r="J51" s="70">
        <v>0</v>
      </c>
      <c r="K51" s="60">
        <v>0</v>
      </c>
      <c r="L51" s="103">
        <v>68500</v>
      </c>
      <c r="M51" s="62">
        <v>3.6395813450681228E-3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317180</v>
      </c>
      <c r="E52" s="342">
        <v>1</v>
      </c>
      <c r="F52" s="373">
        <v>317180</v>
      </c>
      <c r="G52" s="343">
        <v>1.5560732654514891E-2</v>
      </c>
      <c r="H52" s="105">
        <v>0</v>
      </c>
      <c r="I52" s="58">
        <v>0</v>
      </c>
      <c r="J52" s="106">
        <v>318000</v>
      </c>
      <c r="K52" s="60">
        <v>1</v>
      </c>
      <c r="L52" s="107">
        <v>318000</v>
      </c>
      <c r="M52" s="62">
        <v>1.6896158653016979E-2</v>
      </c>
      <c r="N52" s="35"/>
    </row>
    <row r="53" spans="1:14" s="11" customFormat="1" ht="44.25">
      <c r="A53" s="104" t="s">
        <v>51</v>
      </c>
      <c r="B53" s="371">
        <v>129413</v>
      </c>
      <c r="C53" s="340">
        <v>1</v>
      </c>
      <c r="D53" s="372">
        <v>0</v>
      </c>
      <c r="E53" s="342">
        <v>0</v>
      </c>
      <c r="F53" s="373">
        <v>129413</v>
      </c>
      <c r="G53" s="343">
        <v>6.3489535753160214E-3</v>
      </c>
      <c r="H53" s="105">
        <v>130500</v>
      </c>
      <c r="I53" s="58">
        <v>1</v>
      </c>
      <c r="J53" s="106">
        <v>0</v>
      </c>
      <c r="K53" s="60">
        <v>0</v>
      </c>
      <c r="L53" s="107">
        <v>130500</v>
      </c>
      <c r="M53" s="62">
        <v>6.933800956662628E-3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253348</v>
      </c>
      <c r="C55" s="340">
        <v>0.29702770639104092</v>
      </c>
      <c r="D55" s="346">
        <v>599596</v>
      </c>
      <c r="E55" s="342">
        <v>2.3545886510897311</v>
      </c>
      <c r="F55" s="370">
        <v>852944</v>
      </c>
      <c r="G55" s="343">
        <v>4.1845114929291098E-2</v>
      </c>
      <c r="H55" s="63">
        <v>254650</v>
      </c>
      <c r="I55" s="58">
        <v>0.2972625926574447</v>
      </c>
      <c r="J55" s="70">
        <v>602000</v>
      </c>
      <c r="K55" s="60">
        <v>0.7027374073425553</v>
      </c>
      <c r="L55" s="103">
        <v>856650</v>
      </c>
      <c r="M55" s="62">
        <v>4.5516019843103758E-2</v>
      </c>
      <c r="N55" s="35"/>
    </row>
    <row r="56" spans="1:14" s="86" customFormat="1" ht="45">
      <c r="A56" s="94" t="s">
        <v>54</v>
      </c>
      <c r="B56" s="374">
        <v>3135760</v>
      </c>
      <c r="C56" s="355">
        <v>0.74096740982532772</v>
      </c>
      <c r="D56" s="360">
        <v>1096221</v>
      </c>
      <c r="E56" s="356">
        <v>0.23871706733360409</v>
      </c>
      <c r="F56" s="375">
        <v>4231981</v>
      </c>
      <c r="G56" s="357">
        <v>0.20761941150131341</v>
      </c>
      <c r="H56" s="108">
        <v>4592135</v>
      </c>
      <c r="I56" s="81">
        <v>0.83309552469233794</v>
      </c>
      <c r="J56" s="92">
        <v>920000</v>
      </c>
      <c r="K56" s="84">
        <v>0.16690447530766209</v>
      </c>
      <c r="L56" s="103">
        <v>5512135</v>
      </c>
      <c r="M56" s="83">
        <v>0.29287392288316899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1232</v>
      </c>
      <c r="C59" s="340">
        <v>5.570123881001899E-2</v>
      </c>
      <c r="D59" s="346">
        <v>20886</v>
      </c>
      <c r="E59" s="342">
        <v>20.885999999999999</v>
      </c>
      <c r="F59" s="328">
        <v>22118</v>
      </c>
      <c r="G59" s="343">
        <v>1.0851008413284582E-3</v>
      </c>
      <c r="H59" s="42">
        <v>1000</v>
      </c>
      <c r="I59" s="58">
        <v>4.5454545454545456E-2</v>
      </c>
      <c r="J59" s="70">
        <v>21000</v>
      </c>
      <c r="K59" s="60">
        <v>0.95454545454545459</v>
      </c>
      <c r="L59" s="44">
        <v>22000</v>
      </c>
      <c r="M59" s="62">
        <v>1.1689166363722438E-3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2188371</v>
      </c>
      <c r="E60" s="342">
        <v>1</v>
      </c>
      <c r="F60" s="353">
        <v>2188371</v>
      </c>
      <c r="G60" s="343">
        <v>0.10736066611984806</v>
      </c>
      <c r="H60" s="77">
        <v>0</v>
      </c>
      <c r="I60" s="58">
        <v>0</v>
      </c>
      <c r="J60" s="78">
        <v>756000</v>
      </c>
      <c r="K60" s="60">
        <v>1</v>
      </c>
      <c r="L60" s="79">
        <v>756000</v>
      </c>
      <c r="M60" s="62">
        <v>4.0168226231700743E-2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455</v>
      </c>
      <c r="E63" s="342">
        <v>1</v>
      </c>
      <c r="F63" s="328">
        <v>455</v>
      </c>
      <c r="G63" s="343">
        <v>2.2322130518331153E-5</v>
      </c>
      <c r="H63" s="42">
        <v>0</v>
      </c>
      <c r="I63" s="58">
        <v>0</v>
      </c>
      <c r="J63" s="70">
        <v>500</v>
      </c>
      <c r="K63" s="60">
        <v>1</v>
      </c>
      <c r="L63" s="44">
        <v>500</v>
      </c>
      <c r="M63" s="62">
        <v>2.6566287190278269E-5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362217</v>
      </c>
      <c r="E65" s="342">
        <v>1</v>
      </c>
      <c r="F65" s="328">
        <v>362217</v>
      </c>
      <c r="G65" s="343">
        <v>1.7770231098809573E-2</v>
      </c>
      <c r="H65" s="42">
        <v>0</v>
      </c>
      <c r="I65" s="58">
        <v>0</v>
      </c>
      <c r="J65" s="70">
        <v>235000</v>
      </c>
      <c r="K65" s="60">
        <v>1</v>
      </c>
      <c r="L65" s="44">
        <v>235000</v>
      </c>
      <c r="M65" s="62">
        <v>1.2486154979430786E-2</v>
      </c>
      <c r="N65" s="35"/>
    </row>
    <row r="66" spans="1:14" s="11" customFormat="1" ht="44.25">
      <c r="A66" s="89" t="s">
        <v>64</v>
      </c>
      <c r="B66" s="326">
        <v>17411</v>
      </c>
      <c r="C66" s="340">
        <v>0.13824617681154816</v>
      </c>
      <c r="D66" s="346">
        <v>108531</v>
      </c>
      <c r="E66" s="342">
        <v>6.0294999999999996</v>
      </c>
      <c r="F66" s="328">
        <v>125942</v>
      </c>
      <c r="G66" s="343">
        <v>6.1786676082190382E-3</v>
      </c>
      <c r="H66" s="42">
        <v>18000</v>
      </c>
      <c r="I66" s="58">
        <v>0.140625</v>
      </c>
      <c r="J66" s="70">
        <v>110000</v>
      </c>
      <c r="K66" s="60">
        <v>0.859375</v>
      </c>
      <c r="L66" s="44">
        <v>128000</v>
      </c>
      <c r="M66" s="62">
        <v>6.8009695207112367E-3</v>
      </c>
      <c r="N66" s="35"/>
    </row>
    <row r="67" spans="1:14" s="86" customFormat="1" ht="45">
      <c r="A67" s="116" t="s">
        <v>65</v>
      </c>
      <c r="B67" s="359">
        <v>3154403</v>
      </c>
      <c r="C67" s="355">
        <v>0.45510961921684978</v>
      </c>
      <c r="D67" s="360">
        <v>3776681</v>
      </c>
      <c r="E67" s="356">
        <v>0.81903500981862387</v>
      </c>
      <c r="F67" s="359">
        <v>6931084</v>
      </c>
      <c r="G67" s="357">
        <v>0.34003639930003687</v>
      </c>
      <c r="H67" s="91">
        <v>4611135</v>
      </c>
      <c r="I67" s="81">
        <v>0.69302494050244712</v>
      </c>
      <c r="J67" s="92">
        <v>2042500</v>
      </c>
      <c r="K67" s="84">
        <v>0.30697505949755283</v>
      </c>
      <c r="L67" s="91">
        <v>6653635</v>
      </c>
      <c r="M67" s="83">
        <v>0.35352475653857429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5832312</v>
      </c>
      <c r="E72" s="337">
        <v>1</v>
      </c>
      <c r="F72" s="349">
        <v>5832312</v>
      </c>
      <c r="G72" s="339">
        <v>0.28613105425852531</v>
      </c>
      <c r="H72" s="5">
        <v>0</v>
      </c>
      <c r="I72" s="52">
        <v>0</v>
      </c>
      <c r="J72" s="59">
        <v>5832312</v>
      </c>
      <c r="K72" s="54">
        <v>1</v>
      </c>
      <c r="L72" s="68">
        <v>5832312</v>
      </c>
      <c r="M72" s="56">
        <v>0.30988575115061245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1435743</v>
      </c>
      <c r="E73" s="342">
        <v>1</v>
      </c>
      <c r="F73" s="328">
        <v>1435743</v>
      </c>
      <c r="G73" s="343">
        <v>7.0437016784132583E-2</v>
      </c>
      <c r="H73" s="42">
        <v>0</v>
      </c>
      <c r="I73" s="58">
        <v>0</v>
      </c>
      <c r="J73" s="70">
        <v>1113500</v>
      </c>
      <c r="K73" s="60">
        <v>1</v>
      </c>
      <c r="L73" s="44">
        <v>1113500</v>
      </c>
      <c r="M73" s="62">
        <v>5.9163121572749708E-2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7268055</v>
      </c>
      <c r="E74" s="356">
        <v>1</v>
      </c>
      <c r="F74" s="375">
        <v>7268055</v>
      </c>
      <c r="G74" s="386">
        <v>0.35656807104265786</v>
      </c>
      <c r="H74" s="119">
        <v>0</v>
      </c>
      <c r="I74" s="81">
        <v>0</v>
      </c>
      <c r="J74" s="96">
        <v>6945812</v>
      </c>
      <c r="K74" s="84">
        <v>1</v>
      </c>
      <c r="L74" s="120">
        <v>6945812</v>
      </c>
      <c r="M74" s="83">
        <v>0.36904887272336218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9379000</v>
      </c>
      <c r="C76" s="124">
        <v>0.45922058530329612</v>
      </c>
      <c r="D76" s="123">
        <v>11044736</v>
      </c>
      <c r="E76" s="125">
        <v>0.54077941469670388</v>
      </c>
      <c r="F76" s="123">
        <v>20423736</v>
      </c>
      <c r="G76" s="126">
        <v>1</v>
      </c>
      <c r="H76" s="123">
        <v>9832534</v>
      </c>
      <c r="I76" s="124">
        <v>0.52242784410435106</v>
      </c>
      <c r="J76" s="123">
        <v>8988312</v>
      </c>
      <c r="K76" s="125">
        <v>0.47757215589564889</v>
      </c>
      <c r="L76" s="123">
        <v>18820846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19" zoomScale="30" zoomScaleNormal="30" workbookViewId="0">
      <selection activeCell="J44" sqref="J44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6647717</v>
      </c>
      <c r="C13" s="335">
        <v>1</v>
      </c>
      <c r="D13" s="336">
        <v>0</v>
      </c>
      <c r="E13" s="337">
        <v>0</v>
      </c>
      <c r="F13" s="338">
        <v>6647717</v>
      </c>
      <c r="G13" s="339">
        <v>0.3498535325672138</v>
      </c>
      <c r="H13" s="9">
        <v>6194767</v>
      </c>
      <c r="I13" s="52">
        <v>1</v>
      </c>
      <c r="J13" s="53">
        <v>0</v>
      </c>
      <c r="K13" s="54">
        <v>0</v>
      </c>
      <c r="L13" s="55">
        <v>6194767</v>
      </c>
      <c r="M13" s="56">
        <v>0.31325351919698596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260788</v>
      </c>
      <c r="C15" s="393">
        <v>1</v>
      </c>
      <c r="D15" s="346">
        <v>0</v>
      </c>
      <c r="E15" s="394">
        <v>0</v>
      </c>
      <c r="F15" s="332">
        <v>260788</v>
      </c>
      <c r="G15" s="395">
        <v>1</v>
      </c>
      <c r="H15" s="63">
        <v>278319</v>
      </c>
      <c r="I15" s="64">
        <v>1</v>
      </c>
      <c r="J15" s="42">
        <v>0</v>
      </c>
      <c r="K15" s="65">
        <v>0</v>
      </c>
      <c r="L15" s="48">
        <v>278319</v>
      </c>
      <c r="M15" s="66">
        <v>1.4073879810069681E-2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260788</v>
      </c>
      <c r="C17" s="340">
        <v>1</v>
      </c>
      <c r="D17" s="346">
        <v>0</v>
      </c>
      <c r="E17" s="342">
        <v>0</v>
      </c>
      <c r="F17" s="328">
        <v>260788</v>
      </c>
      <c r="G17" s="343">
        <v>1.3724652095018268E-2</v>
      </c>
      <c r="H17" s="42">
        <v>278319</v>
      </c>
      <c r="I17" s="58">
        <v>1</v>
      </c>
      <c r="J17" s="70">
        <v>0</v>
      </c>
      <c r="K17" s="60">
        <v>0</v>
      </c>
      <c r="L17" s="44">
        <v>278319</v>
      </c>
      <c r="M17" s="62">
        <v>1.4073879810069681E-2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6908505</v>
      </c>
      <c r="C40" s="355">
        <v>1</v>
      </c>
      <c r="D40" s="354">
        <v>0</v>
      </c>
      <c r="E40" s="356">
        <v>0</v>
      </c>
      <c r="F40" s="354">
        <v>6908505</v>
      </c>
      <c r="G40" s="357">
        <v>0.36357818466223207</v>
      </c>
      <c r="H40" s="80">
        <v>6473086</v>
      </c>
      <c r="I40" s="81">
        <v>1</v>
      </c>
      <c r="J40" s="80">
        <v>0</v>
      </c>
      <c r="K40" s="84">
        <v>0</v>
      </c>
      <c r="L40" s="80">
        <v>6473086</v>
      </c>
      <c r="M40" s="83">
        <v>0.3273273990070556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646266</v>
      </c>
      <c r="C48" s="355">
        <v>1</v>
      </c>
      <c r="D48" s="362">
        <v>0</v>
      </c>
      <c r="E48" s="356">
        <v>0</v>
      </c>
      <c r="F48" s="364">
        <v>646266</v>
      </c>
      <c r="G48" s="357">
        <v>3.4011442285837828E-2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1427567</v>
      </c>
      <c r="C50" s="335">
        <v>0.93205126531038629</v>
      </c>
      <c r="D50" s="341">
        <v>104073</v>
      </c>
      <c r="E50" s="337">
        <v>3.0182858127255057E-2</v>
      </c>
      <c r="F50" s="369">
        <v>1531640</v>
      </c>
      <c r="G50" s="339">
        <v>8.0606569837622058E-2</v>
      </c>
      <c r="H50" s="98">
        <v>3448083</v>
      </c>
      <c r="I50" s="52">
        <v>0.97070145567931143</v>
      </c>
      <c r="J50" s="59">
        <v>104073</v>
      </c>
      <c r="K50" s="54">
        <v>2.9298544320688617E-2</v>
      </c>
      <c r="L50" s="102">
        <v>3552156</v>
      </c>
      <c r="M50" s="56">
        <v>0.17962344148483531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241001</v>
      </c>
      <c r="E52" s="342">
        <v>1</v>
      </c>
      <c r="F52" s="373">
        <v>241001</v>
      </c>
      <c r="G52" s="343">
        <v>1.2683309353005115E-2</v>
      </c>
      <c r="H52" s="105">
        <v>0</v>
      </c>
      <c r="I52" s="58">
        <v>0</v>
      </c>
      <c r="J52" s="106">
        <v>241001</v>
      </c>
      <c r="K52" s="60">
        <v>1</v>
      </c>
      <c r="L52" s="107">
        <v>241001</v>
      </c>
      <c r="M52" s="62">
        <v>1.2186804020230754E-2</v>
      </c>
      <c r="N52" s="35"/>
    </row>
    <row r="53" spans="1:14" s="11" customFormat="1" ht="44.25">
      <c r="A53" s="104" t="s">
        <v>51</v>
      </c>
      <c r="B53" s="371">
        <v>101783</v>
      </c>
      <c r="C53" s="340">
        <v>1</v>
      </c>
      <c r="D53" s="372">
        <v>0</v>
      </c>
      <c r="E53" s="342">
        <v>0</v>
      </c>
      <c r="F53" s="373">
        <v>101783</v>
      </c>
      <c r="G53" s="343">
        <v>5.3565971754346228E-3</v>
      </c>
      <c r="H53" s="105">
        <v>104699</v>
      </c>
      <c r="I53" s="58">
        <v>1</v>
      </c>
      <c r="J53" s="106">
        <v>0</v>
      </c>
      <c r="K53" s="60">
        <v>0</v>
      </c>
      <c r="L53" s="107">
        <v>104699</v>
      </c>
      <c r="M53" s="62">
        <v>5.29436057989029E-3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136288.5</v>
      </c>
      <c r="C55" s="340">
        <v>0.241955035244621</v>
      </c>
      <c r="D55" s="346">
        <v>426991.78</v>
      </c>
      <c r="E55" s="342">
        <v>6.1174483875127157</v>
      </c>
      <c r="F55" s="370">
        <v>563280.28</v>
      </c>
      <c r="G55" s="343">
        <v>2.9644101243095838E-2</v>
      </c>
      <c r="H55" s="63">
        <v>69799</v>
      </c>
      <c r="I55" s="58">
        <v>0.14049978946871758</v>
      </c>
      <c r="J55" s="70">
        <v>426991.78</v>
      </c>
      <c r="K55" s="60">
        <v>0.85950021053128245</v>
      </c>
      <c r="L55" s="103">
        <v>496790.78</v>
      </c>
      <c r="M55" s="62">
        <v>2.5121438811115192E-2</v>
      </c>
      <c r="N55" s="35"/>
    </row>
    <row r="56" spans="1:14" s="86" customFormat="1" ht="45">
      <c r="A56" s="94" t="s">
        <v>54</v>
      </c>
      <c r="B56" s="374">
        <v>1665638.5</v>
      </c>
      <c r="C56" s="355">
        <v>0.68328160789051895</v>
      </c>
      <c r="D56" s="360">
        <v>772065.78</v>
      </c>
      <c r="E56" s="356">
        <v>0.21312588455579048</v>
      </c>
      <c r="F56" s="375">
        <v>2437704.2800000003</v>
      </c>
      <c r="G56" s="357">
        <v>0.12829057760915763</v>
      </c>
      <c r="H56" s="108">
        <v>3622581</v>
      </c>
      <c r="I56" s="81">
        <v>0.82431676113000363</v>
      </c>
      <c r="J56" s="92">
        <v>772065.78</v>
      </c>
      <c r="K56" s="84">
        <v>0.17568323886999629</v>
      </c>
      <c r="L56" s="103">
        <v>4394646.78</v>
      </c>
      <c r="M56" s="83">
        <v>0.22222604489607156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1825010</v>
      </c>
      <c r="E60" s="342">
        <v>1</v>
      </c>
      <c r="F60" s="353">
        <v>1825010</v>
      </c>
      <c r="G60" s="343">
        <v>9.6045935088766701E-2</v>
      </c>
      <c r="H60" s="77">
        <v>0</v>
      </c>
      <c r="I60" s="58">
        <v>0</v>
      </c>
      <c r="J60" s="78">
        <v>1825010</v>
      </c>
      <c r="K60" s="60">
        <v>1</v>
      </c>
      <c r="L60" s="79">
        <v>1825010</v>
      </c>
      <c r="M60" s="62">
        <v>9.2286086800309253E-2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386582.68</v>
      </c>
      <c r="E63" s="342">
        <v>1</v>
      </c>
      <c r="F63" s="328">
        <v>386582.68</v>
      </c>
      <c r="G63" s="343">
        <v>2.034492687148096E-2</v>
      </c>
      <c r="H63" s="42">
        <v>0</v>
      </c>
      <c r="I63" s="58">
        <v>0</v>
      </c>
      <c r="J63" s="70">
        <v>386582.68</v>
      </c>
      <c r="K63" s="60">
        <v>1</v>
      </c>
      <c r="L63" s="44">
        <v>386582.68</v>
      </c>
      <c r="M63" s="62">
        <v>1.9548497138084816E-2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93801</v>
      </c>
      <c r="E65" s="342">
        <v>1</v>
      </c>
      <c r="F65" s="328">
        <v>93801</v>
      </c>
      <c r="G65" s="343">
        <v>4.9365235024802084E-3</v>
      </c>
      <c r="H65" s="42">
        <v>0</v>
      </c>
      <c r="I65" s="58">
        <v>0</v>
      </c>
      <c r="J65" s="70">
        <v>93801</v>
      </c>
      <c r="K65" s="60">
        <v>1</v>
      </c>
      <c r="L65" s="44">
        <v>93801</v>
      </c>
      <c r="M65" s="62">
        <v>4.7432766001040032E-3</v>
      </c>
      <c r="N65" s="35"/>
    </row>
    <row r="66" spans="1:14" s="11" customFormat="1" ht="44.25">
      <c r="A66" s="89" t="s">
        <v>64</v>
      </c>
      <c r="B66" s="326">
        <v>101116</v>
      </c>
      <c r="C66" s="340">
        <v>0.38176736512747145</v>
      </c>
      <c r="D66" s="346">
        <v>163746.87</v>
      </c>
      <c r="E66" s="342">
        <v>1</v>
      </c>
      <c r="F66" s="328">
        <v>264862.87</v>
      </c>
      <c r="G66" s="343">
        <v>1.3939102810091152E-2</v>
      </c>
      <c r="H66" s="42">
        <v>0</v>
      </c>
      <c r="I66" s="58">
        <v>0</v>
      </c>
      <c r="J66" s="70">
        <v>163746.87</v>
      </c>
      <c r="K66" s="60">
        <v>1</v>
      </c>
      <c r="L66" s="44">
        <v>163746.87</v>
      </c>
      <c r="M66" s="62">
        <v>8.2802603043813199E-3</v>
      </c>
      <c r="N66" s="35"/>
    </row>
    <row r="67" spans="1:14" s="86" customFormat="1" ht="45">
      <c r="A67" s="116" t="s">
        <v>65</v>
      </c>
      <c r="B67" s="359">
        <v>1766754.5</v>
      </c>
      <c r="C67" s="355">
        <v>0.3527892010289545</v>
      </c>
      <c r="D67" s="360">
        <v>3241206.33</v>
      </c>
      <c r="E67" s="356">
        <v>0.89472294201289082</v>
      </c>
      <c r="F67" s="359">
        <v>5007960.83</v>
      </c>
      <c r="G67" s="357">
        <v>0.26355706588197664</v>
      </c>
      <c r="H67" s="91">
        <v>3622581</v>
      </c>
      <c r="I67" s="81">
        <v>0.52778164966833263</v>
      </c>
      <c r="J67" s="92">
        <v>3241206.33</v>
      </c>
      <c r="K67" s="84">
        <v>0.47221835033166742</v>
      </c>
      <c r="L67" s="91">
        <v>6863787.3300000001</v>
      </c>
      <c r="M67" s="83">
        <v>0.34708416573895096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7855</v>
      </c>
      <c r="E69" s="337">
        <v>1</v>
      </c>
      <c r="F69" s="349">
        <v>7855</v>
      </c>
      <c r="G69" s="339">
        <v>4.1338996505348597E-4</v>
      </c>
      <c r="H69" s="5">
        <v>0</v>
      </c>
      <c r="I69" s="52">
        <v>0</v>
      </c>
      <c r="J69" s="59">
        <v>7855</v>
      </c>
      <c r="K69" s="54">
        <v>1</v>
      </c>
      <c r="L69" s="68">
        <v>7855</v>
      </c>
      <c r="M69" s="56">
        <v>3.9720725465418224E-4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5065851</v>
      </c>
      <c r="E72" s="337">
        <v>1</v>
      </c>
      <c r="F72" s="349">
        <v>5065851</v>
      </c>
      <c r="G72" s="339">
        <v>0.26660368782382776</v>
      </c>
      <c r="H72" s="5">
        <v>0</v>
      </c>
      <c r="I72" s="52">
        <v>0</v>
      </c>
      <c r="J72" s="59">
        <v>5065851</v>
      </c>
      <c r="K72" s="54">
        <v>1</v>
      </c>
      <c r="L72" s="68">
        <v>5065851</v>
      </c>
      <c r="M72" s="56">
        <v>0.25616712516831874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1364991</v>
      </c>
      <c r="E73" s="342">
        <v>1</v>
      </c>
      <c r="F73" s="328">
        <v>1364991</v>
      </c>
      <c r="G73" s="343">
        <v>7.1836229381072286E-2</v>
      </c>
      <c r="H73" s="42">
        <v>0</v>
      </c>
      <c r="I73" s="58">
        <v>0</v>
      </c>
      <c r="J73" s="70">
        <v>1364991</v>
      </c>
      <c r="K73" s="60">
        <v>1</v>
      </c>
      <c r="L73" s="44">
        <v>1364991</v>
      </c>
      <c r="M73" s="62">
        <v>6.9024102831020603E-2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6438697</v>
      </c>
      <c r="E74" s="356">
        <v>1</v>
      </c>
      <c r="F74" s="375">
        <v>6438697</v>
      </c>
      <c r="G74" s="386">
        <v>0.33885330716995354</v>
      </c>
      <c r="H74" s="119">
        <v>0</v>
      </c>
      <c r="I74" s="81">
        <v>0</v>
      </c>
      <c r="J74" s="96">
        <v>6438697</v>
      </c>
      <c r="K74" s="84">
        <v>1</v>
      </c>
      <c r="L74" s="120">
        <v>6438697</v>
      </c>
      <c r="M74" s="83">
        <v>0.32558843525399356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9321525.5</v>
      </c>
      <c r="C76" s="382">
        <v>0.49056971364610802</v>
      </c>
      <c r="D76" s="381">
        <v>9679903.3300000001</v>
      </c>
      <c r="E76" s="383">
        <v>0.50943028635389209</v>
      </c>
      <c r="F76" s="381">
        <v>19001428.829999998</v>
      </c>
      <c r="G76" s="384">
        <v>1</v>
      </c>
      <c r="H76" s="123">
        <v>10095667</v>
      </c>
      <c r="I76" s="124">
        <v>0.51051205257451615</v>
      </c>
      <c r="J76" s="123">
        <v>9679903.3300000001</v>
      </c>
      <c r="K76" s="125">
        <v>0.48948794742548396</v>
      </c>
      <c r="L76" s="123">
        <v>19775570.329999998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5" zoomScale="30" zoomScaleNormal="30" workbookViewId="0">
      <selection activeCell="E30" sqref="E30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21083456</v>
      </c>
      <c r="C13" s="335">
        <v>1</v>
      </c>
      <c r="D13" s="336">
        <v>0</v>
      </c>
      <c r="E13" s="337">
        <v>0</v>
      </c>
      <c r="F13" s="338">
        <v>21083456</v>
      </c>
      <c r="G13" s="339">
        <v>0.4174950305690624</v>
      </c>
      <c r="H13" s="9">
        <v>19036868</v>
      </c>
      <c r="I13" s="52">
        <v>1</v>
      </c>
      <c r="J13" s="53">
        <v>0</v>
      </c>
      <c r="K13" s="54">
        <v>0</v>
      </c>
      <c r="L13" s="55">
        <v>19036868</v>
      </c>
      <c r="M13" s="56">
        <v>0.40143673324170581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781195</v>
      </c>
      <c r="C15" s="393">
        <v>1</v>
      </c>
      <c r="D15" s="346">
        <v>0</v>
      </c>
      <c r="E15" s="394">
        <v>0</v>
      </c>
      <c r="F15" s="332">
        <v>781195</v>
      </c>
      <c r="G15" s="395">
        <v>1</v>
      </c>
      <c r="H15" s="63">
        <v>833709</v>
      </c>
      <c r="I15" s="64">
        <v>1</v>
      </c>
      <c r="J15" s="42">
        <v>0</v>
      </c>
      <c r="K15" s="65">
        <v>0</v>
      </c>
      <c r="L15" s="48">
        <v>833709</v>
      </c>
      <c r="M15" s="66">
        <v>1.7580697488379354E-2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781195</v>
      </c>
      <c r="C17" s="340">
        <v>1</v>
      </c>
      <c r="D17" s="346">
        <v>0</v>
      </c>
      <c r="E17" s="342">
        <v>0</v>
      </c>
      <c r="F17" s="328">
        <v>781195</v>
      </c>
      <c r="G17" s="343">
        <v>1.5469239502546391E-2</v>
      </c>
      <c r="H17" s="42">
        <v>833709</v>
      </c>
      <c r="I17" s="58">
        <v>1</v>
      </c>
      <c r="J17" s="70">
        <v>0</v>
      </c>
      <c r="K17" s="60">
        <v>0</v>
      </c>
      <c r="L17" s="44">
        <v>833709</v>
      </c>
      <c r="M17" s="62">
        <v>1.7580697488379354E-2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21864651</v>
      </c>
      <c r="C40" s="355">
        <v>1</v>
      </c>
      <c r="D40" s="354">
        <v>0</v>
      </c>
      <c r="E40" s="356">
        <v>0</v>
      </c>
      <c r="F40" s="354">
        <v>21864651</v>
      </c>
      <c r="G40" s="357">
        <v>0.43296427007160881</v>
      </c>
      <c r="H40" s="80">
        <v>19870577</v>
      </c>
      <c r="I40" s="81">
        <v>1</v>
      </c>
      <c r="J40" s="80">
        <v>0</v>
      </c>
      <c r="K40" s="84">
        <v>0</v>
      </c>
      <c r="L40" s="80">
        <v>19870577</v>
      </c>
      <c r="M40" s="83">
        <v>0.41901743073008518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0</v>
      </c>
      <c r="C46" s="340">
        <v>0</v>
      </c>
      <c r="D46" s="346">
        <v>0</v>
      </c>
      <c r="E46" s="342">
        <v>0</v>
      </c>
      <c r="F46" s="353">
        <v>0</v>
      </c>
      <c r="G46" s="343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359">
        <v>0</v>
      </c>
      <c r="C47" s="355">
        <v>0</v>
      </c>
      <c r="D47" s="360">
        <v>0</v>
      </c>
      <c r="E47" s="356">
        <v>0</v>
      </c>
      <c r="F47" s="361">
        <v>0</v>
      </c>
      <c r="G47" s="357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362">
        <v>1883634</v>
      </c>
      <c r="C48" s="355">
        <v>1</v>
      </c>
      <c r="D48" s="362">
        <v>0</v>
      </c>
      <c r="E48" s="356">
        <v>0</v>
      </c>
      <c r="F48" s="364">
        <v>1883634</v>
      </c>
      <c r="G48" s="357">
        <v>3.729975931891457E-2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5163266</v>
      </c>
      <c r="C50" s="335">
        <v>0.94422685197579126</v>
      </c>
      <c r="D50" s="341">
        <v>304981.37</v>
      </c>
      <c r="E50" s="337">
        <v>4.3502537636629493E-2</v>
      </c>
      <c r="F50" s="369">
        <v>5468247.3700000001</v>
      </c>
      <c r="G50" s="339">
        <v>0.10828234720613857</v>
      </c>
      <c r="H50" s="98">
        <v>7010657</v>
      </c>
      <c r="I50" s="52">
        <v>0.95849464544285345</v>
      </c>
      <c r="J50" s="59">
        <v>303580</v>
      </c>
      <c r="K50" s="54">
        <v>4.1505354557146559E-2</v>
      </c>
      <c r="L50" s="102">
        <v>7314237</v>
      </c>
      <c r="M50" s="56">
        <v>0.15423773529530249</v>
      </c>
      <c r="N50" s="35"/>
    </row>
    <row r="51" spans="1:14" s="11" customFormat="1" ht="44.25">
      <c r="A51" s="41" t="s">
        <v>49</v>
      </c>
      <c r="B51" s="344">
        <v>221100</v>
      </c>
      <c r="C51" s="340">
        <v>1</v>
      </c>
      <c r="D51" s="346">
        <v>0</v>
      </c>
      <c r="E51" s="342">
        <v>0</v>
      </c>
      <c r="F51" s="370">
        <v>221100</v>
      </c>
      <c r="G51" s="343">
        <v>4.3782267603005741E-3</v>
      </c>
      <c r="H51" s="63">
        <v>229280</v>
      </c>
      <c r="I51" s="58">
        <v>1</v>
      </c>
      <c r="J51" s="70">
        <v>0</v>
      </c>
      <c r="K51" s="60">
        <v>0</v>
      </c>
      <c r="L51" s="103">
        <v>229280</v>
      </c>
      <c r="M51" s="62">
        <v>4.8349032097957665E-3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719221.05</v>
      </c>
      <c r="E52" s="342">
        <v>1</v>
      </c>
      <c r="F52" s="373">
        <v>719221.05</v>
      </c>
      <c r="G52" s="343">
        <v>1.4242030066401979E-2</v>
      </c>
      <c r="H52" s="105">
        <v>0</v>
      </c>
      <c r="I52" s="58">
        <v>0</v>
      </c>
      <c r="J52" s="106">
        <v>721947</v>
      </c>
      <c r="K52" s="60">
        <v>1</v>
      </c>
      <c r="L52" s="107">
        <v>721947</v>
      </c>
      <c r="M52" s="62">
        <v>1.5223935221573727E-2</v>
      </c>
      <c r="N52" s="35"/>
    </row>
    <row r="53" spans="1:14" s="11" customFormat="1" ht="44.25">
      <c r="A53" s="104" t="s">
        <v>51</v>
      </c>
      <c r="B53" s="371">
        <v>302982</v>
      </c>
      <c r="C53" s="340">
        <v>1</v>
      </c>
      <c r="D53" s="372">
        <v>0</v>
      </c>
      <c r="E53" s="342">
        <v>0</v>
      </c>
      <c r="F53" s="373">
        <v>302982</v>
      </c>
      <c r="G53" s="343">
        <v>5.9996558131586997E-3</v>
      </c>
      <c r="H53" s="105">
        <v>322300</v>
      </c>
      <c r="I53" s="58">
        <v>1</v>
      </c>
      <c r="J53" s="106">
        <v>0</v>
      </c>
      <c r="K53" s="60">
        <v>0</v>
      </c>
      <c r="L53" s="107">
        <v>322300</v>
      </c>
      <c r="M53" s="62">
        <v>6.7964467224231311E-3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521844.98</v>
      </c>
      <c r="C55" s="340">
        <v>0.29944507820311395</v>
      </c>
      <c r="D55" s="346">
        <v>1220861.8399999999</v>
      </c>
      <c r="E55" s="342">
        <v>2.1694001388253361</v>
      </c>
      <c r="F55" s="370">
        <v>1742706.8199999998</v>
      </c>
      <c r="G55" s="343">
        <v>3.450911639385941E-2</v>
      </c>
      <c r="H55" s="63">
        <v>562764.71</v>
      </c>
      <c r="I55" s="58">
        <v>0.3141481324438915</v>
      </c>
      <c r="J55" s="70">
        <v>1228634.48</v>
      </c>
      <c r="K55" s="60">
        <v>0.6858518675561085</v>
      </c>
      <c r="L55" s="103">
        <v>1791399.19</v>
      </c>
      <c r="M55" s="62">
        <v>3.7775827345414056E-2</v>
      </c>
      <c r="N55" s="35"/>
    </row>
    <row r="56" spans="1:14" s="86" customFormat="1" ht="45">
      <c r="A56" s="94" t="s">
        <v>54</v>
      </c>
      <c r="B56" s="374">
        <v>6209192.9800000004</v>
      </c>
      <c r="C56" s="355">
        <v>0.7344457122291207</v>
      </c>
      <c r="D56" s="360">
        <v>2245064.2599999998</v>
      </c>
      <c r="E56" s="356">
        <v>0.27631554307697492</v>
      </c>
      <c r="F56" s="375">
        <v>8454257.2400000002</v>
      </c>
      <c r="G56" s="357">
        <v>0.16741137623985922</v>
      </c>
      <c r="H56" s="108">
        <v>8125001.71</v>
      </c>
      <c r="I56" s="81">
        <v>0.78281857229378438</v>
      </c>
      <c r="J56" s="92">
        <v>2254161.48</v>
      </c>
      <c r="K56" s="84">
        <v>0.21718142770621571</v>
      </c>
      <c r="L56" s="103">
        <v>10379163.189999999</v>
      </c>
      <c r="M56" s="83">
        <v>0.21886884779450916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116057</v>
      </c>
      <c r="C59" s="340">
        <v>0.91405308276426689</v>
      </c>
      <c r="D59" s="346">
        <v>10912.65</v>
      </c>
      <c r="E59" s="342">
        <v>7.5200013782172753E-2</v>
      </c>
      <c r="F59" s="328">
        <v>126969.65</v>
      </c>
      <c r="G59" s="343">
        <v>2.5142556281139653E-3</v>
      </c>
      <c r="H59" s="42">
        <v>145115</v>
      </c>
      <c r="I59" s="58">
        <v>1</v>
      </c>
      <c r="J59" s="70">
        <v>0</v>
      </c>
      <c r="K59" s="60">
        <v>0</v>
      </c>
      <c r="L59" s="44">
        <v>145115</v>
      </c>
      <c r="M59" s="62">
        <v>3.0600880115557948E-3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2712446.28</v>
      </c>
      <c r="E60" s="342">
        <v>1</v>
      </c>
      <c r="F60" s="353">
        <v>2712446.28</v>
      </c>
      <c r="G60" s="343">
        <v>5.3711917182151708E-2</v>
      </c>
      <c r="H60" s="77">
        <v>0</v>
      </c>
      <c r="I60" s="58">
        <v>0</v>
      </c>
      <c r="J60" s="78">
        <v>2436602</v>
      </c>
      <c r="K60" s="60">
        <v>1</v>
      </c>
      <c r="L60" s="79">
        <v>2436602</v>
      </c>
      <c r="M60" s="62">
        <v>5.1381432444150311E-2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18303</v>
      </c>
      <c r="E63" s="342">
        <v>1</v>
      </c>
      <c r="F63" s="328">
        <v>18303</v>
      </c>
      <c r="G63" s="343">
        <v>3.6243638350873545E-4</v>
      </c>
      <c r="H63" s="42">
        <v>0</v>
      </c>
      <c r="I63" s="58">
        <v>0</v>
      </c>
      <c r="J63" s="70">
        <v>11000</v>
      </c>
      <c r="K63" s="60">
        <v>1</v>
      </c>
      <c r="L63" s="44">
        <v>11000</v>
      </c>
      <c r="M63" s="62">
        <v>2.3196063899055054E-4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527480.1</v>
      </c>
      <c r="E65" s="342">
        <v>1</v>
      </c>
      <c r="F65" s="328">
        <v>527480.1</v>
      </c>
      <c r="G65" s="343">
        <v>1.0445171819746824E-2</v>
      </c>
      <c r="H65" s="42">
        <v>0</v>
      </c>
      <c r="I65" s="58">
        <v>0</v>
      </c>
      <c r="J65" s="70">
        <v>512540</v>
      </c>
      <c r="K65" s="60">
        <v>1</v>
      </c>
      <c r="L65" s="44">
        <v>512540</v>
      </c>
      <c r="M65" s="62">
        <v>1.0808100537110616E-2</v>
      </c>
      <c r="N65" s="35"/>
    </row>
    <row r="66" spans="1:14" s="11" customFormat="1" ht="44.25">
      <c r="A66" s="89" t="s">
        <v>64</v>
      </c>
      <c r="B66" s="326">
        <v>111517</v>
      </c>
      <c r="C66" s="340">
        <v>0.20119236383716779</v>
      </c>
      <c r="D66" s="346">
        <v>442763.48</v>
      </c>
      <c r="E66" s="342">
        <v>2.6135770826815574</v>
      </c>
      <c r="F66" s="328">
        <v>554280.48</v>
      </c>
      <c r="G66" s="343">
        <v>1.0975873497278368E-2</v>
      </c>
      <c r="H66" s="42">
        <v>169409</v>
      </c>
      <c r="I66" s="58">
        <v>0.27614677630926066</v>
      </c>
      <c r="J66" s="70">
        <v>444065.48</v>
      </c>
      <c r="K66" s="60">
        <v>0.72385322369073934</v>
      </c>
      <c r="L66" s="44">
        <v>613474.48</v>
      </c>
      <c r="M66" s="62">
        <v>1.2936539307745066E-2</v>
      </c>
      <c r="N66" s="35"/>
    </row>
    <row r="67" spans="1:14" s="86" customFormat="1" ht="45">
      <c r="A67" s="116" t="s">
        <v>65</v>
      </c>
      <c r="B67" s="359">
        <v>6436766.9800000004</v>
      </c>
      <c r="C67" s="355">
        <v>0.51935643864631875</v>
      </c>
      <c r="D67" s="360">
        <v>5956969.7699999996</v>
      </c>
      <c r="E67" s="356">
        <v>0.70584177057978281</v>
      </c>
      <c r="F67" s="359">
        <v>12393736.75</v>
      </c>
      <c r="G67" s="357">
        <v>0.24542103075065883</v>
      </c>
      <c r="H67" s="91">
        <v>8439525.7100000009</v>
      </c>
      <c r="I67" s="81">
        <v>0.5986373077363899</v>
      </c>
      <c r="J67" s="92">
        <v>5658368.96</v>
      </c>
      <c r="K67" s="84">
        <v>0.40136269226361015</v>
      </c>
      <c r="L67" s="91">
        <v>14097894.67</v>
      </c>
      <c r="M67" s="83">
        <v>0.29728696873406152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9135</v>
      </c>
      <c r="E69" s="337">
        <v>1</v>
      </c>
      <c r="F69" s="349">
        <v>9135</v>
      </c>
      <c r="G69" s="339">
        <v>1.8089145841404679E-4</v>
      </c>
      <c r="H69" s="5">
        <v>0</v>
      </c>
      <c r="I69" s="52">
        <v>0</v>
      </c>
      <c r="J69" s="59">
        <v>9185</v>
      </c>
      <c r="K69" s="54">
        <v>1</v>
      </c>
      <c r="L69" s="68">
        <v>9185</v>
      </c>
      <c r="M69" s="56">
        <v>1.9368713355710971E-4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11554758</v>
      </c>
      <c r="E72" s="337">
        <v>1</v>
      </c>
      <c r="F72" s="349">
        <v>11554758</v>
      </c>
      <c r="G72" s="339">
        <v>0.22880755623879304</v>
      </c>
      <c r="H72" s="5">
        <v>0</v>
      </c>
      <c r="I72" s="52">
        <v>0</v>
      </c>
      <c r="J72" s="59">
        <v>10650200</v>
      </c>
      <c r="K72" s="54">
        <v>1</v>
      </c>
      <c r="L72" s="68">
        <v>10650200</v>
      </c>
      <c r="M72" s="56">
        <v>0.22458429067065103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2793982.15</v>
      </c>
      <c r="E73" s="342">
        <v>1</v>
      </c>
      <c r="F73" s="328">
        <v>2793982.15</v>
      </c>
      <c r="G73" s="343">
        <v>5.532649216161073E-2</v>
      </c>
      <c r="H73" s="42">
        <v>0</v>
      </c>
      <c r="I73" s="58">
        <v>0</v>
      </c>
      <c r="J73" s="70">
        <v>2793982</v>
      </c>
      <c r="K73" s="60">
        <v>1</v>
      </c>
      <c r="L73" s="44">
        <v>2793982</v>
      </c>
      <c r="M73" s="62">
        <v>5.8917622731645129E-2</v>
      </c>
    </row>
    <row r="74" spans="1:14" s="86" customFormat="1" ht="45">
      <c r="A74" s="87" t="s">
        <v>72</v>
      </c>
      <c r="B74" s="379">
        <v>0</v>
      </c>
      <c r="C74" s="355">
        <v>0</v>
      </c>
      <c r="D74" s="363">
        <v>14357875.15</v>
      </c>
      <c r="E74" s="356">
        <v>1</v>
      </c>
      <c r="F74" s="375">
        <v>14357875.15</v>
      </c>
      <c r="G74" s="386">
        <v>0.28431493985881784</v>
      </c>
      <c r="H74" s="119">
        <v>0</v>
      </c>
      <c r="I74" s="81">
        <v>0</v>
      </c>
      <c r="J74" s="96">
        <v>13453367</v>
      </c>
      <c r="K74" s="84">
        <v>1</v>
      </c>
      <c r="L74" s="120">
        <v>13453367</v>
      </c>
      <c r="M74" s="83">
        <v>0.2836956005358533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30185051.98</v>
      </c>
      <c r="C76" s="382">
        <v>0.59772502189009424</v>
      </c>
      <c r="D76" s="381">
        <v>20314844.920000002</v>
      </c>
      <c r="E76" s="383">
        <v>0.40227497810990587</v>
      </c>
      <c r="F76" s="381">
        <v>50499896.899999999</v>
      </c>
      <c r="G76" s="384">
        <v>1</v>
      </c>
      <c r="H76" s="123">
        <v>28310102.710000001</v>
      </c>
      <c r="I76" s="124">
        <v>0.59698450131815606</v>
      </c>
      <c r="J76" s="123">
        <v>19111735.960000001</v>
      </c>
      <c r="K76" s="125">
        <v>0.40301549868184394</v>
      </c>
      <c r="L76" s="123">
        <v>47421838.670000002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16.5" customHeight="1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6" zoomScale="30" zoomScaleNormal="30" workbookViewId="0">
      <selection activeCell="G79" sqref="G79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30373808</v>
      </c>
      <c r="C13" s="335">
        <v>1</v>
      </c>
      <c r="D13" s="336">
        <v>0</v>
      </c>
      <c r="E13" s="337">
        <v>0</v>
      </c>
      <c r="F13" s="338">
        <v>30373808</v>
      </c>
      <c r="G13" s="339">
        <v>0.12797387135719193</v>
      </c>
      <c r="H13" s="9">
        <v>132137556</v>
      </c>
      <c r="I13" s="52">
        <v>1</v>
      </c>
      <c r="J13" s="53">
        <v>0</v>
      </c>
      <c r="K13" s="54">
        <v>0</v>
      </c>
      <c r="L13" s="55">
        <v>132137556</v>
      </c>
      <c r="M13" s="56">
        <v>0.53133738827579358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174493182</v>
      </c>
      <c r="C15" s="393">
        <v>1</v>
      </c>
      <c r="D15" s="346">
        <v>0</v>
      </c>
      <c r="E15" s="394">
        <v>0</v>
      </c>
      <c r="F15" s="332">
        <v>174493182</v>
      </c>
      <c r="G15" s="395">
        <v>1</v>
      </c>
      <c r="H15" s="63">
        <v>70112970</v>
      </c>
      <c r="I15" s="64">
        <v>1</v>
      </c>
      <c r="J15" s="42">
        <v>0</v>
      </c>
      <c r="K15" s="65">
        <v>0</v>
      </c>
      <c r="L15" s="48">
        <v>70112970</v>
      </c>
      <c r="M15" s="66">
        <v>0.28193076587597143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0</v>
      </c>
      <c r="C17" s="340">
        <v>0</v>
      </c>
      <c r="D17" s="346">
        <v>0</v>
      </c>
      <c r="E17" s="342">
        <v>0</v>
      </c>
      <c r="F17" s="328">
        <v>0</v>
      </c>
      <c r="G17" s="343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60000</v>
      </c>
      <c r="C30" s="340">
        <v>1</v>
      </c>
      <c r="D30" s="346">
        <v>0</v>
      </c>
      <c r="E30" s="342">
        <v>0</v>
      </c>
      <c r="F30" s="328">
        <v>60000</v>
      </c>
      <c r="G30" s="343">
        <v>1</v>
      </c>
      <c r="H30" s="42">
        <v>60000</v>
      </c>
      <c r="I30" s="58">
        <v>1</v>
      </c>
      <c r="J30" s="70">
        <v>0</v>
      </c>
      <c r="K30" s="60">
        <v>0</v>
      </c>
      <c r="L30" s="44">
        <v>60000</v>
      </c>
      <c r="M30" s="62">
        <v>1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82147225</v>
      </c>
      <c r="C32" s="340">
        <v>1</v>
      </c>
      <c r="D32" s="346">
        <v>0</v>
      </c>
      <c r="E32" s="342">
        <v>0</v>
      </c>
      <c r="F32" s="328">
        <v>82147225</v>
      </c>
      <c r="G32" s="343">
        <v>1</v>
      </c>
      <c r="H32" s="42">
        <v>70052970</v>
      </c>
      <c r="I32" s="58">
        <v>1</v>
      </c>
      <c r="J32" s="70">
        <v>0</v>
      </c>
      <c r="K32" s="60">
        <v>0</v>
      </c>
      <c r="L32" s="44">
        <v>70052970</v>
      </c>
      <c r="M32" s="62">
        <v>1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92285957</v>
      </c>
      <c r="C34" s="340">
        <v>1</v>
      </c>
      <c r="D34" s="346">
        <v>0</v>
      </c>
      <c r="E34" s="342">
        <v>0</v>
      </c>
      <c r="F34" s="328">
        <v>92285957</v>
      </c>
      <c r="G34" s="343">
        <v>0.38882813736075983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204866990</v>
      </c>
      <c r="C40" s="355">
        <v>1</v>
      </c>
      <c r="D40" s="354">
        <v>0</v>
      </c>
      <c r="E40" s="356">
        <v>0</v>
      </c>
      <c r="F40" s="354">
        <v>204866990</v>
      </c>
      <c r="G40" s="357">
        <v>0.86316545569772229</v>
      </c>
      <c r="H40" s="80">
        <v>202250526</v>
      </c>
      <c r="I40" s="81">
        <v>1</v>
      </c>
      <c r="J40" s="80">
        <v>0</v>
      </c>
      <c r="K40" s="84">
        <v>0</v>
      </c>
      <c r="L40" s="80">
        <v>202250526</v>
      </c>
      <c r="M40" s="83">
        <v>0.8132681541517649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340175</v>
      </c>
      <c r="C46" s="340">
        <v>1</v>
      </c>
      <c r="D46" s="346">
        <v>0</v>
      </c>
      <c r="E46" s="342">
        <v>0</v>
      </c>
      <c r="F46" s="353">
        <v>340175</v>
      </c>
      <c r="G46" s="343">
        <v>1.4332582759768798E-3</v>
      </c>
      <c r="H46" s="42">
        <v>243956</v>
      </c>
      <c r="I46" s="58">
        <v>1</v>
      </c>
      <c r="J46" s="70">
        <v>0</v>
      </c>
      <c r="K46" s="60">
        <v>0</v>
      </c>
      <c r="L46" s="79">
        <v>243956</v>
      </c>
      <c r="M46" s="62">
        <v>9.8096973955087751E-4</v>
      </c>
      <c r="N46" s="35"/>
    </row>
    <row r="47" spans="1:14" s="86" customFormat="1" ht="45">
      <c r="A47" s="87" t="s">
        <v>45</v>
      </c>
      <c r="B47" s="359">
        <v>340175</v>
      </c>
      <c r="C47" s="355">
        <v>1</v>
      </c>
      <c r="D47" s="360">
        <v>0</v>
      </c>
      <c r="E47" s="356">
        <v>0</v>
      </c>
      <c r="F47" s="361">
        <v>340175</v>
      </c>
      <c r="G47" s="357">
        <v>1.4332582759768798E-3</v>
      </c>
      <c r="H47" s="91">
        <v>243956</v>
      </c>
      <c r="I47" s="81">
        <v>1</v>
      </c>
      <c r="J47" s="92">
        <v>0</v>
      </c>
      <c r="K47" s="84">
        <v>0</v>
      </c>
      <c r="L47" s="93">
        <v>243956</v>
      </c>
      <c r="M47" s="83">
        <v>9.8096973955087751E-4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0</v>
      </c>
      <c r="E60" s="342">
        <v>0</v>
      </c>
      <c r="F60" s="353">
        <v>0</v>
      </c>
      <c r="G60" s="343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12611</v>
      </c>
      <c r="C66" s="340">
        <v>1</v>
      </c>
      <c r="D66" s="346">
        <v>0</v>
      </c>
      <c r="E66" s="342">
        <v>0</v>
      </c>
      <c r="F66" s="328">
        <v>12611</v>
      </c>
      <c r="G66" s="343">
        <v>5.3133887317834735E-5</v>
      </c>
      <c r="H66" s="42">
        <v>120864</v>
      </c>
      <c r="I66" s="58">
        <v>1</v>
      </c>
      <c r="J66" s="70">
        <v>0</v>
      </c>
      <c r="K66" s="60">
        <v>0</v>
      </c>
      <c r="L66" s="44">
        <v>120864</v>
      </c>
      <c r="M66" s="62">
        <v>4.8600537228466302E-4</v>
      </c>
      <c r="N66" s="35"/>
    </row>
    <row r="67" spans="1:14" s="86" customFormat="1" ht="45">
      <c r="A67" s="116" t="s">
        <v>65</v>
      </c>
      <c r="B67" s="359">
        <v>12611</v>
      </c>
      <c r="C67" s="355">
        <v>1</v>
      </c>
      <c r="D67" s="360">
        <v>0</v>
      </c>
      <c r="E67" s="356">
        <v>0</v>
      </c>
      <c r="F67" s="359">
        <v>12611</v>
      </c>
      <c r="G67" s="357">
        <v>5.3133887317834735E-5</v>
      </c>
      <c r="H67" s="91">
        <v>120864</v>
      </c>
      <c r="I67" s="81">
        <v>1</v>
      </c>
      <c r="J67" s="92">
        <v>0</v>
      </c>
      <c r="K67" s="84">
        <v>0</v>
      </c>
      <c r="L67" s="91">
        <v>120864</v>
      </c>
      <c r="M67" s="83">
        <v>4.8600537228466302E-4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32124048</v>
      </c>
      <c r="C69" s="335">
        <v>1</v>
      </c>
      <c r="D69" s="341">
        <v>0</v>
      </c>
      <c r="E69" s="337">
        <v>0</v>
      </c>
      <c r="F69" s="349">
        <v>32124048</v>
      </c>
      <c r="G69" s="339">
        <v>0.13534815213898299</v>
      </c>
      <c r="H69" s="5">
        <v>46073263</v>
      </c>
      <c r="I69" s="52">
        <v>1</v>
      </c>
      <c r="J69" s="59">
        <v>0</v>
      </c>
      <c r="K69" s="54">
        <v>0</v>
      </c>
      <c r="L69" s="68">
        <v>46073263</v>
      </c>
      <c r="M69" s="56">
        <v>0.18526487073639952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0</v>
      </c>
      <c r="C73" s="340">
        <v>0</v>
      </c>
      <c r="D73" s="346">
        <v>0</v>
      </c>
      <c r="E73" s="342">
        <v>0</v>
      </c>
      <c r="F73" s="328">
        <v>0</v>
      </c>
      <c r="G73" s="343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379">
        <v>32124048</v>
      </c>
      <c r="C74" s="355">
        <v>1</v>
      </c>
      <c r="D74" s="363">
        <v>0</v>
      </c>
      <c r="E74" s="356">
        <v>0</v>
      </c>
      <c r="F74" s="375">
        <v>32124048</v>
      </c>
      <c r="G74" s="386">
        <v>0.13534815213898299</v>
      </c>
      <c r="H74" s="119">
        <v>46073263</v>
      </c>
      <c r="I74" s="81">
        <v>1</v>
      </c>
      <c r="J74" s="96">
        <v>0</v>
      </c>
      <c r="K74" s="84">
        <v>0</v>
      </c>
      <c r="L74" s="120">
        <v>46073263</v>
      </c>
      <c r="M74" s="83">
        <v>0.18526487073639952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237343824</v>
      </c>
      <c r="C76" s="382">
        <v>1</v>
      </c>
      <c r="D76" s="381">
        <v>0</v>
      </c>
      <c r="E76" s="383">
        <v>0</v>
      </c>
      <c r="F76" s="381">
        <v>237343824</v>
      </c>
      <c r="G76" s="384">
        <v>1</v>
      </c>
      <c r="H76" s="123">
        <v>248688609</v>
      </c>
      <c r="I76" s="124">
        <v>1</v>
      </c>
      <c r="J76" s="123">
        <v>0</v>
      </c>
      <c r="K76" s="125">
        <v>0</v>
      </c>
      <c r="L76" s="123">
        <v>248688609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22" zoomScale="30" zoomScaleNormal="30" workbookViewId="0">
      <selection activeCell="F42" sqref="F42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308"/>
      <c r="C4" s="309"/>
      <c r="D4" s="308"/>
      <c r="E4" s="309"/>
      <c r="F4" s="308"/>
      <c r="G4" s="31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305"/>
      <c r="C5" s="311"/>
      <c r="D5" s="305"/>
      <c r="E5" s="311"/>
      <c r="F5" s="305"/>
      <c r="G5" s="312"/>
      <c r="H5" s="5"/>
      <c r="I5" s="22"/>
      <c r="J5" s="5"/>
      <c r="K5" s="22"/>
      <c r="L5" s="5"/>
      <c r="M5" s="23"/>
    </row>
    <row r="6" spans="1:17" s="11" customFormat="1" ht="45">
      <c r="A6" s="24"/>
      <c r="B6" s="313" t="s">
        <v>129</v>
      </c>
      <c r="C6" s="314"/>
      <c r="D6" s="315"/>
      <c r="E6" s="314"/>
      <c r="F6" s="315"/>
      <c r="G6" s="316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305" t="s">
        <v>4</v>
      </c>
      <c r="C7" s="311"/>
      <c r="D7" s="305" t="s">
        <v>4</v>
      </c>
      <c r="E7" s="311"/>
      <c r="F7" s="305" t="s">
        <v>4</v>
      </c>
      <c r="G7" s="312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305" t="s">
        <v>4</v>
      </c>
      <c r="C8" s="311"/>
      <c r="D8" s="305" t="s">
        <v>4</v>
      </c>
      <c r="E8" s="311"/>
      <c r="F8" s="305" t="s">
        <v>4</v>
      </c>
      <c r="G8" s="312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8" t="s">
        <v>4</v>
      </c>
      <c r="C9" s="319" t="s">
        <v>6</v>
      </c>
      <c r="D9" s="320" t="s">
        <v>4</v>
      </c>
      <c r="E9" s="319" t="s">
        <v>6</v>
      </c>
      <c r="F9" s="320" t="s">
        <v>4</v>
      </c>
      <c r="G9" s="321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22" t="s">
        <v>8</v>
      </c>
      <c r="C10" s="323" t="s">
        <v>9</v>
      </c>
      <c r="D10" s="324" t="s">
        <v>10</v>
      </c>
      <c r="E10" s="323" t="s">
        <v>9</v>
      </c>
      <c r="F10" s="324" t="s">
        <v>9</v>
      </c>
      <c r="G10" s="325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326" t="s">
        <v>4</v>
      </c>
      <c r="C11" s="327"/>
      <c r="D11" s="328" t="s">
        <v>4</v>
      </c>
      <c r="E11" s="327"/>
      <c r="F11" s="328" t="s">
        <v>4</v>
      </c>
      <c r="G11" s="329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330" t="s">
        <v>4</v>
      </c>
      <c r="C12" s="331" t="s">
        <v>4</v>
      </c>
      <c r="D12" s="332"/>
      <c r="E12" s="333"/>
      <c r="F12" s="332"/>
      <c r="G12" s="334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307">
        <v>2419862</v>
      </c>
      <c r="C13" s="335">
        <v>1</v>
      </c>
      <c r="D13" s="336">
        <v>0</v>
      </c>
      <c r="E13" s="337">
        <v>0</v>
      </c>
      <c r="F13" s="338">
        <v>2419862</v>
      </c>
      <c r="G13" s="339">
        <v>0.3479247691991379</v>
      </c>
      <c r="H13" s="9">
        <v>2399849</v>
      </c>
      <c r="I13" s="52">
        <v>1</v>
      </c>
      <c r="J13" s="53">
        <v>0</v>
      </c>
      <c r="K13" s="54">
        <v>0</v>
      </c>
      <c r="L13" s="55">
        <v>2399849</v>
      </c>
      <c r="M13" s="56">
        <v>0.16978885568836238</v>
      </c>
      <c r="N13" s="57"/>
    </row>
    <row r="14" spans="1:17" s="11" customFormat="1" ht="44.25">
      <c r="A14" s="21" t="s">
        <v>14</v>
      </c>
      <c r="B14" s="305">
        <v>0</v>
      </c>
      <c r="C14" s="340">
        <v>0</v>
      </c>
      <c r="D14" s="341">
        <v>0</v>
      </c>
      <c r="E14" s="342">
        <v>0</v>
      </c>
      <c r="F14" s="396">
        <v>0</v>
      </c>
      <c r="G14" s="343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344">
        <v>37286</v>
      </c>
      <c r="C15" s="393">
        <v>1</v>
      </c>
      <c r="D15" s="346">
        <v>0</v>
      </c>
      <c r="E15" s="394">
        <v>0</v>
      </c>
      <c r="F15" s="332">
        <v>37286</v>
      </c>
      <c r="G15" s="395">
        <v>1</v>
      </c>
      <c r="H15" s="63">
        <v>39798</v>
      </c>
      <c r="I15" s="64">
        <v>1</v>
      </c>
      <c r="J15" s="42">
        <v>0</v>
      </c>
      <c r="K15" s="65">
        <v>0</v>
      </c>
      <c r="L15" s="48">
        <v>39798</v>
      </c>
      <c r="M15" s="66">
        <v>2.8157008539643311E-3</v>
      </c>
      <c r="N15" s="35"/>
    </row>
    <row r="16" spans="1:17" s="11" customFormat="1" ht="44.25">
      <c r="A16" s="67" t="s">
        <v>16</v>
      </c>
      <c r="B16" s="305">
        <v>0</v>
      </c>
      <c r="C16" s="335">
        <v>0</v>
      </c>
      <c r="D16" s="341">
        <v>0</v>
      </c>
      <c r="E16" s="337">
        <v>0</v>
      </c>
      <c r="F16" s="349">
        <v>0</v>
      </c>
      <c r="G16" s="339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326">
        <v>37286</v>
      </c>
      <c r="C17" s="340">
        <v>1</v>
      </c>
      <c r="D17" s="346">
        <v>0</v>
      </c>
      <c r="E17" s="342">
        <v>0</v>
      </c>
      <c r="F17" s="328">
        <v>37286</v>
      </c>
      <c r="G17" s="343">
        <v>5.3609350220628514E-3</v>
      </c>
      <c r="H17" s="42">
        <v>39798</v>
      </c>
      <c r="I17" s="58">
        <v>1</v>
      </c>
      <c r="J17" s="70">
        <v>0</v>
      </c>
      <c r="K17" s="60">
        <v>0</v>
      </c>
      <c r="L17" s="44">
        <v>39798</v>
      </c>
      <c r="M17" s="62">
        <v>2.8157008539643311E-3</v>
      </c>
      <c r="N17" s="35"/>
    </row>
    <row r="18" spans="1:14" s="11" customFormat="1" ht="44.25">
      <c r="A18" s="69" t="s">
        <v>18</v>
      </c>
      <c r="B18" s="326">
        <v>0</v>
      </c>
      <c r="C18" s="340">
        <v>0</v>
      </c>
      <c r="D18" s="346">
        <v>0</v>
      </c>
      <c r="E18" s="342">
        <v>0</v>
      </c>
      <c r="F18" s="328">
        <v>0</v>
      </c>
      <c r="G18" s="343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326">
        <v>0</v>
      </c>
      <c r="C19" s="340">
        <v>0</v>
      </c>
      <c r="D19" s="346">
        <v>0</v>
      </c>
      <c r="E19" s="342">
        <v>0</v>
      </c>
      <c r="F19" s="328">
        <v>0</v>
      </c>
      <c r="G19" s="343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326">
        <v>0</v>
      </c>
      <c r="C20" s="340">
        <v>0</v>
      </c>
      <c r="D20" s="346">
        <v>0</v>
      </c>
      <c r="E20" s="342">
        <v>0</v>
      </c>
      <c r="F20" s="328">
        <v>0</v>
      </c>
      <c r="G20" s="343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326">
        <v>0</v>
      </c>
      <c r="C21" s="340">
        <v>0</v>
      </c>
      <c r="D21" s="346">
        <v>0</v>
      </c>
      <c r="E21" s="342">
        <v>0</v>
      </c>
      <c r="F21" s="328">
        <v>0</v>
      </c>
      <c r="G21" s="343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326">
        <v>0</v>
      </c>
      <c r="C22" s="340">
        <v>0</v>
      </c>
      <c r="D22" s="346">
        <v>0</v>
      </c>
      <c r="E22" s="342">
        <v>0</v>
      </c>
      <c r="F22" s="328">
        <v>0</v>
      </c>
      <c r="G22" s="343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326">
        <v>0</v>
      </c>
      <c r="C23" s="340">
        <v>0</v>
      </c>
      <c r="D23" s="346">
        <v>0</v>
      </c>
      <c r="E23" s="342">
        <v>0</v>
      </c>
      <c r="F23" s="328">
        <v>0</v>
      </c>
      <c r="G23" s="343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326">
        <v>0</v>
      </c>
      <c r="C24" s="340">
        <v>0</v>
      </c>
      <c r="D24" s="346">
        <v>0</v>
      </c>
      <c r="E24" s="342">
        <v>0</v>
      </c>
      <c r="F24" s="328">
        <v>0</v>
      </c>
      <c r="G24" s="343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326">
        <v>0</v>
      </c>
      <c r="C25" s="340">
        <v>0</v>
      </c>
      <c r="D25" s="346">
        <v>0</v>
      </c>
      <c r="E25" s="342">
        <v>0</v>
      </c>
      <c r="F25" s="328">
        <v>0</v>
      </c>
      <c r="G25" s="343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326">
        <v>0</v>
      </c>
      <c r="C26" s="340">
        <v>0</v>
      </c>
      <c r="D26" s="346">
        <v>0</v>
      </c>
      <c r="E26" s="342">
        <v>0</v>
      </c>
      <c r="F26" s="328">
        <v>0</v>
      </c>
      <c r="G26" s="343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326">
        <v>0</v>
      </c>
      <c r="C27" s="340">
        <v>0</v>
      </c>
      <c r="D27" s="346">
        <v>0</v>
      </c>
      <c r="E27" s="342">
        <v>0</v>
      </c>
      <c r="F27" s="328">
        <v>0</v>
      </c>
      <c r="G27" s="343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326">
        <v>0</v>
      </c>
      <c r="C28" s="340">
        <v>0</v>
      </c>
      <c r="D28" s="346">
        <v>0</v>
      </c>
      <c r="E28" s="342">
        <v>0</v>
      </c>
      <c r="F28" s="328">
        <v>0</v>
      </c>
      <c r="G28" s="343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326">
        <v>0</v>
      </c>
      <c r="C29" s="340">
        <v>0</v>
      </c>
      <c r="D29" s="346">
        <v>0</v>
      </c>
      <c r="E29" s="342">
        <v>0</v>
      </c>
      <c r="F29" s="328">
        <v>0</v>
      </c>
      <c r="G29" s="343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326">
        <v>0</v>
      </c>
      <c r="C30" s="340">
        <v>0</v>
      </c>
      <c r="D30" s="346">
        <v>0</v>
      </c>
      <c r="E30" s="342">
        <v>0</v>
      </c>
      <c r="F30" s="328">
        <v>0</v>
      </c>
      <c r="G30" s="343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326">
        <v>0</v>
      </c>
      <c r="C31" s="340">
        <v>0</v>
      </c>
      <c r="D31" s="346">
        <v>0</v>
      </c>
      <c r="E31" s="342">
        <v>0</v>
      </c>
      <c r="F31" s="328">
        <v>0</v>
      </c>
      <c r="G31" s="343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326">
        <v>0</v>
      </c>
      <c r="C32" s="340">
        <v>0</v>
      </c>
      <c r="D32" s="346">
        <v>0</v>
      </c>
      <c r="E32" s="342">
        <v>0</v>
      </c>
      <c r="F32" s="328">
        <v>0</v>
      </c>
      <c r="G32" s="343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326">
        <v>0</v>
      </c>
      <c r="C33" s="340">
        <v>0</v>
      </c>
      <c r="D33" s="346">
        <v>0</v>
      </c>
      <c r="E33" s="342">
        <v>0</v>
      </c>
      <c r="F33" s="328">
        <v>0</v>
      </c>
      <c r="G33" s="343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326">
        <v>0</v>
      </c>
      <c r="C34" s="340">
        <v>0</v>
      </c>
      <c r="D34" s="346">
        <v>0</v>
      </c>
      <c r="E34" s="342">
        <v>0</v>
      </c>
      <c r="F34" s="328">
        <v>0</v>
      </c>
      <c r="G34" s="343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350"/>
      <c r="C35" s="345" t="s">
        <v>4</v>
      </c>
      <c r="D35" s="346"/>
      <c r="E35" s="347" t="s">
        <v>4</v>
      </c>
      <c r="F35" s="328"/>
      <c r="G35" s="348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326">
        <v>0</v>
      </c>
      <c r="C36" s="340">
        <v>0</v>
      </c>
      <c r="D36" s="346">
        <v>0</v>
      </c>
      <c r="E36" s="342">
        <v>0</v>
      </c>
      <c r="F36" s="328">
        <v>0</v>
      </c>
      <c r="G36" s="343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350"/>
      <c r="C37" s="345" t="s">
        <v>4</v>
      </c>
      <c r="D37" s="346"/>
      <c r="E37" s="347" t="s">
        <v>4</v>
      </c>
      <c r="F37" s="328"/>
      <c r="G37" s="348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351">
        <v>0</v>
      </c>
      <c r="C38" s="340">
        <v>0</v>
      </c>
      <c r="D38" s="352">
        <v>0</v>
      </c>
      <c r="E38" s="342">
        <v>0</v>
      </c>
      <c r="F38" s="353">
        <v>0</v>
      </c>
      <c r="G38" s="343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351"/>
      <c r="C39" s="340" t="s">
        <v>11</v>
      </c>
      <c r="D39" s="352"/>
      <c r="E39" s="342" t="s">
        <v>11</v>
      </c>
      <c r="F39" s="328">
        <v>0</v>
      </c>
      <c r="G39" s="343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354">
        <v>2457148</v>
      </c>
      <c r="C40" s="355">
        <v>1</v>
      </c>
      <c r="D40" s="354">
        <v>0</v>
      </c>
      <c r="E40" s="356">
        <v>0</v>
      </c>
      <c r="F40" s="354">
        <v>2457148</v>
      </c>
      <c r="G40" s="357">
        <v>0.35328570422120076</v>
      </c>
      <c r="H40" s="80">
        <v>2439647</v>
      </c>
      <c r="I40" s="81">
        <v>1</v>
      </c>
      <c r="J40" s="80">
        <v>0</v>
      </c>
      <c r="K40" s="84">
        <v>0</v>
      </c>
      <c r="L40" s="80">
        <v>2439647</v>
      </c>
      <c r="M40" s="83">
        <v>0.1726045565423267</v>
      </c>
      <c r="N40" s="85"/>
    </row>
    <row r="41" spans="1:14" s="11" customFormat="1" ht="45">
      <c r="A41" s="87" t="s">
        <v>39</v>
      </c>
      <c r="B41" s="344"/>
      <c r="C41" s="345" t="s">
        <v>4</v>
      </c>
      <c r="D41" s="346"/>
      <c r="E41" s="347" t="s">
        <v>4</v>
      </c>
      <c r="F41" s="328"/>
      <c r="G41" s="348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330">
        <v>0</v>
      </c>
      <c r="C42" s="335">
        <v>0</v>
      </c>
      <c r="D42" s="358">
        <v>0</v>
      </c>
      <c r="E42" s="337">
        <v>0</v>
      </c>
      <c r="F42" s="332">
        <v>0</v>
      </c>
      <c r="G42" s="339">
        <v>0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326">
        <v>0</v>
      </c>
      <c r="C43" s="340">
        <v>0</v>
      </c>
      <c r="D43" s="346">
        <v>0</v>
      </c>
      <c r="E43" s="342">
        <v>0</v>
      </c>
      <c r="F43" s="328">
        <v>0</v>
      </c>
      <c r="G43" s="343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326">
        <v>0</v>
      </c>
      <c r="C44" s="340">
        <v>0</v>
      </c>
      <c r="D44" s="346">
        <v>0</v>
      </c>
      <c r="E44" s="342">
        <v>0</v>
      </c>
      <c r="F44" s="353">
        <v>0</v>
      </c>
      <c r="G44" s="343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326">
        <v>0</v>
      </c>
      <c r="C45" s="340">
        <v>0</v>
      </c>
      <c r="D45" s="346">
        <v>0</v>
      </c>
      <c r="E45" s="342">
        <v>0</v>
      </c>
      <c r="F45" s="353">
        <v>0</v>
      </c>
      <c r="G45" s="343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326">
        <v>110025</v>
      </c>
      <c r="C46" s="340">
        <v>1</v>
      </c>
      <c r="D46" s="346">
        <v>0</v>
      </c>
      <c r="E46" s="342">
        <v>0</v>
      </c>
      <c r="F46" s="353">
        <v>110025</v>
      </c>
      <c r="G46" s="343">
        <v>1.5819258590421745E-2</v>
      </c>
      <c r="H46" s="42">
        <v>375000</v>
      </c>
      <c r="I46" s="58">
        <v>1</v>
      </c>
      <c r="J46" s="70">
        <v>0</v>
      </c>
      <c r="K46" s="60">
        <v>0</v>
      </c>
      <c r="L46" s="79">
        <v>375000</v>
      </c>
      <c r="M46" s="62">
        <v>2.6531177954586264E-2</v>
      </c>
      <c r="N46" s="35"/>
    </row>
    <row r="47" spans="1:14" s="86" customFormat="1" ht="45">
      <c r="A47" s="87" t="s">
        <v>45</v>
      </c>
      <c r="B47" s="359">
        <v>110025</v>
      </c>
      <c r="C47" s="355">
        <v>1</v>
      </c>
      <c r="D47" s="360">
        <v>0</v>
      </c>
      <c r="E47" s="356">
        <v>0</v>
      </c>
      <c r="F47" s="361">
        <v>110025</v>
      </c>
      <c r="G47" s="357">
        <v>1.5819258590421745E-2</v>
      </c>
      <c r="H47" s="91">
        <v>375000</v>
      </c>
      <c r="I47" s="81">
        <v>1</v>
      </c>
      <c r="J47" s="92">
        <v>0</v>
      </c>
      <c r="K47" s="84">
        <v>0</v>
      </c>
      <c r="L47" s="93">
        <v>375000</v>
      </c>
      <c r="M47" s="83">
        <v>2.6531177954586264E-2</v>
      </c>
      <c r="N47" s="85"/>
    </row>
    <row r="48" spans="1:14" s="86" customFormat="1" ht="45">
      <c r="A48" s="94" t="s">
        <v>46</v>
      </c>
      <c r="B48" s="362">
        <v>0</v>
      </c>
      <c r="C48" s="355">
        <v>0</v>
      </c>
      <c r="D48" s="362">
        <v>0</v>
      </c>
      <c r="E48" s="356">
        <v>0</v>
      </c>
      <c r="F48" s="364">
        <v>0</v>
      </c>
      <c r="G48" s="357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365"/>
      <c r="C49" s="366" t="s">
        <v>4</v>
      </c>
      <c r="D49" s="341"/>
      <c r="E49" s="367" t="s">
        <v>4</v>
      </c>
      <c r="F49" s="332"/>
      <c r="G49" s="368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365">
        <v>0</v>
      </c>
      <c r="C50" s="335">
        <v>0</v>
      </c>
      <c r="D50" s="341">
        <v>0</v>
      </c>
      <c r="E50" s="337">
        <v>0</v>
      </c>
      <c r="F50" s="369">
        <v>0</v>
      </c>
      <c r="G50" s="339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344">
        <v>0</v>
      </c>
      <c r="C51" s="340">
        <v>0</v>
      </c>
      <c r="D51" s="346">
        <v>0</v>
      </c>
      <c r="E51" s="342">
        <v>0</v>
      </c>
      <c r="F51" s="370">
        <v>0</v>
      </c>
      <c r="G51" s="343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371">
        <v>0</v>
      </c>
      <c r="C52" s="340">
        <v>0</v>
      </c>
      <c r="D52" s="372">
        <v>0</v>
      </c>
      <c r="E52" s="342">
        <v>0</v>
      </c>
      <c r="F52" s="373">
        <v>0</v>
      </c>
      <c r="G52" s="343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371">
        <v>0</v>
      </c>
      <c r="C53" s="340">
        <v>0</v>
      </c>
      <c r="D53" s="372">
        <v>0</v>
      </c>
      <c r="E53" s="342">
        <v>0</v>
      </c>
      <c r="F53" s="373">
        <v>0</v>
      </c>
      <c r="G53" s="343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371">
        <v>0</v>
      </c>
      <c r="C54" s="340">
        <v>0</v>
      </c>
      <c r="D54" s="372">
        <v>0</v>
      </c>
      <c r="E54" s="342">
        <v>0</v>
      </c>
      <c r="F54" s="373">
        <v>0</v>
      </c>
      <c r="G54" s="343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344">
        <v>0</v>
      </c>
      <c r="C55" s="340">
        <v>0</v>
      </c>
      <c r="D55" s="346">
        <v>0</v>
      </c>
      <c r="E55" s="342">
        <v>0</v>
      </c>
      <c r="F55" s="370">
        <v>0</v>
      </c>
      <c r="G55" s="343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374">
        <v>0</v>
      </c>
      <c r="C56" s="355">
        <v>0</v>
      </c>
      <c r="D56" s="360">
        <v>0</v>
      </c>
      <c r="E56" s="356">
        <v>0</v>
      </c>
      <c r="F56" s="375">
        <v>0</v>
      </c>
      <c r="G56" s="357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376">
        <v>0</v>
      </c>
      <c r="C57" s="340">
        <v>0</v>
      </c>
      <c r="D57" s="377">
        <v>0</v>
      </c>
      <c r="E57" s="342">
        <v>0</v>
      </c>
      <c r="F57" s="378">
        <v>0</v>
      </c>
      <c r="G57" s="343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326">
        <v>0</v>
      </c>
      <c r="C58" s="340">
        <v>0</v>
      </c>
      <c r="D58" s="346">
        <v>0</v>
      </c>
      <c r="E58" s="342">
        <v>0</v>
      </c>
      <c r="F58" s="328">
        <v>0</v>
      </c>
      <c r="G58" s="343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326">
        <v>0</v>
      </c>
      <c r="C59" s="340">
        <v>0</v>
      </c>
      <c r="D59" s="346">
        <v>0</v>
      </c>
      <c r="E59" s="342">
        <v>0</v>
      </c>
      <c r="F59" s="328">
        <v>0</v>
      </c>
      <c r="G59" s="343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351">
        <v>0</v>
      </c>
      <c r="C60" s="340">
        <v>0</v>
      </c>
      <c r="D60" s="352">
        <v>0</v>
      </c>
      <c r="E60" s="342">
        <v>0</v>
      </c>
      <c r="F60" s="353">
        <v>0</v>
      </c>
      <c r="G60" s="343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326">
        <v>0</v>
      </c>
      <c r="C61" s="340">
        <v>0</v>
      </c>
      <c r="D61" s="346">
        <v>0</v>
      </c>
      <c r="E61" s="342">
        <v>0</v>
      </c>
      <c r="F61" s="328">
        <v>0</v>
      </c>
      <c r="G61" s="343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326">
        <v>0</v>
      </c>
      <c r="C62" s="340">
        <v>0</v>
      </c>
      <c r="D62" s="346">
        <v>0</v>
      </c>
      <c r="E62" s="342">
        <v>0</v>
      </c>
      <c r="F62" s="328">
        <v>0</v>
      </c>
      <c r="G62" s="343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326">
        <v>0</v>
      </c>
      <c r="C63" s="340">
        <v>0</v>
      </c>
      <c r="D63" s="346">
        <v>0</v>
      </c>
      <c r="E63" s="342">
        <v>0</v>
      </c>
      <c r="F63" s="328">
        <v>0</v>
      </c>
      <c r="G63" s="343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326">
        <v>0</v>
      </c>
      <c r="C64" s="340">
        <v>0</v>
      </c>
      <c r="D64" s="346">
        <v>0</v>
      </c>
      <c r="E64" s="342">
        <v>0</v>
      </c>
      <c r="F64" s="328">
        <v>0</v>
      </c>
      <c r="G64" s="343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326">
        <v>0</v>
      </c>
      <c r="C65" s="340">
        <v>0</v>
      </c>
      <c r="D65" s="346">
        <v>0</v>
      </c>
      <c r="E65" s="342">
        <v>0</v>
      </c>
      <c r="F65" s="328">
        <v>0</v>
      </c>
      <c r="G65" s="343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326">
        <v>1537783</v>
      </c>
      <c r="C66" s="340">
        <v>1</v>
      </c>
      <c r="D66" s="346">
        <v>0</v>
      </c>
      <c r="E66" s="342">
        <v>0</v>
      </c>
      <c r="F66" s="328">
        <v>1537783</v>
      </c>
      <c r="G66" s="343">
        <v>0.22110054017681913</v>
      </c>
      <c r="H66" s="42">
        <v>7285000</v>
      </c>
      <c r="I66" s="58">
        <v>1</v>
      </c>
      <c r="J66" s="70">
        <v>0</v>
      </c>
      <c r="K66" s="60">
        <v>0</v>
      </c>
      <c r="L66" s="44">
        <v>7285000</v>
      </c>
      <c r="M66" s="62">
        <v>0.51541235039776245</v>
      </c>
      <c r="N66" s="35"/>
    </row>
    <row r="67" spans="1:14" s="86" customFormat="1" ht="45">
      <c r="A67" s="116" t="s">
        <v>65</v>
      </c>
      <c r="B67" s="359">
        <v>1537783</v>
      </c>
      <c r="C67" s="355">
        <v>1</v>
      </c>
      <c r="D67" s="360">
        <v>0</v>
      </c>
      <c r="E67" s="356">
        <v>0</v>
      </c>
      <c r="F67" s="359">
        <v>1537783</v>
      </c>
      <c r="G67" s="357">
        <v>0.22110054017681913</v>
      </c>
      <c r="H67" s="91">
        <v>7285000</v>
      </c>
      <c r="I67" s="81">
        <v>1</v>
      </c>
      <c r="J67" s="92">
        <v>0</v>
      </c>
      <c r="K67" s="84">
        <v>0</v>
      </c>
      <c r="L67" s="91">
        <v>7285000</v>
      </c>
      <c r="M67" s="83">
        <v>0.51541235039776245</v>
      </c>
      <c r="N67" s="85"/>
    </row>
    <row r="68" spans="1:14" s="11" customFormat="1" ht="45">
      <c r="A68" s="24" t="s">
        <v>66</v>
      </c>
      <c r="B68" s="344"/>
      <c r="C68" s="345" t="s">
        <v>4</v>
      </c>
      <c r="D68" s="346"/>
      <c r="E68" s="347" t="s">
        <v>4</v>
      </c>
      <c r="F68" s="328"/>
      <c r="G68" s="348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305">
        <v>0</v>
      </c>
      <c r="C69" s="335">
        <v>0</v>
      </c>
      <c r="D69" s="341">
        <v>0</v>
      </c>
      <c r="E69" s="337">
        <v>0</v>
      </c>
      <c r="F69" s="349">
        <v>0</v>
      </c>
      <c r="G69" s="339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326">
        <v>0</v>
      </c>
      <c r="C70" s="340">
        <v>0</v>
      </c>
      <c r="D70" s="346">
        <v>0</v>
      </c>
      <c r="E70" s="342">
        <v>0</v>
      </c>
      <c r="F70" s="328">
        <v>0</v>
      </c>
      <c r="G70" s="343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344"/>
      <c r="C71" s="345" t="s">
        <v>4</v>
      </c>
      <c r="D71" s="346"/>
      <c r="E71" s="347" t="s">
        <v>4</v>
      </c>
      <c r="F71" s="328"/>
      <c r="G71" s="348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305">
        <v>0</v>
      </c>
      <c r="C72" s="335">
        <v>0</v>
      </c>
      <c r="D72" s="341">
        <v>0</v>
      </c>
      <c r="E72" s="337">
        <v>0</v>
      </c>
      <c r="F72" s="349">
        <v>0</v>
      </c>
      <c r="G72" s="339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326">
        <v>2850174</v>
      </c>
      <c r="C73" s="340">
        <v>1</v>
      </c>
      <c r="D73" s="346">
        <v>0</v>
      </c>
      <c r="E73" s="342">
        <v>0</v>
      </c>
      <c r="F73" s="328">
        <v>2850174</v>
      </c>
      <c r="G73" s="343">
        <v>0.4097944970115584</v>
      </c>
      <c r="H73" s="42">
        <v>4034667</v>
      </c>
      <c r="I73" s="58">
        <v>1</v>
      </c>
      <c r="J73" s="70">
        <v>0</v>
      </c>
      <c r="K73" s="60">
        <v>0</v>
      </c>
      <c r="L73" s="44">
        <v>4034667</v>
      </c>
      <c r="M73" s="62">
        <v>0.28545191510532453</v>
      </c>
    </row>
    <row r="74" spans="1:14" s="86" customFormat="1" ht="45">
      <c r="A74" s="87" t="s">
        <v>72</v>
      </c>
      <c r="B74" s="379">
        <v>2850174</v>
      </c>
      <c r="C74" s="355">
        <v>1</v>
      </c>
      <c r="D74" s="363">
        <v>0</v>
      </c>
      <c r="E74" s="356">
        <v>0</v>
      </c>
      <c r="F74" s="375">
        <v>2850174</v>
      </c>
      <c r="G74" s="386">
        <v>0.4097944970115584</v>
      </c>
      <c r="H74" s="119">
        <v>4034667</v>
      </c>
      <c r="I74" s="81">
        <v>1</v>
      </c>
      <c r="J74" s="96">
        <v>0</v>
      </c>
      <c r="K74" s="84">
        <v>0</v>
      </c>
      <c r="L74" s="120">
        <v>4034667</v>
      </c>
      <c r="M74" s="83">
        <v>0.28545191510532453</v>
      </c>
    </row>
    <row r="75" spans="1:14" s="86" customFormat="1" ht="45">
      <c r="A75" s="87" t="s">
        <v>73</v>
      </c>
      <c r="B75" s="379">
        <v>0</v>
      </c>
      <c r="C75" s="356">
        <v>0</v>
      </c>
      <c r="D75" s="362">
        <v>0</v>
      </c>
      <c r="E75" s="356">
        <v>0</v>
      </c>
      <c r="F75" s="389">
        <v>0</v>
      </c>
      <c r="G75" s="357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381">
        <v>6955130</v>
      </c>
      <c r="C76" s="382">
        <v>1</v>
      </c>
      <c r="D76" s="381">
        <v>0</v>
      </c>
      <c r="E76" s="383">
        <v>0</v>
      </c>
      <c r="F76" s="381">
        <v>6955130</v>
      </c>
      <c r="G76" s="384">
        <v>1</v>
      </c>
      <c r="H76" s="123">
        <v>14134314</v>
      </c>
      <c r="I76" s="124">
        <v>1</v>
      </c>
      <c r="J76" s="123">
        <v>0</v>
      </c>
      <c r="K76" s="125">
        <v>0</v>
      </c>
      <c r="L76" s="123">
        <v>14134314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16" zoomScale="30" zoomScaleNormal="30" workbookViewId="0">
      <selection activeCell="B7" sqref="B7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50.285156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51.285156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ULBOS!B13+GSU!B13+LATech!B13+McNeese!B13+Nicholls!B13+NwSU!B13+SLU!B13+ULL!B13+ULM!B13+UNO!B13</f>
        <v>312763229</v>
      </c>
      <c r="C13" s="52">
        <f t="shared" ref="C13:C76" si="0">IF(ISBLANK(B13),"  ",IF(F13&gt;0,B13/F13,IF(B13&gt;0,1,0)))</f>
        <v>1</v>
      </c>
      <c r="D13" s="53">
        <f>ULBOS!D13+GSU!D13+LATech!D13+McNeese!D13+Nicholls!D13+NwSU!D13+SLU!D13+ULL!D13+ULM!D13+UNO!D13</f>
        <v>0</v>
      </c>
      <c r="E13" s="54">
        <f>IF(ISBLANK(D13),"  ",IF(F13&gt;0,D13/F13,IF(D13&gt;0,1,0)))</f>
        <v>0</v>
      </c>
      <c r="F13" s="206">
        <f>D13+B13</f>
        <v>312763229</v>
      </c>
      <c r="G13" s="56">
        <f>IF(ISBLANK(F13),"  ",IF(F76&gt;0,F13/F76,IF(F13&gt;0,1,0)))</f>
        <v>0.23241385560213398</v>
      </c>
      <c r="H13" s="9">
        <f>ULBOS!H13+GSU!H13+LATech!H13+McNeese!H13+Nicholls!H13+NwSU!H13+SLU!H13+ULL!H13+ULM!H13+UNO!H13</f>
        <v>278012636</v>
      </c>
      <c r="I13" s="52">
        <f>IF(ISBLANK(H13),"  ",IF(L13&gt;0,H13/L13,IF(H13&gt;0,1,0)))</f>
        <v>1</v>
      </c>
      <c r="J13" s="53">
        <f>ULBOS!J13+GSU!J13+LATech!J13+McNeese!J13+Nicholls!J13+NwSU!J13+SLU!J13+ULL!J13+ULM!J13+UNO!J13</f>
        <v>0</v>
      </c>
      <c r="K13" s="54">
        <f>IF(ISBLANK(J13),"  ",IF(L13&gt;0,J13/L13,IF(J13&gt;0,1,0)))</f>
        <v>0</v>
      </c>
      <c r="L13" s="55">
        <f t="shared" ref="L13:L15" si="1">J13+H13</f>
        <v>278012636</v>
      </c>
      <c r="M13" s="56">
        <f>IF(ISBLANK(L13),"  ",IF(L76&gt;0,L13/L76,IF(L13&gt;0,1,0)))</f>
        <v>0.20917586539303978</v>
      </c>
      <c r="N13" s="57"/>
    </row>
    <row r="14" spans="1:17" s="11" customFormat="1" ht="44.25">
      <c r="A14" s="21" t="s">
        <v>14</v>
      </c>
      <c r="B14" s="9">
        <f>ULBOS!B14+GSU!B14+LATech!B14+McNeese!B14+Nicholls!B14+NwSU!B14+SLU!B14+ULL!B14+ULM!B14+UNO!B14</f>
        <v>0</v>
      </c>
      <c r="C14" s="52">
        <f t="shared" ref="C14" si="2">IF(ISBLANK(B14),"  ",IF(F14&gt;0,B14/F14,IF(B14&gt;0,1,0)))</f>
        <v>0</v>
      </c>
      <c r="D14" s="53">
        <f>ULBOS!D14+GSU!D14+LATech!D14+McNeese!D14+Nicholls!D14+NwSU!D14+SLU!D14+ULL!D14+ULM!D14+UNO!D14</f>
        <v>0</v>
      </c>
      <c r="E14" s="54">
        <f>IF(ISBLANK(D14),"  ",IF(F14&gt;0,D14/F14,IF(D14&gt;0,1,0)))</f>
        <v>0</v>
      </c>
      <c r="F14" s="61">
        <f>D14+B14</f>
        <v>0</v>
      </c>
      <c r="G14" s="56">
        <f>IF(ISBLANK(F14),"  ",IF(F77&gt;0,F14/F77,IF(F14&gt;0,1,0)))</f>
        <v>0</v>
      </c>
      <c r="H14" s="9">
        <f>ULBOS!H14+GSU!H14+LATech!H14+McNeese!H14+Nicholls!H14+NwSU!H14+SLU!H14+ULL!H14+ULM!H14+UNO!H14</f>
        <v>0</v>
      </c>
      <c r="I14" s="52">
        <f>IF(ISBLANK(H14),"  ",IF(L14&gt;0,H14/L14,IF(H14&gt;0,1,0)))</f>
        <v>0</v>
      </c>
      <c r="J14" s="53">
        <f>ULBOS!J14+GSU!J14+LATech!J14+McNeese!J14+Nicholls!J14+NwSU!J14+SLU!J14+ULL!J14+ULM!J14+UNO!J14</f>
        <v>0</v>
      </c>
      <c r="K14" s="54">
        <f>IF(ISBLANK(J14),"  ",IF(L14&gt;0,J14/L14,IF(J14&gt;0,1,0)))</f>
        <v>0</v>
      </c>
      <c r="L14" s="55">
        <f t="shared" ref="L14" si="3">J14+H14</f>
        <v>0</v>
      </c>
      <c r="M14" s="56">
        <f>IF(ISBLANK(L14),"  ",IF(L77&gt;0,L14/L77,IF(L14&gt;0,1,0)))</f>
        <v>0</v>
      </c>
      <c r="N14" s="35"/>
    </row>
    <row r="15" spans="1:17" s="11" customFormat="1" ht="44.25">
      <c r="A15" s="41" t="s">
        <v>15</v>
      </c>
      <c r="B15" s="63">
        <f>SUM(B16:B34)</f>
        <v>15873167.140000001</v>
      </c>
      <c r="C15" s="207">
        <f t="shared" si="0"/>
        <v>0.94634287058085087</v>
      </c>
      <c r="D15" s="70">
        <f>SUM(D16:D34)</f>
        <v>900000</v>
      </c>
      <c r="E15" s="65">
        <f>IF(ISBLANK(D15),"  ",IF(F15&gt;0,D15/F15,IF(D15&gt;0,1,0)))</f>
        <v>5.3657129419149158E-2</v>
      </c>
      <c r="F15" s="48">
        <f>D15+B15</f>
        <v>16773167.140000001</v>
      </c>
      <c r="G15" s="66">
        <f>IF(ISBLANK(F15),"  ",IF(F76&gt;0,F15/F76,IF(F15&gt;0,1,0)))</f>
        <v>1.2464113694344863E-2</v>
      </c>
      <c r="H15" s="63">
        <f>SUM(H16:H34)</f>
        <v>16718943</v>
      </c>
      <c r="I15" s="207">
        <f>IF(ISBLANK(H15),"  ",IF(L15&gt;0,H15/L15,IF(H15&gt;0,1,0)))</f>
        <v>0.97378988327936089</v>
      </c>
      <c r="J15" s="70">
        <f>SUM(J16:J34)</f>
        <v>450000</v>
      </c>
      <c r="K15" s="65">
        <f>IF(ISBLANK(J15),"  ",IF(L15&gt;0,J15/L15,IF(J15&gt;0,1,0)))</f>
        <v>2.621011672063912E-2</v>
      </c>
      <c r="L15" s="48">
        <f t="shared" si="1"/>
        <v>17168943</v>
      </c>
      <c r="M15" s="66">
        <f>IF(ISBLANK(L15),"  ",IF(L76&gt;0,L15/L76,IF(L15&gt;0,1,0)))</f>
        <v>1.2917860718779603E-2</v>
      </c>
      <c r="N15" s="35"/>
    </row>
    <row r="16" spans="1:17" s="11" customFormat="1" ht="44.25">
      <c r="A16" s="67" t="s">
        <v>16</v>
      </c>
      <c r="B16" s="9">
        <f>ULBOS!B16+GSU!B16+LATech!B16+McNeese!B16+Nicholls!B16+NwSU!B16+SLU!B16+ULL!B16+ULM!B16+UNO!B16</f>
        <v>0</v>
      </c>
      <c r="C16" s="52">
        <f t="shared" ref="C16:C34" si="4">IF(ISBLANK(B16),"  ",IF(F16&gt;0,B16/F16,IF(B16&gt;0,1,0)))</f>
        <v>0</v>
      </c>
      <c r="D16" s="53">
        <f>ULBOS!D16+GSU!D16+LATech!D16+McNeese!D16+Nicholls!D16+NwSU!D16+SLU!D16+ULL!D16+ULM!D16+UNO!D16</f>
        <v>0</v>
      </c>
      <c r="E16" s="54">
        <f t="shared" ref="E16:E34" si="5">IF(ISBLANK(D16),"  ",IF(F16&gt;0,D16/F16,IF(D16&gt;0,1,0)))</f>
        <v>0</v>
      </c>
      <c r="F16" s="206">
        <f t="shared" ref="F16:F34" si="6">D16+B16</f>
        <v>0</v>
      </c>
      <c r="G16" s="56">
        <f t="shared" ref="G16:G34" si="7">IF(ISBLANK(F16),"  ",IF(F79&gt;0,F16/F79,IF(F16&gt;0,1,0)))</f>
        <v>0</v>
      </c>
      <c r="H16" s="9">
        <f>ULBOS!H16+GSU!H16+LATech!H16+McNeese!H16+Nicholls!H16+NwSU!H16+SLU!H16+ULL!H16+ULM!H16+UNO!H16</f>
        <v>0</v>
      </c>
      <c r="I16" s="52">
        <f t="shared" ref="I16:I34" si="8">IF(ISBLANK(H16),"  ",IF(L16&gt;0,H16/L16,IF(H16&gt;0,1,0)))</f>
        <v>0</v>
      </c>
      <c r="J16" s="53">
        <f>ULBOS!J16+GSU!J16+LATech!J16+McNeese!J16+Nicholls!J16+NwSU!J16+SLU!J16+ULL!J16+ULM!J16+UNO!J16</f>
        <v>0</v>
      </c>
      <c r="K16" s="54">
        <f t="shared" ref="K16:K34" si="9">IF(ISBLANK(J16),"  ",IF(L16&gt;0,J16/L16,IF(J16&gt;0,1,0)))</f>
        <v>0</v>
      </c>
      <c r="L16" s="55">
        <f t="shared" ref="L16:L34" si="10">J16+H16</f>
        <v>0</v>
      </c>
      <c r="M16" s="56">
        <f t="shared" ref="M16:M34" si="11">IF(ISBLANK(L16),"  ",IF(L79&gt;0,L16/L79,IF(L16&gt;0,1,0)))</f>
        <v>0</v>
      </c>
      <c r="N16" s="35"/>
    </row>
    <row r="17" spans="1:14" s="11" customFormat="1" ht="44.25">
      <c r="A17" s="69" t="s">
        <v>17</v>
      </c>
      <c r="B17" s="9">
        <f>ULBOS!B17+GSU!B17+LATech!B17+McNeese!B17+Nicholls!B17+NwSU!B17+SLU!B17+ULL!B17+ULM!B17+UNO!B17</f>
        <v>15347563.140000001</v>
      </c>
      <c r="C17" s="52">
        <f t="shared" si="4"/>
        <v>1</v>
      </c>
      <c r="D17" s="53">
        <f>ULBOS!D17+GSU!D17+LATech!D17+McNeese!D17+Nicholls!D17+NwSU!D17+SLU!D17+ULL!D17+ULM!D17+UNO!D17</f>
        <v>0</v>
      </c>
      <c r="E17" s="54">
        <f t="shared" si="5"/>
        <v>0</v>
      </c>
      <c r="F17" s="61">
        <f t="shared" si="6"/>
        <v>15347563.140000001</v>
      </c>
      <c r="G17" s="56">
        <f t="shared" si="7"/>
        <v>1</v>
      </c>
      <c r="H17" s="9">
        <f>ULBOS!H17+GSU!H17+LATech!H17+McNeese!H17+Nicholls!H17+NwSU!H17+SLU!H17+ULL!H17+ULM!H17+UNO!H17</f>
        <v>16315740</v>
      </c>
      <c r="I17" s="52">
        <f t="shared" si="8"/>
        <v>1</v>
      </c>
      <c r="J17" s="53">
        <f>ULBOS!J17+GSU!J17+LATech!J17+McNeese!J17+Nicholls!J17+NwSU!J17+SLU!J17+ULL!J17+ULM!J17+UNO!J17</f>
        <v>0</v>
      </c>
      <c r="K17" s="54">
        <f t="shared" si="9"/>
        <v>0</v>
      </c>
      <c r="L17" s="55">
        <f t="shared" si="10"/>
        <v>16315740</v>
      </c>
      <c r="M17" s="56">
        <f t="shared" si="11"/>
        <v>1</v>
      </c>
      <c r="N17" s="35"/>
    </row>
    <row r="18" spans="1:14" s="11" customFormat="1" ht="44.25">
      <c r="A18" s="69" t="s">
        <v>18</v>
      </c>
      <c r="B18" s="9">
        <f>ULBOS!B18+GSU!B18+LATech!B18+McNeese!B18+Nicholls!B18+NwSU!B18+SLU!B18+ULL!B18+ULM!B18+UNO!B18</f>
        <v>0</v>
      </c>
      <c r="C18" s="52">
        <f t="shared" si="4"/>
        <v>0</v>
      </c>
      <c r="D18" s="53">
        <f>ULBOS!D18+GSU!D18+LATech!D18+McNeese!D18+Nicholls!D18+NwSU!D18+SLU!D18+ULL!D18+ULM!D18+UNO!D18</f>
        <v>0</v>
      </c>
      <c r="E18" s="54">
        <f t="shared" si="5"/>
        <v>0</v>
      </c>
      <c r="F18" s="61">
        <f t="shared" si="6"/>
        <v>0</v>
      </c>
      <c r="G18" s="56">
        <f t="shared" si="7"/>
        <v>0</v>
      </c>
      <c r="H18" s="9">
        <f>ULBOS!H18+GSU!H18+LATech!H18+McNeese!H18+Nicholls!H18+NwSU!H18+SLU!H18+ULL!H18+ULM!H18+UNO!H18</f>
        <v>0</v>
      </c>
      <c r="I18" s="52">
        <f t="shared" si="8"/>
        <v>0</v>
      </c>
      <c r="J18" s="53">
        <f>ULBOS!J18+GSU!J18+LATech!J18+McNeese!J18+Nicholls!J18+NwSU!J18+SLU!J18+ULL!J18+ULM!J18+UNO!J18</f>
        <v>0</v>
      </c>
      <c r="K18" s="54">
        <f t="shared" si="9"/>
        <v>0</v>
      </c>
      <c r="L18" s="55">
        <f t="shared" si="10"/>
        <v>0</v>
      </c>
      <c r="M18" s="56">
        <f t="shared" si="11"/>
        <v>0</v>
      </c>
      <c r="N18" s="35"/>
    </row>
    <row r="19" spans="1:14" s="11" customFormat="1" ht="44.25">
      <c r="A19" s="69" t="s">
        <v>19</v>
      </c>
      <c r="B19" s="9">
        <f>ULBOS!B19+GSU!B19+LATech!B19+McNeese!B19+Nicholls!B19+NwSU!B19+SLU!B19+ULL!B19+ULM!B19+UNO!B19</f>
        <v>525604</v>
      </c>
      <c r="C19" s="52">
        <f t="shared" si="4"/>
        <v>1</v>
      </c>
      <c r="D19" s="53">
        <f>ULBOS!D19+GSU!D19+LATech!D19+McNeese!D19+Nicholls!D19+NwSU!D19+SLU!D19+ULL!D19+ULM!D19+UNO!D19</f>
        <v>0</v>
      </c>
      <c r="E19" s="54">
        <f t="shared" si="5"/>
        <v>0</v>
      </c>
      <c r="F19" s="61">
        <f t="shared" si="6"/>
        <v>525604</v>
      </c>
      <c r="G19" s="56">
        <f t="shared" si="7"/>
        <v>1</v>
      </c>
      <c r="H19" s="9">
        <f>ULBOS!H19+GSU!H19+LATech!H19+McNeese!H19+Nicholls!H19+NwSU!H19+SLU!H19+ULL!H19+ULM!H19+UNO!H19</f>
        <v>403203</v>
      </c>
      <c r="I19" s="52">
        <f t="shared" si="8"/>
        <v>1</v>
      </c>
      <c r="J19" s="53">
        <f>ULBOS!J19+GSU!J19+LATech!J19+McNeese!J19+Nicholls!J19+NwSU!J19+SLU!J19+ULL!J19+ULM!J19+UNO!J19</f>
        <v>0</v>
      </c>
      <c r="K19" s="54">
        <f t="shared" si="9"/>
        <v>0</v>
      </c>
      <c r="L19" s="55">
        <f t="shared" si="10"/>
        <v>403203</v>
      </c>
      <c r="M19" s="56">
        <f t="shared" si="11"/>
        <v>1</v>
      </c>
      <c r="N19" s="35"/>
    </row>
    <row r="20" spans="1:14" s="11" customFormat="1" ht="44.25">
      <c r="A20" s="69" t="s">
        <v>20</v>
      </c>
      <c r="B20" s="9">
        <f>ULBOS!B20+GSU!B20+LATech!B20+McNeese!B20+Nicholls!B20+NwSU!B20+SLU!B20+ULL!B20+ULM!B20+UNO!B20</f>
        <v>0</v>
      </c>
      <c r="C20" s="52">
        <f t="shared" si="4"/>
        <v>0</v>
      </c>
      <c r="D20" s="53">
        <f>ULBOS!D20+GSU!D20+LATech!D20+McNeese!D20+Nicholls!D20+NwSU!D20+SLU!D20+ULL!D20+ULM!D20+UNO!D20</f>
        <v>900000</v>
      </c>
      <c r="E20" s="54">
        <f t="shared" si="5"/>
        <v>1</v>
      </c>
      <c r="F20" s="61">
        <f t="shared" si="6"/>
        <v>900000</v>
      </c>
      <c r="G20" s="56">
        <f t="shared" si="7"/>
        <v>1</v>
      </c>
      <c r="H20" s="9">
        <f>ULBOS!H20+GSU!H20+LATech!H20+McNeese!H20+Nicholls!H20+NwSU!H20+SLU!H20+ULL!H20+ULM!H20+UNO!H20</f>
        <v>0</v>
      </c>
      <c r="I20" s="52">
        <f t="shared" si="8"/>
        <v>0</v>
      </c>
      <c r="J20" s="53">
        <f>ULBOS!J20+GSU!J20+LATech!J20+McNeese!J20+Nicholls!J20+NwSU!J20+SLU!J20+ULL!J20+ULM!J20+UNO!J20</f>
        <v>450000</v>
      </c>
      <c r="K20" s="54">
        <f t="shared" si="9"/>
        <v>1</v>
      </c>
      <c r="L20" s="55">
        <f t="shared" si="10"/>
        <v>450000</v>
      </c>
      <c r="M20" s="56">
        <f t="shared" si="11"/>
        <v>1</v>
      </c>
      <c r="N20" s="35"/>
    </row>
    <row r="21" spans="1:14" s="11" customFormat="1" ht="44.25">
      <c r="A21" s="69" t="s">
        <v>21</v>
      </c>
      <c r="B21" s="9">
        <f>ULBOS!B21+GSU!B21+LATech!B21+McNeese!B21+Nicholls!B21+NwSU!B21+SLU!B21+ULL!B21+ULM!B21+UNO!B21</f>
        <v>0</v>
      </c>
      <c r="C21" s="52">
        <f t="shared" si="4"/>
        <v>0</v>
      </c>
      <c r="D21" s="53">
        <f>ULBOS!D21+GSU!D21+LATech!D21+McNeese!D21+Nicholls!D21+NwSU!D21+SLU!D21+ULL!D21+ULM!D21+UNO!D21</f>
        <v>0</v>
      </c>
      <c r="E21" s="54">
        <f t="shared" si="5"/>
        <v>0</v>
      </c>
      <c r="F21" s="61">
        <f t="shared" si="6"/>
        <v>0</v>
      </c>
      <c r="G21" s="56">
        <f t="shared" si="7"/>
        <v>0</v>
      </c>
      <c r="H21" s="9">
        <f>ULBOS!H21+GSU!H21+LATech!H21+McNeese!H21+Nicholls!H21+NwSU!H21+SLU!H21+ULL!H21+ULM!H21+UNO!H21</f>
        <v>0</v>
      </c>
      <c r="I21" s="52">
        <f t="shared" si="8"/>
        <v>0</v>
      </c>
      <c r="J21" s="53">
        <f>ULBOS!J21+GSU!J21+LATech!J21+McNeese!J21+Nicholls!J21+NwSU!J21+SLU!J21+ULL!J21+ULM!J21+UNO!J21</f>
        <v>0</v>
      </c>
      <c r="K21" s="54">
        <f t="shared" si="9"/>
        <v>0</v>
      </c>
      <c r="L21" s="55">
        <f t="shared" si="10"/>
        <v>0</v>
      </c>
      <c r="M21" s="56">
        <f t="shared" si="11"/>
        <v>0</v>
      </c>
      <c r="N21" s="35"/>
    </row>
    <row r="22" spans="1:14" s="11" customFormat="1" ht="44.25">
      <c r="A22" s="69" t="s">
        <v>22</v>
      </c>
      <c r="B22" s="9">
        <f>ULBOS!B22+GSU!B22+LATech!B22+McNeese!B22+Nicholls!B22+NwSU!B22+SLU!B22+ULL!B22+ULM!B22+UNO!B22</f>
        <v>0</v>
      </c>
      <c r="C22" s="52">
        <f t="shared" si="4"/>
        <v>0</v>
      </c>
      <c r="D22" s="53">
        <f>ULBOS!D22+GSU!D22+LATech!D22+McNeese!D22+Nicholls!D22+NwSU!D22+SLU!D22+ULL!D22+ULM!D22+UNO!D22</f>
        <v>0</v>
      </c>
      <c r="E22" s="54">
        <f t="shared" si="5"/>
        <v>0</v>
      </c>
      <c r="F22" s="61">
        <f t="shared" si="6"/>
        <v>0</v>
      </c>
      <c r="G22" s="56">
        <f t="shared" si="7"/>
        <v>0</v>
      </c>
      <c r="H22" s="9">
        <f>ULBOS!H22+GSU!H22+LATech!H22+McNeese!H22+Nicholls!H22+NwSU!H22+SLU!H22+ULL!H22+ULM!H22+UNO!H22</f>
        <v>0</v>
      </c>
      <c r="I22" s="52">
        <f t="shared" si="8"/>
        <v>0</v>
      </c>
      <c r="J22" s="53">
        <f>ULBOS!J22+GSU!J22+LATech!J22+McNeese!J22+Nicholls!J22+NwSU!J22+SLU!J22+ULL!J22+ULM!J22+UNO!J22</f>
        <v>0</v>
      </c>
      <c r="K22" s="54">
        <f t="shared" si="9"/>
        <v>0</v>
      </c>
      <c r="L22" s="55">
        <f t="shared" si="10"/>
        <v>0</v>
      </c>
      <c r="M22" s="56">
        <f t="shared" si="11"/>
        <v>0</v>
      </c>
      <c r="N22" s="35"/>
    </row>
    <row r="23" spans="1:14" s="11" customFormat="1" ht="44.25">
      <c r="A23" s="69" t="s">
        <v>23</v>
      </c>
      <c r="B23" s="9">
        <f>ULBOS!B23+GSU!B23+LATech!B23+McNeese!B23+Nicholls!B23+NwSU!B23+SLU!B23+ULL!B23+ULM!B23+UNO!B23</f>
        <v>0</v>
      </c>
      <c r="C23" s="52">
        <f t="shared" si="4"/>
        <v>0</v>
      </c>
      <c r="D23" s="53">
        <f>ULBOS!D23+GSU!D23+LATech!D23+McNeese!D23+Nicholls!D23+NwSU!D23+SLU!D23+ULL!D23+ULM!D23+UNO!D23</f>
        <v>0</v>
      </c>
      <c r="E23" s="54">
        <f t="shared" si="5"/>
        <v>0</v>
      </c>
      <c r="F23" s="61">
        <f t="shared" si="6"/>
        <v>0</v>
      </c>
      <c r="G23" s="56">
        <f t="shared" si="7"/>
        <v>0</v>
      </c>
      <c r="H23" s="9">
        <f>ULBOS!H23+GSU!H23+LATech!H23+McNeese!H23+Nicholls!H23+NwSU!H23+SLU!H23+ULL!H23+ULM!H23+UNO!H23</f>
        <v>0</v>
      </c>
      <c r="I23" s="52">
        <f t="shared" si="8"/>
        <v>0</v>
      </c>
      <c r="J23" s="53">
        <f>ULBOS!J23+GSU!J23+LATech!J23+McNeese!J23+Nicholls!J23+NwSU!J23+SLU!J23+ULL!J23+ULM!J23+UNO!J23</f>
        <v>0</v>
      </c>
      <c r="K23" s="54">
        <f t="shared" si="9"/>
        <v>0</v>
      </c>
      <c r="L23" s="55">
        <f t="shared" si="10"/>
        <v>0</v>
      </c>
      <c r="M23" s="56">
        <f t="shared" si="11"/>
        <v>0</v>
      </c>
      <c r="N23" s="35"/>
    </row>
    <row r="24" spans="1:14" s="11" customFormat="1" ht="44.25">
      <c r="A24" s="69" t="s">
        <v>24</v>
      </c>
      <c r="B24" s="9">
        <f>ULBOS!B24+GSU!B24+LATech!B24+McNeese!B24+Nicholls!B24+NwSU!B24+SLU!B24+ULL!B24+ULM!B24+UNO!B24</f>
        <v>0</v>
      </c>
      <c r="C24" s="52">
        <f t="shared" si="4"/>
        <v>0</v>
      </c>
      <c r="D24" s="53">
        <f>ULBOS!D24+GSU!D24+LATech!D24+McNeese!D24+Nicholls!D24+NwSU!D24+SLU!D24+ULL!D24+ULM!D24+UNO!D24</f>
        <v>0</v>
      </c>
      <c r="E24" s="54">
        <f t="shared" si="5"/>
        <v>0</v>
      </c>
      <c r="F24" s="61">
        <f t="shared" si="6"/>
        <v>0</v>
      </c>
      <c r="G24" s="56">
        <f t="shared" si="7"/>
        <v>0</v>
      </c>
      <c r="H24" s="9">
        <f>ULBOS!H24+GSU!H24+LATech!H24+McNeese!H24+Nicholls!H24+NwSU!H24+SLU!H24+ULL!H24+ULM!H24+UNO!H24</f>
        <v>0</v>
      </c>
      <c r="I24" s="52">
        <f t="shared" si="8"/>
        <v>0</v>
      </c>
      <c r="J24" s="53">
        <f>ULBOS!J24+GSU!J24+LATech!J24+McNeese!J24+Nicholls!J24+NwSU!J24+SLU!J24+ULL!J24+ULM!J24+UNO!J24</f>
        <v>0</v>
      </c>
      <c r="K24" s="54">
        <f t="shared" si="9"/>
        <v>0</v>
      </c>
      <c r="L24" s="55">
        <f t="shared" si="10"/>
        <v>0</v>
      </c>
      <c r="M24" s="56">
        <f t="shared" si="11"/>
        <v>0</v>
      </c>
      <c r="N24" s="35"/>
    </row>
    <row r="25" spans="1:14" s="11" customFormat="1" ht="44.25">
      <c r="A25" s="69" t="s">
        <v>25</v>
      </c>
      <c r="B25" s="9">
        <f>ULBOS!B25+GSU!B25+LATech!B25+McNeese!B25+Nicholls!B25+NwSU!B25+SLU!B25+ULL!B25+ULM!B25+UNO!B25</f>
        <v>0</v>
      </c>
      <c r="C25" s="52">
        <f t="shared" si="4"/>
        <v>0</v>
      </c>
      <c r="D25" s="53">
        <f>ULBOS!D25+GSU!D25+LATech!D25+McNeese!D25+Nicholls!D25+NwSU!D25+SLU!D25+ULL!D25+ULM!D25+UNO!D25</f>
        <v>0</v>
      </c>
      <c r="E25" s="54">
        <f t="shared" si="5"/>
        <v>0</v>
      </c>
      <c r="F25" s="61">
        <f t="shared" si="6"/>
        <v>0</v>
      </c>
      <c r="G25" s="56">
        <f t="shared" si="7"/>
        <v>0</v>
      </c>
      <c r="H25" s="9">
        <f>ULBOS!H25+GSU!H25+LATech!H25+McNeese!H25+Nicholls!H25+NwSU!H25+SLU!H25+ULL!H25+ULM!H25+UNO!H25</f>
        <v>0</v>
      </c>
      <c r="I25" s="52">
        <f t="shared" si="8"/>
        <v>0</v>
      </c>
      <c r="J25" s="53">
        <f>ULBOS!J25+GSU!J25+LATech!J25+McNeese!J25+Nicholls!J25+NwSU!J25+SLU!J25+ULL!J25+ULM!J25+UNO!J25</f>
        <v>0</v>
      </c>
      <c r="K25" s="54">
        <f t="shared" si="9"/>
        <v>0</v>
      </c>
      <c r="L25" s="55">
        <f t="shared" si="10"/>
        <v>0</v>
      </c>
      <c r="M25" s="56">
        <f t="shared" si="11"/>
        <v>0</v>
      </c>
      <c r="N25" s="35"/>
    </row>
    <row r="26" spans="1:14" s="11" customFormat="1" ht="44.25">
      <c r="A26" s="69" t="s">
        <v>26</v>
      </c>
      <c r="B26" s="9">
        <f>ULBOS!B26+GSU!B26+LATech!B26+McNeese!B26+Nicholls!B26+NwSU!B26+SLU!B26+ULL!B26+ULM!B26+UNO!B26</f>
        <v>0</v>
      </c>
      <c r="C26" s="52">
        <f t="shared" si="4"/>
        <v>0</v>
      </c>
      <c r="D26" s="53">
        <f>ULBOS!D26+GSU!D26+LATech!D26+McNeese!D26+Nicholls!D26+NwSU!D26+SLU!D26+ULL!D26+ULM!D26+UNO!D26</f>
        <v>0</v>
      </c>
      <c r="E26" s="54">
        <f t="shared" si="5"/>
        <v>0</v>
      </c>
      <c r="F26" s="61">
        <f t="shared" si="6"/>
        <v>0</v>
      </c>
      <c r="G26" s="56">
        <f t="shared" si="7"/>
        <v>0</v>
      </c>
      <c r="H26" s="9">
        <f>ULBOS!H26+GSU!H26+LATech!H26+McNeese!H26+Nicholls!H26+NwSU!H26+SLU!H26+ULL!H26+ULM!H26+UNO!H26</f>
        <v>0</v>
      </c>
      <c r="I26" s="52">
        <f t="shared" si="8"/>
        <v>0</v>
      </c>
      <c r="J26" s="53">
        <f>ULBOS!J26+GSU!J26+LATech!J26+McNeese!J26+Nicholls!J26+NwSU!J26+SLU!J26+ULL!J26+ULM!J26+UNO!J26</f>
        <v>0</v>
      </c>
      <c r="K26" s="54">
        <f t="shared" si="9"/>
        <v>0</v>
      </c>
      <c r="L26" s="55">
        <f t="shared" si="10"/>
        <v>0</v>
      </c>
      <c r="M26" s="56">
        <f t="shared" si="11"/>
        <v>0</v>
      </c>
      <c r="N26" s="35"/>
    </row>
    <row r="27" spans="1:14" s="11" customFormat="1" ht="44.25">
      <c r="A27" s="69" t="s">
        <v>27</v>
      </c>
      <c r="B27" s="9">
        <f>ULBOS!B27+GSU!B27+LATech!B27+McNeese!B27+Nicholls!B27+NwSU!B27+SLU!B27+ULL!B27+ULM!B27+UNO!B27</f>
        <v>0</v>
      </c>
      <c r="C27" s="52">
        <f t="shared" si="4"/>
        <v>0</v>
      </c>
      <c r="D27" s="53">
        <f>ULBOS!D27+GSU!D27+LATech!D27+McNeese!D27+Nicholls!D27+NwSU!D27+SLU!D27+ULL!D27+ULM!D27+UNO!D27</f>
        <v>0</v>
      </c>
      <c r="E27" s="54">
        <f t="shared" si="5"/>
        <v>0</v>
      </c>
      <c r="F27" s="61">
        <f t="shared" si="6"/>
        <v>0</v>
      </c>
      <c r="G27" s="56">
        <f t="shared" si="7"/>
        <v>0</v>
      </c>
      <c r="H27" s="9">
        <f>ULBOS!H27+GSU!H27+LATech!H27+McNeese!H27+Nicholls!H27+NwSU!H27+SLU!H27+ULL!H27+ULM!H27+UNO!H27</f>
        <v>0</v>
      </c>
      <c r="I27" s="52">
        <f t="shared" si="8"/>
        <v>0</v>
      </c>
      <c r="J27" s="53">
        <f>ULBOS!J27+GSU!J27+LATech!J27+McNeese!J27+Nicholls!J27+NwSU!J27+SLU!J27+ULL!J27+ULM!J27+UNO!J27</f>
        <v>0</v>
      </c>
      <c r="K27" s="54">
        <f t="shared" si="9"/>
        <v>0</v>
      </c>
      <c r="L27" s="55">
        <f t="shared" si="10"/>
        <v>0</v>
      </c>
      <c r="M27" s="56">
        <f t="shared" si="11"/>
        <v>0</v>
      </c>
      <c r="N27" s="35"/>
    </row>
    <row r="28" spans="1:14" s="11" customFormat="1" ht="44.25">
      <c r="A28" s="71" t="s">
        <v>28</v>
      </c>
      <c r="B28" s="9">
        <f>ULBOS!B28+GSU!B28+LATech!B28+McNeese!B28+Nicholls!B28+NwSU!B28+SLU!B28+ULL!B28+ULM!B28+UNO!B28</f>
        <v>0</v>
      </c>
      <c r="C28" s="52">
        <f t="shared" si="4"/>
        <v>0</v>
      </c>
      <c r="D28" s="53">
        <f>ULBOS!D28+GSU!D28+LATech!D28+McNeese!D28+Nicholls!D28+NwSU!D28+SLU!D28+ULL!D28+ULM!D28+UNO!D28</f>
        <v>0</v>
      </c>
      <c r="E28" s="54">
        <f t="shared" si="5"/>
        <v>0</v>
      </c>
      <c r="F28" s="61">
        <f t="shared" si="6"/>
        <v>0</v>
      </c>
      <c r="G28" s="56">
        <f t="shared" si="7"/>
        <v>0</v>
      </c>
      <c r="H28" s="9">
        <f>ULBOS!H28+GSU!H28+LATech!H28+McNeese!H28+Nicholls!H28+NwSU!H28+SLU!H28+ULL!H28+ULM!H28+UNO!H28</f>
        <v>0</v>
      </c>
      <c r="I28" s="52">
        <f t="shared" si="8"/>
        <v>0</v>
      </c>
      <c r="J28" s="53">
        <f>ULBOS!J28+GSU!J28+LATech!J28+McNeese!J28+Nicholls!J28+NwSU!J28+SLU!J28+ULL!J28+ULM!J28+UNO!J28</f>
        <v>0</v>
      </c>
      <c r="K28" s="54">
        <f t="shared" si="9"/>
        <v>0</v>
      </c>
      <c r="L28" s="55">
        <f t="shared" si="10"/>
        <v>0</v>
      </c>
      <c r="M28" s="56">
        <f t="shared" si="11"/>
        <v>0</v>
      </c>
      <c r="N28" s="35"/>
    </row>
    <row r="29" spans="1:14" s="11" customFormat="1" ht="44.25">
      <c r="A29" s="71" t="s">
        <v>29</v>
      </c>
      <c r="B29" s="9">
        <f>ULBOS!B29+GSU!B29+LATech!B29+McNeese!B29+Nicholls!B29+NwSU!B29+SLU!B29+ULL!B29+ULM!B29+UNO!B29</f>
        <v>0</v>
      </c>
      <c r="C29" s="52">
        <f t="shared" si="4"/>
        <v>0</v>
      </c>
      <c r="D29" s="53">
        <f>ULBOS!D29+GSU!D29+LATech!D29+McNeese!D29+Nicholls!D29+NwSU!D29+SLU!D29+ULL!D29+ULM!D29+UNO!D29</f>
        <v>0</v>
      </c>
      <c r="E29" s="54">
        <f t="shared" si="5"/>
        <v>0</v>
      </c>
      <c r="F29" s="61">
        <f t="shared" si="6"/>
        <v>0</v>
      </c>
      <c r="G29" s="56">
        <f t="shared" si="7"/>
        <v>0</v>
      </c>
      <c r="H29" s="9">
        <f>ULBOS!H29+GSU!H29+LATech!H29+McNeese!H29+Nicholls!H29+NwSU!H29+SLU!H29+ULL!H29+ULM!H29+UNO!H29</f>
        <v>0</v>
      </c>
      <c r="I29" s="52">
        <f t="shared" si="8"/>
        <v>0</v>
      </c>
      <c r="J29" s="53">
        <f>ULBOS!J29+GSU!J29+LATech!J29+McNeese!J29+Nicholls!J29+NwSU!J29+SLU!J29+ULL!J29+ULM!J29+UNO!J29</f>
        <v>0</v>
      </c>
      <c r="K29" s="54">
        <f t="shared" si="9"/>
        <v>0</v>
      </c>
      <c r="L29" s="55">
        <f t="shared" si="10"/>
        <v>0</v>
      </c>
      <c r="M29" s="56">
        <f t="shared" si="11"/>
        <v>0</v>
      </c>
      <c r="N29" s="35"/>
    </row>
    <row r="30" spans="1:14" s="11" customFormat="1" ht="44.25">
      <c r="A30" s="71" t="s">
        <v>30</v>
      </c>
      <c r="B30" s="9">
        <f>ULBOS!B30+GSU!B30+LATech!B30+McNeese!B30+Nicholls!B30+NwSU!B30+SLU!B30+ULL!B30+ULM!B30+UNO!B30</f>
        <v>0</v>
      </c>
      <c r="C30" s="52">
        <f t="shared" si="4"/>
        <v>0</v>
      </c>
      <c r="D30" s="53">
        <f>ULBOS!D30+GSU!D30+LATech!D30+McNeese!D30+Nicholls!D30+NwSU!D30+SLU!D30+ULL!D30+ULM!D30+UNO!D30</f>
        <v>0</v>
      </c>
      <c r="E30" s="54">
        <f t="shared" si="5"/>
        <v>0</v>
      </c>
      <c r="F30" s="61">
        <f t="shared" si="6"/>
        <v>0</v>
      </c>
      <c r="G30" s="56">
        <f t="shared" si="7"/>
        <v>0</v>
      </c>
      <c r="H30" s="9">
        <f>ULBOS!H30+GSU!H30+LATech!H30+McNeese!H30+Nicholls!H30+NwSU!H30+SLU!H30+ULL!H30+ULM!H30+UNO!H30</f>
        <v>0</v>
      </c>
      <c r="I30" s="52">
        <f t="shared" si="8"/>
        <v>0</v>
      </c>
      <c r="J30" s="53">
        <f>ULBOS!J30+GSU!J30+LATech!J30+McNeese!J30+Nicholls!J30+NwSU!J30+SLU!J30+ULL!J30+ULM!J30+UNO!J30</f>
        <v>0</v>
      </c>
      <c r="K30" s="54">
        <f t="shared" si="9"/>
        <v>0</v>
      </c>
      <c r="L30" s="55">
        <f t="shared" si="10"/>
        <v>0</v>
      </c>
      <c r="M30" s="56">
        <f t="shared" si="11"/>
        <v>0</v>
      </c>
      <c r="N30" s="35"/>
    </row>
    <row r="31" spans="1:14" s="11" customFormat="1" ht="44.25">
      <c r="A31" s="71" t="s">
        <v>31</v>
      </c>
      <c r="B31" s="9">
        <f>ULBOS!B31+GSU!B31+LATech!B31+McNeese!B31+Nicholls!B31+NwSU!B31+SLU!B31+ULL!B31+ULM!B31+UNO!B31</f>
        <v>0</v>
      </c>
      <c r="C31" s="52">
        <f t="shared" si="4"/>
        <v>0</v>
      </c>
      <c r="D31" s="53">
        <f>ULBOS!D31+GSU!D31+LATech!D31+McNeese!D31+Nicholls!D31+NwSU!D31+SLU!D31+ULL!D31+ULM!D31+UNO!D31</f>
        <v>0</v>
      </c>
      <c r="E31" s="54">
        <f t="shared" si="5"/>
        <v>0</v>
      </c>
      <c r="F31" s="61">
        <f t="shared" si="6"/>
        <v>0</v>
      </c>
      <c r="G31" s="56">
        <f t="shared" si="7"/>
        <v>0</v>
      </c>
      <c r="H31" s="9">
        <f>ULBOS!H31+GSU!H31+LATech!H31+McNeese!H31+Nicholls!H31+NwSU!H31+SLU!H31+ULL!H31+ULM!H31+UNO!H31</f>
        <v>0</v>
      </c>
      <c r="I31" s="52">
        <f t="shared" si="8"/>
        <v>0</v>
      </c>
      <c r="J31" s="53">
        <f>ULBOS!J31+GSU!J31+LATech!J31+McNeese!J31+Nicholls!J31+NwSU!J31+SLU!J31+ULL!J31+ULM!J31+UNO!J31</f>
        <v>0</v>
      </c>
      <c r="K31" s="54">
        <f t="shared" si="9"/>
        <v>0</v>
      </c>
      <c r="L31" s="55">
        <f t="shared" si="10"/>
        <v>0</v>
      </c>
      <c r="M31" s="56">
        <f t="shared" si="11"/>
        <v>0</v>
      </c>
      <c r="N31" s="35"/>
    </row>
    <row r="32" spans="1:14" s="11" customFormat="1" ht="44.25">
      <c r="A32" s="71" t="s">
        <v>32</v>
      </c>
      <c r="B32" s="9">
        <f>ULBOS!B32+GSU!B32+LATech!B32+McNeese!B32+Nicholls!B32+NwSU!B32+SLU!B32+ULL!B32+ULM!B32+UNO!B32</f>
        <v>0</v>
      </c>
      <c r="C32" s="52">
        <f t="shared" si="4"/>
        <v>0</v>
      </c>
      <c r="D32" s="53">
        <f>ULBOS!D32+GSU!D32+LATech!D32+McNeese!D32+Nicholls!D32+NwSU!D32+SLU!D32+ULL!D32+ULM!D32+UNO!D32</f>
        <v>0</v>
      </c>
      <c r="E32" s="54">
        <f t="shared" si="5"/>
        <v>0</v>
      </c>
      <c r="F32" s="61">
        <f t="shared" si="6"/>
        <v>0</v>
      </c>
      <c r="G32" s="56">
        <f t="shared" si="7"/>
        <v>0</v>
      </c>
      <c r="H32" s="9">
        <f>ULBOS!H32+GSU!H32+LATech!H32+McNeese!H32+Nicholls!H32+NwSU!H32+SLU!H32+ULL!H32+ULM!H32+UNO!H32</f>
        <v>0</v>
      </c>
      <c r="I32" s="52">
        <f t="shared" si="8"/>
        <v>0</v>
      </c>
      <c r="J32" s="53">
        <f>ULBOS!J32+GSU!J32+LATech!J32+McNeese!J32+Nicholls!J32+NwSU!J32+SLU!J32+ULL!J32+ULM!J32+UNO!J32</f>
        <v>0</v>
      </c>
      <c r="K32" s="54">
        <f t="shared" si="9"/>
        <v>0</v>
      </c>
      <c r="L32" s="55">
        <f t="shared" si="10"/>
        <v>0</v>
      </c>
      <c r="M32" s="56">
        <f t="shared" si="11"/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54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9">
        <f>ULBOS!B34+GSU!B34+LATech!B34+McNeese!B34+Nicholls!B34+NwSU!B34+SLU!B34+ULL!B34+ULM!B34+UNO!B34</f>
        <v>0</v>
      </c>
      <c r="C34" s="52">
        <f t="shared" si="4"/>
        <v>0</v>
      </c>
      <c r="D34" s="53">
        <f>ULBOS!D34+GSU!D34+LATech!D34+McNeese!D34+Nicholls!D34+NwSU!D34+SLU!D34+ULL!D34+ULM!D34+UNO!D34</f>
        <v>0</v>
      </c>
      <c r="E34" s="54">
        <f t="shared" si="5"/>
        <v>0</v>
      </c>
      <c r="F34" s="61">
        <f t="shared" si="6"/>
        <v>0</v>
      </c>
      <c r="G34" s="56">
        <f t="shared" si="7"/>
        <v>0</v>
      </c>
      <c r="H34" s="9">
        <f>ULBOS!H34+GSU!H34+LATech!H34+McNeese!H34+Nicholls!H34+NwSU!H34+SLU!H34+ULL!H34+ULM!H34+UNO!H34</f>
        <v>0</v>
      </c>
      <c r="I34" s="52">
        <f t="shared" si="8"/>
        <v>0</v>
      </c>
      <c r="J34" s="53">
        <f>ULBOS!J34+GSU!J34+LATech!J34+McNeese!J34+Nicholls!J34+NwSU!J34+SLU!J34+ULL!J34+ULM!J34+UNO!J34</f>
        <v>0</v>
      </c>
      <c r="K34" s="54">
        <f t="shared" si="9"/>
        <v>0</v>
      </c>
      <c r="L34" s="55">
        <f t="shared" si="10"/>
        <v>0</v>
      </c>
      <c r="M34" s="56">
        <f t="shared" si="11"/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9">
        <f>ULBOS!B36+GSU!B36+LATech!B36+McNeese!B36+Nicholls!B36+NwSU!B36+SLU!B36+ULL!B36+ULM!B36+UNO!B36</f>
        <v>0</v>
      </c>
      <c r="C36" s="52">
        <f t="shared" ref="C36" si="12">IF(ISBLANK(B36),"  ",IF(F36&gt;0,B36/F36,IF(B36&gt;0,1,0)))</f>
        <v>0</v>
      </c>
      <c r="D36" s="53">
        <f>ULBOS!D36+GSU!D36+LATech!D36+McNeese!D36+Nicholls!D36+NwSU!D36+SLU!D36+ULL!D36+ULM!D36+UNO!D36</f>
        <v>0</v>
      </c>
      <c r="E36" s="54">
        <f>IF(ISBLANK(D36),"  ",IF(F36&gt;0,D36/F36,IF(D36&gt;0,1,0)))</f>
        <v>0</v>
      </c>
      <c r="F36" s="206">
        <f>D36+B36</f>
        <v>0</v>
      </c>
      <c r="G36" s="56">
        <f>IF(ISBLANK(F36),"  ",IF(F99&gt;0,F36/F99,IF(F36&gt;0,1,0)))</f>
        <v>0</v>
      </c>
      <c r="H36" s="9">
        <f>ULBOS!H36+GSU!H36+LATech!H36+McNeese!H36+Nicholls!H36+NwSU!H36+SLU!H36+ULL!H36+ULM!H36+UNO!H36</f>
        <v>0</v>
      </c>
      <c r="I36" s="52">
        <f>IF(ISBLANK(H36),"  ",IF(L36&gt;0,H36/L36,IF(H36&gt;0,1,0)))</f>
        <v>0</v>
      </c>
      <c r="J36" s="53">
        <f>ULBOS!J36+GSU!J36+LATech!J36+McNeese!J36+Nicholls!J36+NwSU!J36+SLU!J36+ULL!J36+ULM!J36+UNO!J36</f>
        <v>0</v>
      </c>
      <c r="K36" s="54">
        <f>IF(ISBLANK(J36),"  ",IF(L36&gt;0,J36/L36,IF(J36&gt;0,1,0)))</f>
        <v>0</v>
      </c>
      <c r="L36" s="55">
        <f t="shared" ref="L36" si="13">J36+H36</f>
        <v>0</v>
      </c>
      <c r="M36" s="56">
        <f>IF(ISBLANK(L36),"  ",IF(L99&gt;0,L36/L99,IF(L36&gt;0,1,0)))</f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9">
        <f>ULBOS!B38+GSU!B38+LATech!B38+McNeese!B38+Nicholls!B38+NwSU!B38+SLU!B38+ULL!B38+ULM!B38+UNO!B38</f>
        <v>0</v>
      </c>
      <c r="C38" s="52">
        <f t="shared" ref="C38:C39" si="14">IF(ISBLANK(B38),"  ",IF(F38&gt;0,B38/F38,IF(B38&gt;0,1,0)))</f>
        <v>0</v>
      </c>
      <c r="D38" s="53">
        <f>ULBOS!D38+GSU!D38+LATech!D38+McNeese!D38+Nicholls!D38+NwSU!D38+SLU!D38+ULL!D38+ULM!D38+UNO!D38</f>
        <v>0</v>
      </c>
      <c r="E38" s="54">
        <f>IF(ISBLANK(D38),"  ",IF(F38&gt;0,D38/F38,IF(D38&gt;0,1,0)))</f>
        <v>0</v>
      </c>
      <c r="F38" s="206">
        <f>D38+B38</f>
        <v>0</v>
      </c>
      <c r="G38" s="56">
        <f>IF(ISBLANK(F38),"  ",IF(F101&gt;0,F38/F101,IF(F38&gt;0,1,0)))</f>
        <v>0</v>
      </c>
      <c r="H38" s="9">
        <f>ULBOS!H38+GSU!H38+LATech!H38+McNeese!H38+Nicholls!H38+NwSU!H38+SLU!H38+ULL!H38+ULM!H38+UNO!H38</f>
        <v>0</v>
      </c>
      <c r="I38" s="52">
        <f>IF(ISBLANK(H38),"  ",IF(L38&gt;0,H38/L38,IF(H38&gt;0,1,0)))</f>
        <v>0</v>
      </c>
      <c r="J38" s="53">
        <f>ULBOS!J38+GSU!J38+LATech!J38+McNeese!J38+Nicholls!J38+NwSU!J38+SLU!J38+ULL!J38+ULM!J38+UNO!J38</f>
        <v>0</v>
      </c>
      <c r="K38" s="54">
        <f>IF(ISBLANK(J38),"  ",IF(L38&gt;0,J38/L38,IF(J38&gt;0,1,0)))</f>
        <v>0</v>
      </c>
      <c r="L38" s="55">
        <f t="shared" ref="L38:L39" si="15">J38+H38</f>
        <v>0</v>
      </c>
      <c r="M38" s="56">
        <f>IF(ISBLANK(L38),"  ",IF(L101&gt;0,L38/L101,IF(L38&gt;0,1,0)))</f>
        <v>0</v>
      </c>
      <c r="N38" s="35"/>
    </row>
    <row r="39" spans="1:14" s="11" customFormat="1" ht="44.25">
      <c r="A39" s="69" t="s">
        <v>37</v>
      </c>
      <c r="B39" s="9">
        <f>ULBOS!B39+GSU!B39+LATech!B39+McNeese!B39+Nicholls!B39+NwSU!B39+SLU!B39+ULL!B39+ULM!B39+UNO!B39</f>
        <v>0</v>
      </c>
      <c r="C39" s="52">
        <f t="shared" si="14"/>
        <v>0</v>
      </c>
      <c r="D39" s="53">
        <f>ULBOS!D39+GSU!D39+LATech!D39+McNeese!D39+Nicholls!D39+NwSU!D39+SLU!D39+ULL!D39+ULM!D39+UNO!D39</f>
        <v>0</v>
      </c>
      <c r="E39" s="54">
        <f>IF(ISBLANK(D39),"  ",IF(F39&gt;0,D39/F39,IF(D39&gt;0,1,0)))</f>
        <v>0</v>
      </c>
      <c r="F39" s="61">
        <f>D39+B39</f>
        <v>0</v>
      </c>
      <c r="G39" s="56">
        <f>IF(ISBLANK(F39),"  ",IF(F102&gt;0,F39/F102,IF(F39&gt;0,1,0)))</f>
        <v>0</v>
      </c>
      <c r="H39" s="9">
        <f>ULBOS!H39+GSU!H39+LATech!H39+McNeese!H39+Nicholls!H39+NwSU!H39+SLU!H39+ULL!H39+ULM!H39+UNO!H39</f>
        <v>0</v>
      </c>
      <c r="I39" s="52">
        <f>IF(ISBLANK(H39),"  ",IF(L39&gt;0,H39/L39,IF(H39&gt;0,1,0)))</f>
        <v>0</v>
      </c>
      <c r="J39" s="53">
        <f>ULBOS!J39+GSU!J39+LATech!J39+McNeese!J39+Nicholls!J39+NwSU!J39+SLU!J39+ULL!J39+ULM!J39+UNO!J39</f>
        <v>0</v>
      </c>
      <c r="K39" s="54">
        <f>IF(ISBLANK(J39),"  ",IF(L39&gt;0,J39/L39,IF(J39&gt;0,1,0)))</f>
        <v>0</v>
      </c>
      <c r="L39" s="55">
        <f t="shared" si="15"/>
        <v>0</v>
      </c>
      <c r="M39" s="56">
        <f>IF(ISBLANK(L39),"  ",IF(L102&gt;0,L39/L102,IF(L39&gt;0,1,0)))</f>
        <v>0</v>
      </c>
      <c r="N39" s="35"/>
    </row>
    <row r="40" spans="1:14" s="86" customFormat="1" ht="45">
      <c r="A40" s="72" t="s">
        <v>38</v>
      </c>
      <c r="B40" s="80">
        <f>B39+B38+B36+B34+B29+B28+B26+B27+B25+B24+B23+B22+B21+B20+B19+B18+B17+B16+B14+B13+B30+B31+B32</f>
        <v>328636396.13999999</v>
      </c>
      <c r="C40" s="81">
        <f t="shared" si="0"/>
        <v>0.99726889044566225</v>
      </c>
      <c r="D40" s="175">
        <f>D39+D38+D36+D34+D29+D28+D26+D27+D25+D24+D23+D22+D21+D20+D19+D18+D17+D16+D14+D13+D30+D31+D32</f>
        <v>900000</v>
      </c>
      <c r="E40" s="82">
        <f>IF(ISBLANK(D40),"  ",IF(F40&gt;0,D40/F40,IF(D40&gt;0,1,0)))</f>
        <v>2.7311095543377998E-3</v>
      </c>
      <c r="F40" s="80">
        <f>F39+F38+F36+F34+F29+F28+F26+F27+F25+F24+F23+F22+F21+F20+F19+F18+F17+F16+F14+F13+F30+F31+F32</f>
        <v>329536396.13999999</v>
      </c>
      <c r="G40" s="83">
        <f>IF(ISBLANK(F40),"  ",IF(F76&gt;0,F40/F76,IF(F40&gt;0,1,0)))</f>
        <v>0.24487796929647881</v>
      </c>
      <c r="H40" s="80">
        <f>H39+H38+H36+H34+H29+H28+H26+H27+H25+H24+H23+H22+H21+H20+H19+H18+H17+H16+H14+H13+H30+H31+H32</f>
        <v>294731579</v>
      </c>
      <c r="I40" s="81">
        <f>IF(ISBLANK(H40),"  ",IF(L40&gt;0,H40/L40,IF(H40&gt;0,1,0)))</f>
        <v>0.99847551462552475</v>
      </c>
      <c r="J40" s="175">
        <f>J39+J38+J36+J34+J29+J28+J26+J27+J25+J24+J23+J22+J21+J20+J19+J18+J17+J16+J14+J13+J30+J31+J32</f>
        <v>450000</v>
      </c>
      <c r="K40" s="84">
        <f>IF(ISBLANK(J40),"  ",IF(L40&gt;0,J40/L40,IF(J40&gt;0,1,0)))</f>
        <v>1.5244853744752142E-3</v>
      </c>
      <c r="L40" s="80">
        <f>L39+L38+L36+L34+L29+L28+L26+L27+L25+L24+L23+L22+L21+L20+L19+L18+L17+L16+L14+L13+L30+L31+L32</f>
        <v>295181579</v>
      </c>
      <c r="M40" s="83">
        <f>IF(ISBLANK(L40),"  ",IF(L76&gt;0,L40/L76,IF(L40&gt;0,1,0)))</f>
        <v>0.22209372611181938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9">
        <f>ULBOS!B42+GSU!B42+LATech!B42+McNeese!B42+Nicholls!B42+NwSU!B42+SLU!B42+ULL!B42+ULM!B42+UNO!B42</f>
        <v>0</v>
      </c>
      <c r="C42" s="52">
        <f t="shared" ref="C42:C46" si="16">IF(ISBLANK(B42),"  ",IF(F42&gt;0,B42/F42,IF(B42&gt;0,1,0)))</f>
        <v>0</v>
      </c>
      <c r="D42" s="53">
        <f>ULBOS!D42+GSU!D42+LATech!D42+McNeese!D42+Nicholls!D42+NwSU!D42+SLU!D42+ULL!D42+ULM!D42+UNO!D42</f>
        <v>0</v>
      </c>
      <c r="E42" s="54">
        <f t="shared" ref="E42:E46" si="17">IF(ISBLANK(D42),"  ",IF(F42&gt;0,D42/F42,IF(D42&gt;0,1,0)))</f>
        <v>0</v>
      </c>
      <c r="F42" s="206">
        <f t="shared" ref="F42:F46" si="18">D42+B42</f>
        <v>0</v>
      </c>
      <c r="G42" s="56">
        <f t="shared" ref="G42:G46" si="19">IF(ISBLANK(F42),"  ",IF(F105&gt;0,F42/F105,IF(F42&gt;0,1,0)))</f>
        <v>0</v>
      </c>
      <c r="H42" s="9">
        <f>ULBOS!H42+GSU!H42+LATech!H42+McNeese!H42+Nicholls!H42+NwSU!H42+SLU!H42+ULL!H42+ULM!H42+UNO!H42</f>
        <v>0</v>
      </c>
      <c r="I42" s="52">
        <f t="shared" ref="I42:I46" si="20">IF(ISBLANK(H42),"  ",IF(L42&gt;0,H42/L42,IF(H42&gt;0,1,0)))</f>
        <v>0</v>
      </c>
      <c r="J42" s="53">
        <f>ULBOS!J42+GSU!J42+LATech!J42+McNeese!J42+Nicholls!J42+NwSU!J42+SLU!J42+ULL!J42+ULM!J42+UNO!J42</f>
        <v>0</v>
      </c>
      <c r="K42" s="54">
        <f t="shared" ref="K42:K46" si="21">IF(ISBLANK(J42),"  ",IF(L42&gt;0,J42/L42,IF(J42&gt;0,1,0)))</f>
        <v>0</v>
      </c>
      <c r="L42" s="55">
        <f t="shared" ref="L42:L46" si="22">J42+H42</f>
        <v>0</v>
      </c>
      <c r="M42" s="56">
        <f t="shared" ref="M42:M46" si="23">IF(ISBLANK(L42),"  ",IF(L105&gt;0,L42/L105,IF(L42&gt;0,1,0)))</f>
        <v>0</v>
      </c>
      <c r="N42" s="35"/>
    </row>
    <row r="43" spans="1:14" s="11" customFormat="1" ht="44.25">
      <c r="A43" s="89" t="s">
        <v>41</v>
      </c>
      <c r="B43" s="9">
        <f>ULBOS!B43+GSU!B43+LATech!B43+McNeese!B43+Nicholls!B43+NwSU!B43+SLU!B43+ULL!B43+ULM!B43+UNO!B43</f>
        <v>0</v>
      </c>
      <c r="C43" s="52">
        <f t="shared" si="16"/>
        <v>0</v>
      </c>
      <c r="D43" s="53">
        <f>ULBOS!D43+GSU!D43+LATech!D43+McNeese!D43+Nicholls!D43+NwSU!D43+SLU!D43+ULL!D43+ULM!D43+UNO!D43</f>
        <v>0</v>
      </c>
      <c r="E43" s="54">
        <f t="shared" si="17"/>
        <v>0</v>
      </c>
      <c r="F43" s="61">
        <f t="shared" si="18"/>
        <v>0</v>
      </c>
      <c r="G43" s="56">
        <f t="shared" si="19"/>
        <v>0</v>
      </c>
      <c r="H43" s="9">
        <f>ULBOS!H43+GSU!H43+LATech!H43+McNeese!H43+Nicholls!H43+NwSU!H43+SLU!H43+ULL!H43+ULM!H43+UNO!H43</f>
        <v>0</v>
      </c>
      <c r="I43" s="52">
        <f t="shared" si="20"/>
        <v>0</v>
      </c>
      <c r="J43" s="53">
        <f>ULBOS!J43+GSU!J43+LATech!J43+McNeese!J43+Nicholls!J43+NwSU!J43+SLU!J43+ULL!J43+ULM!J43+UNO!J43</f>
        <v>0</v>
      </c>
      <c r="K43" s="54">
        <f t="shared" si="21"/>
        <v>0</v>
      </c>
      <c r="L43" s="55">
        <f t="shared" si="22"/>
        <v>0</v>
      </c>
      <c r="M43" s="56">
        <f t="shared" si="23"/>
        <v>0</v>
      </c>
      <c r="N43" s="35"/>
    </row>
    <row r="44" spans="1:14" s="11" customFormat="1" ht="44.25">
      <c r="A44" s="90" t="s">
        <v>42</v>
      </c>
      <c r="B44" s="9">
        <f>ULBOS!B44+GSU!B44+LATech!B44+McNeese!B44+Nicholls!B44+NwSU!B44+SLU!B44+ULL!B44+ULM!B44+UNO!B44</f>
        <v>0</v>
      </c>
      <c r="C44" s="52">
        <f t="shared" si="16"/>
        <v>0</v>
      </c>
      <c r="D44" s="53">
        <f>ULBOS!D44+GSU!D44+LATech!D44+McNeese!D44+Nicholls!D44+NwSU!D44+SLU!D44+ULL!D44+ULM!D44+UNO!D44</f>
        <v>0</v>
      </c>
      <c r="E44" s="54">
        <f t="shared" si="17"/>
        <v>0</v>
      </c>
      <c r="F44" s="61">
        <f t="shared" si="18"/>
        <v>0</v>
      </c>
      <c r="G44" s="56">
        <f t="shared" si="19"/>
        <v>0</v>
      </c>
      <c r="H44" s="9">
        <f>ULBOS!H44+GSU!H44+LATech!H44+McNeese!H44+Nicholls!H44+NwSU!H44+SLU!H44+ULL!H44+ULM!H44+UNO!H44</f>
        <v>0</v>
      </c>
      <c r="I44" s="52">
        <f t="shared" si="20"/>
        <v>0</v>
      </c>
      <c r="J44" s="53">
        <f>ULBOS!J44+GSU!J44+LATech!J44+McNeese!J44+Nicholls!J44+NwSU!J44+SLU!J44+ULL!J44+ULM!J44+UNO!J44</f>
        <v>0</v>
      </c>
      <c r="K44" s="54">
        <f t="shared" si="21"/>
        <v>0</v>
      </c>
      <c r="L44" s="55">
        <f t="shared" si="22"/>
        <v>0</v>
      </c>
      <c r="M44" s="56">
        <f t="shared" si="23"/>
        <v>0</v>
      </c>
      <c r="N44" s="35"/>
    </row>
    <row r="45" spans="1:14" s="11" customFormat="1" ht="44.25">
      <c r="A45" s="41" t="s">
        <v>43</v>
      </c>
      <c r="B45" s="9">
        <f>ULBOS!B45+GSU!B45+LATech!B45+McNeese!B45+Nicholls!B45+NwSU!B45+SLU!B45+ULL!B45+ULM!B45+UNO!B45</f>
        <v>0</v>
      </c>
      <c r="C45" s="52">
        <f t="shared" si="16"/>
        <v>0</v>
      </c>
      <c r="D45" s="53">
        <f>ULBOS!D45+GSU!D45+LATech!D45+McNeese!D45+Nicholls!D45+NwSU!D45+SLU!D45+ULL!D45+ULM!D45+UNO!D45</f>
        <v>1164774</v>
      </c>
      <c r="E45" s="54">
        <f t="shared" si="17"/>
        <v>1</v>
      </c>
      <c r="F45" s="61">
        <f t="shared" si="18"/>
        <v>1164774</v>
      </c>
      <c r="G45" s="56">
        <f t="shared" si="19"/>
        <v>1</v>
      </c>
      <c r="H45" s="9">
        <f>ULBOS!H45+GSU!H45+LATech!H45+McNeese!H45+Nicholls!H45+NwSU!H45+SLU!H45+ULL!H45+ULM!H45+UNO!H45</f>
        <v>0</v>
      </c>
      <c r="I45" s="52">
        <f t="shared" si="20"/>
        <v>0</v>
      </c>
      <c r="J45" s="53">
        <f>ULBOS!J45+GSU!J45+LATech!J45+McNeese!J45+Nicholls!J45+NwSU!J45+SLU!J45+ULL!J45+ULM!J45+UNO!J45</f>
        <v>1205766</v>
      </c>
      <c r="K45" s="54">
        <f t="shared" si="21"/>
        <v>1</v>
      </c>
      <c r="L45" s="55">
        <f t="shared" si="22"/>
        <v>1205766</v>
      </c>
      <c r="M45" s="56">
        <f t="shared" si="23"/>
        <v>1</v>
      </c>
      <c r="N45" s="35"/>
    </row>
    <row r="46" spans="1:14" s="11" customFormat="1" ht="44.25">
      <c r="A46" s="89" t="s">
        <v>44</v>
      </c>
      <c r="B46" s="9">
        <f>ULBOS!B46+GSU!B46+LATech!B46+McNeese!B46+Nicholls!B46+NwSU!B46+SLU!B46+ULL!B46+ULM!B46+UNO!B46</f>
        <v>74923</v>
      </c>
      <c r="C46" s="52">
        <f t="shared" si="16"/>
        <v>1</v>
      </c>
      <c r="D46" s="53">
        <f>ULBOS!D46+GSU!D46+LATech!D46+McNeese!D46+Nicholls!D46+NwSU!D46+SLU!D46+ULL!D46+ULM!D46+UNO!D46</f>
        <v>0</v>
      </c>
      <c r="E46" s="54">
        <f t="shared" si="17"/>
        <v>0</v>
      </c>
      <c r="F46" s="61">
        <f t="shared" si="18"/>
        <v>74923</v>
      </c>
      <c r="G46" s="56">
        <f t="shared" si="19"/>
        <v>1</v>
      </c>
      <c r="H46" s="9">
        <f>ULBOS!H46+GSU!H46+LATech!H46+McNeese!H46+Nicholls!H46+NwSU!H46+SLU!H46+ULL!H46+ULM!H46+UNO!H46</f>
        <v>74923</v>
      </c>
      <c r="I46" s="52">
        <f t="shared" si="20"/>
        <v>1</v>
      </c>
      <c r="J46" s="53">
        <f>ULBOS!J46+GSU!J46+LATech!J46+McNeese!J46+Nicholls!J46+NwSU!J46+SLU!J46+ULL!J46+ULM!J46+UNO!J46</f>
        <v>0</v>
      </c>
      <c r="K46" s="54">
        <f t="shared" si="21"/>
        <v>0</v>
      </c>
      <c r="L46" s="55">
        <f t="shared" si="22"/>
        <v>74923</v>
      </c>
      <c r="M46" s="56">
        <f t="shared" si="23"/>
        <v>1</v>
      </c>
      <c r="N46" s="35"/>
    </row>
    <row r="47" spans="1:14" s="86" customFormat="1" ht="45">
      <c r="A47" s="87" t="s">
        <v>45</v>
      </c>
      <c r="B47" s="209">
        <f>B46+B45+B44+B43+B42</f>
        <v>74923</v>
      </c>
      <c r="C47" s="81">
        <f t="shared" si="0"/>
        <v>6.0436542155058857E-2</v>
      </c>
      <c r="D47" s="208">
        <f>D46+D45+D44+D43+D42</f>
        <v>1164774</v>
      </c>
      <c r="E47" s="84">
        <f t="shared" ref="E47" si="24">IF(ISBLANK(D47),"  ",IF(F47&gt;0,D47/F47,IF(D47&gt;0,1,0)))</f>
        <v>0.93956345784494111</v>
      </c>
      <c r="F47" s="93">
        <f>F46+F45+F44+F43+F42</f>
        <v>1239697</v>
      </c>
      <c r="G47" s="83">
        <f>IF(ISBLANK(F47),"  ",IF(F76&gt;0,F47/F76,IF(F47&gt;0,1,0)))</f>
        <v>9.2121685937830841E-4</v>
      </c>
      <c r="H47" s="209">
        <f>H46+H45+H44+H43+H42</f>
        <v>74923</v>
      </c>
      <c r="I47" s="81">
        <f t="shared" ref="I47" si="25">IF(ISBLANK(H47),"  ",IF(L47&gt;0,H47/L47,IF(H47&gt;0,1,0)))</f>
        <v>5.8502103164780835E-2</v>
      </c>
      <c r="J47" s="208">
        <f>J46+J45+J44+J43+J42</f>
        <v>1205766</v>
      </c>
      <c r="K47" s="84">
        <f t="shared" ref="K47" si="26">IF(ISBLANK(J47),"  ",IF(L47&gt;0,J47/L47,IF(J47&gt;0,1,0)))</f>
        <v>0.94149789683521912</v>
      </c>
      <c r="L47" s="93">
        <f>L46+L45+L44+L43+L42</f>
        <v>1280689</v>
      </c>
      <c r="M47" s="83">
        <f>IF(ISBLANK(L47),"  ",IF(L76&gt;0,L47/L76,IF(L47&gt;0,1,0)))</f>
        <v>9.635865251619236E-4</v>
      </c>
      <c r="N47" s="85"/>
    </row>
    <row r="48" spans="1:14" s="86" customFormat="1" ht="45">
      <c r="A48" s="94" t="s">
        <v>120</v>
      </c>
      <c r="B48" s="138">
        <f>ULBOS!B48+GSU!B48+LATech!B48+McNeese!B48+Nicholls!B48+NwSU!B48+SLU!B48+ULL!B48+ULM!B48+UNO!B48</f>
        <v>42505671</v>
      </c>
      <c r="C48" s="159">
        <f t="shared" ref="C48" si="27">IF(ISBLANK(B48),"  ",IF(F48&gt;0,B48/F48,IF(B48&gt;0,1,0)))</f>
        <v>1</v>
      </c>
      <c r="D48" s="160">
        <f>ULBOS!D48+GSU!D48+LATech!D48+McNeese!D48+Nicholls!D48+NwSU!D48+SLU!D48+ULL!D48+ULM!D48+UNO!D48</f>
        <v>0</v>
      </c>
      <c r="E48" s="82">
        <f>IF(ISBLANK(D48),"  ",IF(F48&gt;0,D48/F48,IF(D48&gt;0,1,0)))</f>
        <v>0</v>
      </c>
      <c r="F48" s="165">
        <f>D48+B48</f>
        <v>42505671</v>
      </c>
      <c r="G48" s="162">
        <f>IF(ISBLANK(F48),"  ",IF(F111&gt;0,F48/F111,IF(F48&gt;0,1,0)))</f>
        <v>1</v>
      </c>
      <c r="H48" s="138">
        <f>ULBOS!H48+GSU!H48+LATech!H48+McNeese!H48+Nicholls!H48+NwSU!H48+SLU!H48+ULL!H48+ULM!H48+UNO!H48</f>
        <v>0</v>
      </c>
      <c r="I48" s="159">
        <f>IF(ISBLANK(H48),"  ",IF(L48&gt;0,H48/L48,IF(H48&gt;0,1,0)))</f>
        <v>0</v>
      </c>
      <c r="J48" s="160">
        <f>ULBOS!J48+GSU!J48+LATech!J48+McNeese!J48+Nicholls!J48+NwSU!J48+SLU!J48+ULL!J48+ULM!J48+UNO!J48</f>
        <v>0</v>
      </c>
      <c r="K48" s="82">
        <f>IF(ISBLANK(J48),"  ",IF(L48&gt;0,J48/L48,IF(J48&gt;0,1,0)))</f>
        <v>0</v>
      </c>
      <c r="L48" s="161">
        <f t="shared" ref="L48" si="28">J48+H48</f>
        <v>0</v>
      </c>
      <c r="M48" s="162">
        <f>IF(ISBLANK(L48),"  ",IF(L111&gt;0,L48/L111,IF(L48&gt;0,1,0)))</f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">
        <f>ULBOS!B50+GSU!B50+LATech!B50+McNeese!B50+Nicholls!B50+NwSU!B50+SLU!B50+ULL!B50+ULM!B50+UNO!B50</f>
        <v>302779325.38</v>
      </c>
      <c r="C50" s="52">
        <f t="shared" ref="C50:C55" si="29">IF(ISBLANK(B50),"  ",IF(F50&gt;0,B50/F50,IF(B50&gt;0,1,0)))</f>
        <v>0.95124214338238178</v>
      </c>
      <c r="D50" s="53">
        <f>ULBOS!D50+GSU!D50+LATech!D50+McNeese!D50+Nicholls!D50+NwSU!D50+SLU!D50+ULL!D50+ULM!D50+UNO!D50</f>
        <v>15519572</v>
      </c>
      <c r="E50" s="54">
        <f t="shared" ref="E50:E55" si="30">IF(ISBLANK(D50),"  ",IF(F50&gt;0,D50/F50,IF(D50&gt;0,1,0)))</f>
        <v>4.8757856617618174E-2</v>
      </c>
      <c r="F50" s="206">
        <f t="shared" ref="F50:F55" si="31">D50+B50</f>
        <v>318298897.38</v>
      </c>
      <c r="G50" s="56">
        <f t="shared" ref="G50:G55" si="32">IF(ISBLANK(F50),"  ",IF(F113&gt;0,F50/F113,IF(F50&gt;0,1,0)))</f>
        <v>1</v>
      </c>
      <c r="H50" s="9">
        <f>ULBOS!H50+GSU!H50+LATech!H50+McNeese!H50+Nicholls!H50+NwSU!H50+SLU!H50+ULL!H50+ULM!H50+UNO!H50</f>
        <v>344712833</v>
      </c>
      <c r="I50" s="52">
        <f t="shared" ref="I50:I55" si="33">IF(ISBLANK(H50),"  ",IF(L50&gt;0,H50/L50,IF(H50&gt;0,1,0)))</f>
        <v>0.95855830378725138</v>
      </c>
      <c r="J50" s="53">
        <f>ULBOS!J50+GSU!J50+LATech!J50+McNeese!J50+Nicholls!J50+NwSU!J50+SLU!J50+ULL!J50+ULM!J50+UNO!J50</f>
        <v>14903094</v>
      </c>
      <c r="K50" s="54">
        <f t="shared" ref="K50:K55" si="34">IF(ISBLANK(J50),"  ",IF(L50&gt;0,J50/L50,IF(J50&gt;0,1,0)))</f>
        <v>4.1441696212748666E-2</v>
      </c>
      <c r="L50" s="55">
        <f t="shared" ref="L50:L55" si="35">J50+H50</f>
        <v>359615927</v>
      </c>
      <c r="M50" s="56">
        <f t="shared" ref="M50:M55" si="36">IF(ISBLANK(L50),"  ",IF(L113&gt;0,L50/L113,IF(L50&gt;0,1,0)))</f>
        <v>1</v>
      </c>
      <c r="N50" s="35"/>
    </row>
    <row r="51" spans="1:14" s="11" customFormat="1" ht="44.25">
      <c r="A51" s="41" t="s">
        <v>49</v>
      </c>
      <c r="B51" s="9">
        <f>ULBOS!B51+GSU!B51+LATech!B51+McNeese!B51+Nicholls!B51+NwSU!B51+SLU!B51+ULL!B51+ULM!B51+UNO!B51</f>
        <v>40655866.539999999</v>
      </c>
      <c r="C51" s="52">
        <f t="shared" si="29"/>
        <v>1</v>
      </c>
      <c r="D51" s="53">
        <f>ULBOS!D51+GSU!D51+LATech!D51+McNeese!D51+Nicholls!D51+NwSU!D51+SLU!D51+ULL!D51+ULM!D51+UNO!D51</f>
        <v>0</v>
      </c>
      <c r="E51" s="54">
        <f t="shared" si="30"/>
        <v>0</v>
      </c>
      <c r="F51" s="61">
        <f t="shared" si="31"/>
        <v>40655866.539999999</v>
      </c>
      <c r="G51" s="56">
        <f t="shared" si="32"/>
        <v>1</v>
      </c>
      <c r="H51" s="9">
        <f>ULBOS!H51+GSU!H51+LATech!H51+McNeese!H51+Nicholls!H51+NwSU!H51+SLU!H51+ULL!H51+ULM!H51+UNO!H51</f>
        <v>45702078</v>
      </c>
      <c r="I51" s="52">
        <f t="shared" si="33"/>
        <v>0.93682364971620458</v>
      </c>
      <c r="J51" s="53">
        <f>ULBOS!J51+GSU!J51+LATech!J51+McNeese!J51+Nicholls!J51+NwSU!J51+SLU!J51+ULL!J51+ULM!J51+UNO!J51</f>
        <v>3082000</v>
      </c>
      <c r="K51" s="54">
        <f t="shared" si="34"/>
        <v>6.3176350283795465E-2</v>
      </c>
      <c r="L51" s="55">
        <f t="shared" si="35"/>
        <v>48784078</v>
      </c>
      <c r="M51" s="56">
        <f t="shared" si="36"/>
        <v>1</v>
      </c>
      <c r="N51" s="35"/>
    </row>
    <row r="52" spans="1:14" s="11" customFormat="1" ht="44.25">
      <c r="A52" s="104" t="s">
        <v>50</v>
      </c>
      <c r="B52" s="9">
        <f>ULBOS!B52+GSU!B52+LATech!B52+McNeese!B52+Nicholls!B52+NwSU!B52+SLU!B52+ULL!B52+ULM!B52+UNO!B52</f>
        <v>18468199.759999998</v>
      </c>
      <c r="C52" s="52">
        <f t="shared" si="29"/>
        <v>0.94302987736951283</v>
      </c>
      <c r="D52" s="53">
        <f>ULBOS!D52+GSU!D52+LATech!D52+McNeese!D52+Nicholls!D52+NwSU!D52+SLU!D52+ULL!D52+ULM!D52+UNO!D52</f>
        <v>1115697</v>
      </c>
      <c r="E52" s="54">
        <f t="shared" si="30"/>
        <v>5.6970122630487161E-2</v>
      </c>
      <c r="F52" s="61">
        <f t="shared" si="31"/>
        <v>19583896.759999998</v>
      </c>
      <c r="G52" s="56">
        <f t="shared" si="32"/>
        <v>1</v>
      </c>
      <c r="H52" s="9">
        <f>ULBOS!H52+GSU!H52+LATech!H52+McNeese!H52+Nicholls!H52+NwSU!H52+SLU!H52+ULL!H52+ULM!H52+UNO!H52</f>
        <v>19173488</v>
      </c>
      <c r="I52" s="52">
        <f t="shared" si="33"/>
        <v>0.94504272570730752</v>
      </c>
      <c r="J52" s="53">
        <f>ULBOS!J52+GSU!J52+LATech!J52+McNeese!J52+Nicholls!J52+NwSU!J52+SLU!J52+ULL!J52+ULM!J52+UNO!J52</f>
        <v>1115000</v>
      </c>
      <c r="K52" s="54">
        <f t="shared" si="34"/>
        <v>5.4957274292692489E-2</v>
      </c>
      <c r="L52" s="55">
        <f t="shared" si="35"/>
        <v>20288488</v>
      </c>
      <c r="M52" s="56">
        <f t="shared" si="36"/>
        <v>1</v>
      </c>
      <c r="N52" s="35"/>
    </row>
    <row r="53" spans="1:14" s="11" customFormat="1" ht="44.25">
      <c r="A53" s="104" t="s">
        <v>51</v>
      </c>
      <c r="B53" s="9">
        <f>ULBOS!B53+GSU!B53+LATech!B53+McNeese!B53+Nicholls!B53+NwSU!B53+SLU!B53+ULL!B53+ULM!B53+UNO!B53</f>
        <v>10284839.82</v>
      </c>
      <c r="C53" s="52">
        <f t="shared" si="29"/>
        <v>1</v>
      </c>
      <c r="D53" s="53">
        <f>ULBOS!D53+GSU!D53+LATech!D53+McNeese!D53+Nicholls!D53+NwSU!D53+SLU!D53+ULL!D53+ULM!D53+UNO!D53</f>
        <v>0</v>
      </c>
      <c r="E53" s="54">
        <f t="shared" si="30"/>
        <v>0</v>
      </c>
      <c r="F53" s="61">
        <f t="shared" si="31"/>
        <v>10284839.82</v>
      </c>
      <c r="G53" s="56">
        <f t="shared" si="32"/>
        <v>1</v>
      </c>
      <c r="H53" s="9">
        <f>ULBOS!H53+GSU!H53+LATech!H53+McNeese!H53+Nicholls!H53+NwSU!H53+SLU!H53+ULL!H53+ULM!H53+UNO!H53</f>
        <v>10098528</v>
      </c>
      <c r="I53" s="52">
        <f t="shared" si="33"/>
        <v>1</v>
      </c>
      <c r="J53" s="53">
        <f>ULBOS!J53+GSU!J53+LATech!J53+McNeese!J53+Nicholls!J53+NwSU!J53+SLU!J53+ULL!J53+ULM!J53+UNO!J53</f>
        <v>0</v>
      </c>
      <c r="K53" s="54">
        <f t="shared" si="34"/>
        <v>0</v>
      </c>
      <c r="L53" s="55">
        <f t="shared" si="35"/>
        <v>10098528</v>
      </c>
      <c r="M53" s="56">
        <f t="shared" si="36"/>
        <v>1</v>
      </c>
      <c r="N53" s="35"/>
    </row>
    <row r="54" spans="1:14" s="11" customFormat="1" ht="44.25">
      <c r="A54" s="104" t="s">
        <v>52</v>
      </c>
      <c r="B54" s="9">
        <f>ULBOS!B54+GSU!B54+LATech!B54+McNeese!B54+Nicholls!B54+NwSU!B54+SLU!B54+ULL!B54+ULM!B54+UNO!B54</f>
        <v>0</v>
      </c>
      <c r="C54" s="52">
        <f t="shared" si="29"/>
        <v>0</v>
      </c>
      <c r="D54" s="53">
        <f>ULBOS!D54+GSU!D54+LATech!D54+McNeese!D54+Nicholls!D54+NwSU!D54+SLU!D54+ULL!D54+ULM!D54+UNO!D54</f>
        <v>4113027.01</v>
      </c>
      <c r="E54" s="54">
        <f t="shared" si="30"/>
        <v>1</v>
      </c>
      <c r="F54" s="61">
        <f t="shared" si="31"/>
        <v>4113027.01</v>
      </c>
      <c r="G54" s="56">
        <f t="shared" si="32"/>
        <v>1</v>
      </c>
      <c r="H54" s="9">
        <f>ULBOS!H54+GSU!H54+LATech!H54+McNeese!H54+Nicholls!H54+NwSU!H54+SLU!H54+ULL!H54+ULM!H54+UNO!H54</f>
        <v>0</v>
      </c>
      <c r="I54" s="52">
        <f t="shared" si="33"/>
        <v>0</v>
      </c>
      <c r="J54" s="53">
        <f>ULBOS!J54+GSU!J54+LATech!J54+McNeese!J54+Nicholls!J54+NwSU!J54+SLU!J54+ULL!J54+ULM!J54+UNO!J54</f>
        <v>5937255</v>
      </c>
      <c r="K54" s="54">
        <f t="shared" si="34"/>
        <v>1</v>
      </c>
      <c r="L54" s="55">
        <f t="shared" si="35"/>
        <v>5937255</v>
      </c>
      <c r="M54" s="56">
        <f t="shared" si="36"/>
        <v>1</v>
      </c>
      <c r="N54" s="35"/>
    </row>
    <row r="55" spans="1:14" s="11" customFormat="1" ht="44.25">
      <c r="A55" s="41" t="s">
        <v>53</v>
      </c>
      <c r="B55" s="9">
        <f>ULBOS!B55+GSU!B55+LATech!B55+McNeese!B55+Nicholls!B55+NwSU!B55+SLU!B55+ULL!B55+ULM!B55+UNO!B55</f>
        <v>17343608.68</v>
      </c>
      <c r="C55" s="52">
        <f t="shared" si="29"/>
        <v>0.25631498044665091</v>
      </c>
      <c r="D55" s="53">
        <f>ULBOS!D55+GSU!D55+LATech!D55+McNeese!D55+Nicholls!D55+NwSU!D55+SLU!D55+ULL!D55+ULM!D55+UNO!D55</f>
        <v>50321607.960000001</v>
      </c>
      <c r="E55" s="54">
        <f t="shared" si="30"/>
        <v>0.74368501955334909</v>
      </c>
      <c r="F55" s="61">
        <f t="shared" si="31"/>
        <v>67665216.640000001</v>
      </c>
      <c r="G55" s="56">
        <f t="shared" si="32"/>
        <v>1</v>
      </c>
      <c r="H55" s="9">
        <f>ULBOS!H55+GSU!H55+LATech!H55+McNeese!H55+Nicholls!H55+NwSU!H55+SLU!H55+ULL!H55+ULM!H55+UNO!H55</f>
        <v>18891225</v>
      </c>
      <c r="I55" s="52">
        <f t="shared" si="33"/>
        <v>0.27004907913088544</v>
      </c>
      <c r="J55" s="53">
        <f>ULBOS!J55+GSU!J55+LATech!J55+McNeese!J55+Nicholls!J55+NwSU!J55+SLU!J55+ULL!J55+ULM!J55+UNO!J55</f>
        <v>51063559</v>
      </c>
      <c r="K55" s="54">
        <f t="shared" si="34"/>
        <v>0.72995092086911451</v>
      </c>
      <c r="L55" s="55">
        <f t="shared" si="35"/>
        <v>69954784</v>
      </c>
      <c r="M55" s="56">
        <f t="shared" si="36"/>
        <v>1</v>
      </c>
      <c r="N55" s="35"/>
    </row>
    <row r="56" spans="1:14" s="86" customFormat="1" ht="45">
      <c r="A56" s="94" t="s">
        <v>54</v>
      </c>
      <c r="B56" s="211">
        <f>B55+B53+B52+B51+B50</f>
        <v>389531840.18000001</v>
      </c>
      <c r="C56" s="81">
        <f t="shared" si="0"/>
        <v>0.84570205199471571</v>
      </c>
      <c r="D56" s="208">
        <f>D55+D53+D52+D51+D50+D54</f>
        <v>71069903.969999999</v>
      </c>
      <c r="E56" s="84">
        <f t="shared" ref="E56:E67" si="37">IF(ISBLANK(D56),"  ",IF(F56&gt;0,D56/F56,IF(D56&gt;0,1,0)))</f>
        <v>0.15429794800528437</v>
      </c>
      <c r="F56" s="109">
        <f>F55+F53+F52+F51+F50+F54</f>
        <v>460601744.14999998</v>
      </c>
      <c r="G56" s="83">
        <f>IF(ISBLANK(F56),"  ",IF(F76&gt;0,F56/F76,IF(F56&gt;0,1,0)))</f>
        <v>0.3422724199300588</v>
      </c>
      <c r="H56" s="211">
        <f>H55+H53+H52+H51+H50</f>
        <v>438578152</v>
      </c>
      <c r="I56" s="81">
        <f t="shared" ref="I56:I67" si="38">IF(ISBLANK(H56),"  ",IF(L56&gt;0,H56/L56,IF(H56&gt;0,1,0)))</f>
        <v>0.85213910198716847</v>
      </c>
      <c r="J56" s="208">
        <f>J55+J53+J52+J51+J50+J54</f>
        <v>76100908</v>
      </c>
      <c r="K56" s="84">
        <f t="shared" ref="K56:K67" si="39">IF(ISBLANK(J56),"  ",IF(L56&gt;0,J56/L56,IF(J56&gt;0,1,0)))</f>
        <v>0.14786089801283153</v>
      </c>
      <c r="L56" s="103">
        <f t="shared" ref="L56:L66" si="40">J56+H56</f>
        <v>514679060</v>
      </c>
      <c r="M56" s="83">
        <f>IF(ISBLANK(L56),"  ",IF(L76&gt;0,L56/L76,IF(L56&gt;0,1,0)))</f>
        <v>0.38724296609013209</v>
      </c>
      <c r="N56" s="85"/>
    </row>
    <row r="57" spans="1:14" s="11" customFormat="1" ht="44.25">
      <c r="A57" s="51" t="s">
        <v>55</v>
      </c>
      <c r="B57" s="9">
        <f>ULBOS!B57+GSU!B57+LATech!B57+McNeese!B57+Nicholls!B57+NwSU!B57+SLU!B57+ULL!B57+ULM!B57+UNO!B57</f>
        <v>0</v>
      </c>
      <c r="C57" s="52">
        <f t="shared" ref="C57:C66" si="41">IF(ISBLANK(B57),"  ",IF(F57&gt;0,B57/F57,IF(B57&gt;0,1,0)))</f>
        <v>0</v>
      </c>
      <c r="D57" s="53">
        <f>ULBOS!D57+GSU!D57+LATech!D57+McNeese!D57+Nicholls!D57+NwSU!D57+SLU!D57+ULL!D57+ULM!D57+UNO!D57</f>
        <v>0</v>
      </c>
      <c r="E57" s="54">
        <f t="shared" si="37"/>
        <v>0</v>
      </c>
      <c r="F57" s="61">
        <f t="shared" ref="F57:F66" si="42">D57+B57</f>
        <v>0</v>
      </c>
      <c r="G57" s="56">
        <f t="shared" ref="G57:G66" si="43">IF(ISBLANK(F57),"  ",IF(F120&gt;0,F57/F120,IF(F57&gt;0,1,0)))</f>
        <v>0</v>
      </c>
      <c r="H57" s="9">
        <f>ULBOS!H57+GSU!H57+LATech!H57+McNeese!H57+Nicholls!H57+NwSU!H57+SLU!H57+ULL!H57+ULM!H57+UNO!H57</f>
        <v>0</v>
      </c>
      <c r="I57" s="52">
        <f t="shared" si="38"/>
        <v>0</v>
      </c>
      <c r="J57" s="53">
        <f>ULBOS!J57+GSU!J57+LATech!J57+McNeese!J57+Nicholls!J57+NwSU!J57+SLU!J57+ULL!J57+ULM!J57+UNO!J57</f>
        <v>0</v>
      </c>
      <c r="K57" s="54">
        <f t="shared" si="39"/>
        <v>0</v>
      </c>
      <c r="L57" s="55">
        <f t="shared" si="40"/>
        <v>0</v>
      </c>
      <c r="M57" s="56">
        <f t="shared" ref="M57:M66" si="44">IF(ISBLANK(L57),"  ",IF(L120&gt;0,L57/L120,IF(L57&gt;0,1,0)))</f>
        <v>0</v>
      </c>
      <c r="N57" s="35"/>
    </row>
    <row r="58" spans="1:14" s="11" customFormat="1" ht="44.25">
      <c r="A58" s="113" t="s">
        <v>56</v>
      </c>
      <c r="B58" s="9">
        <f>ULBOS!B58+GSU!B58+LATech!B58+McNeese!B58+Nicholls!B58+NwSU!B58+SLU!B58+ULL!B58+ULM!B58+UNO!B58</f>
        <v>0</v>
      </c>
      <c r="C58" s="52">
        <f t="shared" si="41"/>
        <v>0</v>
      </c>
      <c r="D58" s="53">
        <f>ULBOS!D58+GSU!D58+LATech!D58+McNeese!D58+Nicholls!D58+NwSU!D58+SLU!D58+ULL!D58+ULM!D58+UNO!D58</f>
        <v>0</v>
      </c>
      <c r="E58" s="54">
        <f t="shared" si="37"/>
        <v>0</v>
      </c>
      <c r="F58" s="61">
        <f t="shared" si="42"/>
        <v>0</v>
      </c>
      <c r="G58" s="56">
        <f t="shared" si="43"/>
        <v>0</v>
      </c>
      <c r="H58" s="9">
        <f>ULBOS!H58+GSU!H58+LATech!H58+McNeese!H58+Nicholls!H58+NwSU!H58+SLU!H58+ULL!H58+ULM!H58+UNO!H58</f>
        <v>0</v>
      </c>
      <c r="I58" s="52">
        <f t="shared" si="38"/>
        <v>0</v>
      </c>
      <c r="J58" s="53">
        <f>ULBOS!J58+GSU!J58+LATech!J58+McNeese!J58+Nicholls!J58+NwSU!J58+SLU!J58+ULL!J58+ULM!J58+UNO!J58</f>
        <v>0</v>
      </c>
      <c r="K58" s="54">
        <f t="shared" si="39"/>
        <v>0</v>
      </c>
      <c r="L58" s="55">
        <f t="shared" si="40"/>
        <v>0</v>
      </c>
      <c r="M58" s="56">
        <f t="shared" si="44"/>
        <v>0</v>
      </c>
      <c r="N58" s="35"/>
    </row>
    <row r="59" spans="1:14" s="11" customFormat="1" ht="44.25">
      <c r="A59" s="90" t="s">
        <v>57</v>
      </c>
      <c r="B59" s="9">
        <f>ULBOS!B59+GSU!B59+LATech!B59+McNeese!B59+Nicholls!B59+NwSU!B59+SLU!B59+ULL!B59+ULM!B59+UNO!B59</f>
        <v>2321909.46</v>
      </c>
      <c r="C59" s="52">
        <f t="shared" si="41"/>
        <v>0.69823537553031867</v>
      </c>
      <c r="D59" s="53">
        <f>ULBOS!D59+GSU!D59+LATech!D59+McNeese!D59+Nicholls!D59+NwSU!D59+SLU!D59+ULL!D59+ULM!D59+UNO!D59</f>
        <v>1003487.02</v>
      </c>
      <c r="E59" s="54">
        <f t="shared" si="37"/>
        <v>0.30176462446968128</v>
      </c>
      <c r="F59" s="61">
        <f t="shared" si="42"/>
        <v>3325396.48</v>
      </c>
      <c r="G59" s="56">
        <f t="shared" si="43"/>
        <v>1</v>
      </c>
      <c r="H59" s="9">
        <f>ULBOS!H59+GSU!H59+LATech!H59+McNeese!H59+Nicholls!H59+NwSU!H59+SLU!H59+ULL!H59+ULM!H59+UNO!H59</f>
        <v>1654556</v>
      </c>
      <c r="I59" s="52">
        <f t="shared" si="38"/>
        <v>0.51571642883837288</v>
      </c>
      <c r="J59" s="53">
        <f>ULBOS!J59+GSU!J59+LATech!J59+McNeese!J59+Nicholls!J59+NwSU!J59+SLU!J59+ULL!J59+ULM!J59+UNO!J59</f>
        <v>1553711</v>
      </c>
      <c r="K59" s="54">
        <f t="shared" si="39"/>
        <v>0.48428357116162712</v>
      </c>
      <c r="L59" s="55">
        <f t="shared" si="40"/>
        <v>3208267</v>
      </c>
      <c r="M59" s="56">
        <f t="shared" si="44"/>
        <v>1</v>
      </c>
      <c r="N59" s="35"/>
    </row>
    <row r="60" spans="1:14" s="11" customFormat="1" ht="44.25">
      <c r="A60" s="89" t="s">
        <v>58</v>
      </c>
      <c r="B60" s="9">
        <f>ULBOS!B60+GSU!B60+LATech!B60+McNeese!B60+Nicholls!B60+NwSU!B60+SLU!B60+ULL!B60+ULM!B60+UNO!B60</f>
        <v>1401580</v>
      </c>
      <c r="C60" s="52">
        <f t="shared" si="41"/>
        <v>3.3246537646889049E-2</v>
      </c>
      <c r="D60" s="53">
        <f>ULBOS!D60+GSU!D60+LATech!D60+McNeese!D60+Nicholls!D60+NwSU!D60+SLU!D60+ULL!D60+ULM!D60+UNO!D60</f>
        <v>40755591.82</v>
      </c>
      <c r="E60" s="54">
        <f t="shared" si="37"/>
        <v>0.96675346235311099</v>
      </c>
      <c r="F60" s="61">
        <f t="shared" si="42"/>
        <v>42157171.82</v>
      </c>
      <c r="G60" s="56">
        <f t="shared" si="43"/>
        <v>1</v>
      </c>
      <c r="H60" s="9">
        <f>ULBOS!H60+GSU!H60+LATech!H60+McNeese!H60+Nicholls!H60+NwSU!H60+SLU!H60+ULL!H60+ULM!H60+UNO!H60</f>
        <v>1258200</v>
      </c>
      <c r="I60" s="52">
        <f t="shared" si="38"/>
        <v>3.1963581332567347E-2</v>
      </c>
      <c r="J60" s="53">
        <f>ULBOS!J60+GSU!J60+LATech!J60+McNeese!J60+Nicholls!J60+NwSU!J60+SLU!J60+ULL!J60+ULM!J60+UNO!J60</f>
        <v>38105349</v>
      </c>
      <c r="K60" s="54">
        <f t="shared" si="39"/>
        <v>0.96803641866743262</v>
      </c>
      <c r="L60" s="55">
        <f t="shared" si="40"/>
        <v>39363549</v>
      </c>
      <c r="M60" s="56">
        <f t="shared" si="44"/>
        <v>1</v>
      </c>
      <c r="N60" s="35"/>
    </row>
    <row r="61" spans="1:14" s="11" customFormat="1" ht="44.25">
      <c r="A61" s="114" t="s">
        <v>59</v>
      </c>
      <c r="B61" s="9">
        <f>ULBOS!B61+GSU!B61+LATech!B61+McNeese!B61+Nicholls!B61+NwSU!B61+SLU!B61+ULL!B61+ULM!B61+UNO!B61</f>
        <v>307505</v>
      </c>
      <c r="C61" s="52">
        <f t="shared" si="41"/>
        <v>1</v>
      </c>
      <c r="D61" s="53">
        <f>ULBOS!D61+GSU!D61+LATech!D61+McNeese!D61+Nicholls!D61+NwSU!D61+SLU!D61+ULL!D61+ULM!D61+UNO!D61</f>
        <v>0</v>
      </c>
      <c r="E61" s="54">
        <f t="shared" si="37"/>
        <v>0</v>
      </c>
      <c r="F61" s="61">
        <f t="shared" si="42"/>
        <v>307505</v>
      </c>
      <c r="G61" s="56">
        <f t="shared" si="43"/>
        <v>1</v>
      </c>
      <c r="H61" s="9">
        <f>ULBOS!H61+GSU!H61+LATech!H61+McNeese!H61+Nicholls!H61+NwSU!H61+SLU!H61+ULL!H61+ULM!H61+UNO!H61</f>
        <v>77000</v>
      </c>
      <c r="I61" s="52">
        <f t="shared" si="38"/>
        <v>1</v>
      </c>
      <c r="J61" s="53">
        <f>ULBOS!J61+GSU!J61+LATech!J61+McNeese!J61+Nicholls!J61+NwSU!J61+SLU!J61+ULL!J61+ULM!J61+UNO!J61</f>
        <v>0</v>
      </c>
      <c r="K61" s="54">
        <f t="shared" si="39"/>
        <v>0</v>
      </c>
      <c r="L61" s="55">
        <f t="shared" si="40"/>
        <v>77000</v>
      </c>
      <c r="M61" s="56">
        <f t="shared" si="44"/>
        <v>1</v>
      </c>
      <c r="N61" s="35"/>
    </row>
    <row r="62" spans="1:14" s="11" customFormat="1" ht="44.25">
      <c r="A62" s="114" t="s">
        <v>60</v>
      </c>
      <c r="B62" s="9">
        <f>ULBOS!B62+GSU!B62+LATech!B62+McNeese!B62+Nicholls!B62+NwSU!B62+SLU!B62+ULL!B62+ULM!B62+UNO!B62</f>
        <v>0</v>
      </c>
      <c r="C62" s="52">
        <f t="shared" si="41"/>
        <v>0</v>
      </c>
      <c r="D62" s="53">
        <f>ULBOS!D62+GSU!D62+LATech!D62+McNeese!D62+Nicholls!D62+NwSU!D62+SLU!D62+ULL!D62+ULM!D62+UNO!D62</f>
        <v>39926443.359999999</v>
      </c>
      <c r="E62" s="54">
        <f t="shared" si="37"/>
        <v>1</v>
      </c>
      <c r="F62" s="61">
        <f t="shared" si="42"/>
        <v>39926443.359999999</v>
      </c>
      <c r="G62" s="56">
        <f t="shared" si="43"/>
        <v>1</v>
      </c>
      <c r="H62" s="9">
        <f>ULBOS!H62+GSU!H62+LATech!H62+McNeese!H62+Nicholls!H62+NwSU!H62+SLU!H62+ULL!H62+ULM!H62+UNO!H62</f>
        <v>0</v>
      </c>
      <c r="I62" s="52">
        <f t="shared" si="38"/>
        <v>0</v>
      </c>
      <c r="J62" s="53">
        <f>ULBOS!J62+GSU!J62+LATech!J62+McNeese!J62+Nicholls!J62+NwSU!J62+SLU!J62+ULL!J62+ULM!J62+UNO!J62</f>
        <v>49594271</v>
      </c>
      <c r="K62" s="54">
        <f t="shared" si="39"/>
        <v>1</v>
      </c>
      <c r="L62" s="55">
        <f t="shared" si="40"/>
        <v>49594271</v>
      </c>
      <c r="M62" s="56">
        <f t="shared" si="44"/>
        <v>1</v>
      </c>
      <c r="N62" s="35"/>
    </row>
    <row r="63" spans="1:14" s="11" customFormat="1" ht="44.25">
      <c r="A63" s="115" t="s">
        <v>61</v>
      </c>
      <c r="B63" s="9">
        <f>ULBOS!B63+GSU!B63+LATech!B63+McNeese!B63+Nicholls!B63+NwSU!B63+SLU!B63+ULL!B63+ULM!B63+UNO!B63</f>
        <v>0</v>
      </c>
      <c r="C63" s="52">
        <f t="shared" si="41"/>
        <v>0</v>
      </c>
      <c r="D63" s="53">
        <f>ULBOS!D63+GSU!D63+LATech!D63+McNeese!D63+Nicholls!D63+NwSU!D63+SLU!D63+ULL!D63+ULM!D63+UNO!D63</f>
        <v>140851494.06999999</v>
      </c>
      <c r="E63" s="54">
        <f t="shared" si="37"/>
        <v>1</v>
      </c>
      <c r="F63" s="61">
        <f t="shared" si="42"/>
        <v>140851494.06999999</v>
      </c>
      <c r="G63" s="56">
        <f t="shared" si="43"/>
        <v>1</v>
      </c>
      <c r="H63" s="9">
        <f>ULBOS!H63+GSU!H63+LATech!H63+McNeese!H63+Nicholls!H63+NwSU!H63+SLU!H63+ULL!H63+ULM!H63+UNO!H63</f>
        <v>0</v>
      </c>
      <c r="I63" s="52">
        <f t="shared" si="38"/>
        <v>0</v>
      </c>
      <c r="J63" s="53">
        <f>ULBOS!J63+GSU!J63+LATech!J63+McNeese!J63+Nicholls!J63+NwSU!J63+SLU!J63+ULL!J63+ULM!J63+UNO!J63</f>
        <v>142261626</v>
      </c>
      <c r="K63" s="54">
        <f t="shared" si="39"/>
        <v>1</v>
      </c>
      <c r="L63" s="55">
        <f t="shared" si="40"/>
        <v>142261626</v>
      </c>
      <c r="M63" s="56">
        <f t="shared" si="44"/>
        <v>1</v>
      </c>
      <c r="N63" s="35"/>
    </row>
    <row r="64" spans="1:14" s="11" customFormat="1" ht="44.25">
      <c r="A64" s="115" t="s">
        <v>62</v>
      </c>
      <c r="B64" s="9">
        <f>ULBOS!B64+GSU!B64+LATech!B64+McNeese!B64+Nicholls!B64+NwSU!B64+SLU!B64+ULL!B64+ULM!B64+UNO!B64</f>
        <v>0</v>
      </c>
      <c r="C64" s="52">
        <f t="shared" si="41"/>
        <v>0</v>
      </c>
      <c r="D64" s="53">
        <f>ULBOS!D64+GSU!D64+LATech!D64+McNeese!D64+Nicholls!D64+NwSU!D64+SLU!D64+ULL!D64+ULM!D64+UNO!D64</f>
        <v>1088883</v>
      </c>
      <c r="E64" s="54">
        <f t="shared" si="37"/>
        <v>1</v>
      </c>
      <c r="F64" s="61">
        <f t="shared" si="42"/>
        <v>1088883</v>
      </c>
      <c r="G64" s="56">
        <f t="shared" si="43"/>
        <v>1</v>
      </c>
      <c r="H64" s="9">
        <f>ULBOS!H64+GSU!H64+LATech!H64+McNeese!H64+Nicholls!H64+NwSU!H64+SLU!H64+ULL!H64+ULM!H64+UNO!H64</f>
        <v>0</v>
      </c>
      <c r="I64" s="52">
        <f t="shared" si="38"/>
        <v>0</v>
      </c>
      <c r="J64" s="53">
        <f>ULBOS!J64+GSU!J64+LATech!J64+McNeese!J64+Nicholls!J64+NwSU!J64+SLU!J64+ULL!J64+ULM!J64+UNO!J64</f>
        <v>993500</v>
      </c>
      <c r="K64" s="54">
        <f t="shared" si="39"/>
        <v>1</v>
      </c>
      <c r="L64" s="55">
        <f t="shared" si="40"/>
        <v>993500</v>
      </c>
      <c r="M64" s="56">
        <f t="shared" si="44"/>
        <v>1</v>
      </c>
      <c r="N64" s="35"/>
    </row>
    <row r="65" spans="1:14" s="11" customFormat="1" ht="44.25">
      <c r="A65" s="90" t="s">
        <v>63</v>
      </c>
      <c r="B65" s="9">
        <f>ULBOS!B65+GSU!B65+LATech!B65+McNeese!B65+Nicholls!B65+NwSU!B65+SLU!B65+ULL!B65+ULM!B65+UNO!B65</f>
        <v>0</v>
      </c>
      <c r="C65" s="52">
        <f t="shared" si="41"/>
        <v>0</v>
      </c>
      <c r="D65" s="53">
        <f>ULBOS!D65+GSU!D65+LATech!D65+McNeese!D65+Nicholls!D65+NwSU!D65+SLU!D65+ULL!D65+ULM!D65+UNO!D65</f>
        <v>31548778.41</v>
      </c>
      <c r="E65" s="54">
        <f t="shared" si="37"/>
        <v>1</v>
      </c>
      <c r="F65" s="61">
        <f t="shared" si="42"/>
        <v>31548778.41</v>
      </c>
      <c r="G65" s="56">
        <f t="shared" si="43"/>
        <v>1</v>
      </c>
      <c r="H65" s="9">
        <f>ULBOS!H65+GSU!H65+LATech!H65+McNeese!H65+Nicholls!H65+NwSU!H65+SLU!H65+ULL!H65+ULM!H65+UNO!H65</f>
        <v>0</v>
      </c>
      <c r="I65" s="52">
        <f t="shared" si="38"/>
        <v>0</v>
      </c>
      <c r="J65" s="53">
        <f>ULBOS!J65+GSU!J65+LATech!J65+McNeese!J65+Nicholls!J65+NwSU!J65+SLU!J65+ULL!J65+ULM!J65+UNO!J65</f>
        <v>34259797</v>
      </c>
      <c r="K65" s="54">
        <f t="shared" si="39"/>
        <v>1</v>
      </c>
      <c r="L65" s="55">
        <f t="shared" si="40"/>
        <v>34259797</v>
      </c>
      <c r="M65" s="56">
        <f t="shared" si="44"/>
        <v>1</v>
      </c>
      <c r="N65" s="35"/>
    </row>
    <row r="66" spans="1:14" s="11" customFormat="1" ht="44.25">
      <c r="A66" s="89" t="s">
        <v>64</v>
      </c>
      <c r="B66" s="9">
        <f>ULBOS!B66+GSU!B66+LATech!B66+McNeese!B66+Nicholls!B66+NwSU!B66+SLU!B66+ULL!B66+ULM!B66+UNO!B66</f>
        <v>22915705.990000002</v>
      </c>
      <c r="C66" s="52">
        <f t="shared" si="41"/>
        <v>0.46211524430573042</v>
      </c>
      <c r="D66" s="53">
        <f>ULBOS!D66+GSU!D66+LATech!D66+McNeese!D66+Nicholls!D66+NwSU!D66+SLU!D66+ULL!D66+ULM!D66+UNO!D66</f>
        <v>26673019.490000002</v>
      </c>
      <c r="E66" s="54">
        <f t="shared" si="37"/>
        <v>0.53788475569426952</v>
      </c>
      <c r="F66" s="61">
        <f t="shared" si="42"/>
        <v>49588725.480000004</v>
      </c>
      <c r="G66" s="56">
        <f t="shared" si="43"/>
        <v>1</v>
      </c>
      <c r="H66" s="9">
        <f>ULBOS!H66+GSU!H66+LATech!H66+McNeese!H66+Nicholls!H66+NwSU!H66+SLU!H66+ULL!H66+ULM!H66+UNO!H66</f>
        <v>25663065</v>
      </c>
      <c r="I66" s="52">
        <f t="shared" si="38"/>
        <v>0.52175642329772032</v>
      </c>
      <c r="J66" s="53">
        <f>ULBOS!J66+GSU!J66+LATech!J66+McNeese!J66+Nicholls!J66+NwSU!J66+SLU!J66+ULL!J66+ULM!J66+UNO!J66</f>
        <v>23522846</v>
      </c>
      <c r="K66" s="54">
        <f t="shared" si="39"/>
        <v>0.47824357670227963</v>
      </c>
      <c r="L66" s="55">
        <f t="shared" si="40"/>
        <v>49185911</v>
      </c>
      <c r="M66" s="56">
        <f t="shared" si="44"/>
        <v>1</v>
      </c>
      <c r="N66" s="35"/>
    </row>
    <row r="67" spans="1:14" s="86" customFormat="1" ht="45">
      <c r="A67" s="116" t="s">
        <v>65</v>
      </c>
      <c r="B67" s="91">
        <f>B66+B65+B64+B63+B62+B61+B60+B59+B58+B57+B56</f>
        <v>416478540.63</v>
      </c>
      <c r="C67" s="81">
        <f t="shared" si="0"/>
        <v>0.54130573058488296</v>
      </c>
      <c r="D67" s="92">
        <f>D66+D65+D64+D63+D62+D61+D60+D59+D58+D57+D56</f>
        <v>352917601.13999999</v>
      </c>
      <c r="E67" s="84">
        <f t="shared" si="37"/>
        <v>0.4586942694151171</v>
      </c>
      <c r="F67" s="91">
        <f>F66+F65+F64+F63+F62+F61+F60+F59+F58+F57+F56</f>
        <v>769396141.76999998</v>
      </c>
      <c r="G67" s="83">
        <f>IF(ISBLANK(F67),"  ",IF(F76&gt;0,F67/F76,IF(F67&gt;0,1,0)))</f>
        <v>0.57173704327682262</v>
      </c>
      <c r="H67" s="91">
        <f>H66+H65+H64+H63+H62+H61+H60+H59+H58+H57+H56</f>
        <v>467230973</v>
      </c>
      <c r="I67" s="81">
        <f t="shared" si="38"/>
        <v>0.56048235671180469</v>
      </c>
      <c r="J67" s="92">
        <f>J66+J65+J64+J63+J62+J61+J60+J59+J58+J57+J56</f>
        <v>366392008</v>
      </c>
      <c r="K67" s="84">
        <f t="shared" si="39"/>
        <v>0.43951764328819531</v>
      </c>
      <c r="L67" s="91">
        <f>L66+L65+L64+L63+L62+L61+L60+L59+L58+L57+L56</f>
        <v>833622981</v>
      </c>
      <c r="M67" s="83">
        <f>IF(ISBLANK(L67),"  ",IF(L76&gt;0,L67/L76,IF(L67&gt;0,1,0)))</f>
        <v>0.62721540636088413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9">
        <f>ULBOS!B69+GSU!B69+LATech!B69+McNeese!B69+Nicholls!B69+NwSU!B69+SLU!B69+ULL!B69+ULM!B69+UNO!B69</f>
        <v>0</v>
      </c>
      <c r="C69" s="52">
        <f t="shared" ref="C69:C70" si="45">IF(ISBLANK(B69),"  ",IF(F69&gt;0,B69/F69,IF(B69&gt;0,1,0)))</f>
        <v>0</v>
      </c>
      <c r="D69" s="53">
        <f>ULBOS!D69+GSU!D69+LATech!D69+McNeese!D69+Nicholls!D69+NwSU!D69+SLU!D69+ULL!D69+ULM!D69+UNO!D69</f>
        <v>520982.34</v>
      </c>
      <c r="E69" s="54">
        <f t="shared" ref="E69:E70" si="46">IF(ISBLANK(D69),"  ",IF(F69&gt;0,D69/F69,IF(D69&gt;0,1,0)))</f>
        <v>1</v>
      </c>
      <c r="F69" s="206">
        <f t="shared" ref="F69:F70" si="47">D69+B69</f>
        <v>520982.34</v>
      </c>
      <c r="G69" s="56">
        <f t="shared" ref="G69:G70" si="48">IF(ISBLANK(F69),"  ",IF(F132&gt;0,F69/F132,IF(F69&gt;0,1,0)))</f>
        <v>1</v>
      </c>
      <c r="H69" s="9">
        <f>ULBOS!H69+GSU!H69+LATech!H69+McNeese!H69+Nicholls!H69+NwSU!H69+SLU!H69+ULL!H69+ULM!H69+UNO!H69</f>
        <v>0</v>
      </c>
      <c r="I69" s="52">
        <f t="shared" ref="I69:I70" si="49">IF(ISBLANK(H69),"  ",IF(L69&gt;0,H69/L69,IF(H69&gt;0,1,0)))</f>
        <v>0</v>
      </c>
      <c r="J69" s="53">
        <f>ULBOS!J69+GSU!J69+LATech!J69+McNeese!J69+Nicholls!J69+NwSU!J69+SLU!J69+ULL!J69+ULM!J69+UNO!J69</f>
        <v>789390</v>
      </c>
      <c r="K69" s="54">
        <f t="shared" ref="K69:K70" si="50">IF(ISBLANK(J69),"  ",IF(L69&gt;0,J69/L69,IF(J69&gt;0,1,0)))</f>
        <v>1</v>
      </c>
      <c r="L69" s="55">
        <f t="shared" ref="L69:L70" si="51">J69+H69</f>
        <v>789390</v>
      </c>
      <c r="M69" s="56">
        <f t="shared" ref="M69:M70" si="52">IF(ISBLANK(L69),"  ",IF(L132&gt;0,L69/L132,IF(L69&gt;0,1,0)))</f>
        <v>1</v>
      </c>
    </row>
    <row r="70" spans="1:14" s="11" customFormat="1" ht="44.25">
      <c r="A70" s="41" t="s">
        <v>68</v>
      </c>
      <c r="B70" s="9">
        <f>ULBOS!B70+GSU!B70+LATech!B70+McNeese!B70+Nicholls!B70+NwSU!B70+SLU!B70+ULL!B70+ULM!B70+UNO!B70</f>
        <v>0</v>
      </c>
      <c r="C70" s="52">
        <f t="shared" si="45"/>
        <v>0</v>
      </c>
      <c r="D70" s="53">
        <f>ULBOS!D70+GSU!D70+LATech!D70+McNeese!D70+Nicholls!D70+NwSU!D70+SLU!D70+ULL!D70+ULM!D70+UNO!D70</f>
        <v>0</v>
      </c>
      <c r="E70" s="54">
        <f t="shared" si="46"/>
        <v>0</v>
      </c>
      <c r="F70" s="61">
        <f t="shared" si="47"/>
        <v>0</v>
      </c>
      <c r="G70" s="56">
        <f t="shared" si="48"/>
        <v>0</v>
      </c>
      <c r="H70" s="9">
        <f>ULBOS!H70+GSU!H70+LATech!H70+McNeese!H70+Nicholls!H70+NwSU!H70+SLU!H70+ULL!H70+ULM!H70+UNO!H70</f>
        <v>0</v>
      </c>
      <c r="I70" s="52">
        <f t="shared" si="49"/>
        <v>0</v>
      </c>
      <c r="J70" s="53">
        <f>ULBOS!J70+GSU!J70+LATech!J70+McNeese!J70+Nicholls!J70+NwSU!J70+SLU!J70+ULL!J70+ULM!J70+UNO!J70</f>
        <v>0</v>
      </c>
      <c r="K70" s="54">
        <f t="shared" si="50"/>
        <v>0</v>
      </c>
      <c r="L70" s="55">
        <f t="shared" si="51"/>
        <v>0</v>
      </c>
      <c r="M70" s="56">
        <f t="shared" si="52"/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9">
        <f>ULBOS!B72+GSU!B72+LATech!B72+McNeese!B72+Nicholls!B72+NwSU!B72+SLU!B72+ULL!B72+ULM!B72+UNO!B72</f>
        <v>0</v>
      </c>
      <c r="C72" s="52">
        <f t="shared" ref="C72:C73" si="53">IF(ISBLANK(B72),"  ",IF(F72&gt;0,B72/F72,IF(B72&gt;0,1,0)))</f>
        <v>0</v>
      </c>
      <c r="D72" s="53">
        <f>ULBOS!D72+GSU!D72+LATech!D72+McNeese!D72+Nicholls!D72+NwSU!D72+SLU!D72+ULL!D72+ULM!D72+UNO!D72</f>
        <v>130644345.75</v>
      </c>
      <c r="E72" s="54">
        <f t="shared" ref="E72:E73" si="54">IF(ISBLANK(D72),"  ",IF(F72&gt;0,D72/F72,IF(D72&gt;0,1,0)))</f>
        <v>1</v>
      </c>
      <c r="F72" s="206">
        <f t="shared" ref="F72:F73" si="55">D72+B72</f>
        <v>130644345.75</v>
      </c>
      <c r="G72" s="56">
        <f t="shared" ref="G72:G73" si="56">IF(ISBLANK(F72),"  ",IF(F135&gt;0,F72/F135,IF(F72&gt;0,1,0)))</f>
        <v>1</v>
      </c>
      <c r="H72" s="9">
        <f>ULBOS!H72+GSU!H72+LATech!H72+McNeese!H72+Nicholls!H72+NwSU!H72+SLU!H72+ULL!H72+ULM!H72+UNO!H72</f>
        <v>0</v>
      </c>
      <c r="I72" s="52">
        <f t="shared" ref="I72:I73" si="57">IF(ISBLANK(H72),"  ",IF(L72&gt;0,H72/L72,IF(H72&gt;0,1,0)))</f>
        <v>0</v>
      </c>
      <c r="J72" s="53">
        <f>ULBOS!J72+GSU!J72+LATech!J72+McNeese!J72+Nicholls!J72+NwSU!J72+SLU!J72+ULL!J72+ULM!J72+UNO!J72</f>
        <v>126537826</v>
      </c>
      <c r="K72" s="54">
        <f t="shared" ref="K72:K73" si="58">IF(ISBLANK(J72),"  ",IF(L72&gt;0,J72/L72,IF(J72&gt;0,1,0)))</f>
        <v>1</v>
      </c>
      <c r="L72" s="55">
        <f t="shared" ref="L72:L73" si="59">J72+H72</f>
        <v>126537826</v>
      </c>
      <c r="M72" s="56">
        <f t="shared" ref="M72:M73" si="60">IF(ISBLANK(L72),"  ",IF(L135&gt;0,L72/L135,IF(L72&gt;0,1,0)))</f>
        <v>1</v>
      </c>
    </row>
    <row r="73" spans="1:14" s="11" customFormat="1" ht="44.25">
      <c r="A73" s="41" t="s">
        <v>71</v>
      </c>
      <c r="B73" s="9">
        <f>ULBOS!B73+GSU!B73+LATech!B73+McNeese!B73+Nicholls!B73+NwSU!B73+SLU!B73+ULL!B73+ULM!B73+UNO!B73</f>
        <v>0</v>
      </c>
      <c r="C73" s="52">
        <f t="shared" si="53"/>
        <v>0</v>
      </c>
      <c r="D73" s="53">
        <f>ULBOS!D73+GSU!D73+LATech!D73+McNeese!D73+Nicholls!D73+NwSU!D73+SLU!D73+ULL!D73+ULM!D73+UNO!D73</f>
        <v>71873561.540000007</v>
      </c>
      <c r="E73" s="54">
        <f t="shared" si="54"/>
        <v>1</v>
      </c>
      <c r="F73" s="61">
        <f t="shared" si="55"/>
        <v>71873561.540000007</v>
      </c>
      <c r="G73" s="56">
        <f t="shared" si="56"/>
        <v>1</v>
      </c>
      <c r="H73" s="9">
        <f>ULBOS!H73+GSU!H73+LATech!H73+McNeese!H73+Nicholls!H73+NwSU!H73+SLU!H73+ULL!H73+ULM!H73+UNO!H73</f>
        <v>0</v>
      </c>
      <c r="I73" s="52">
        <f t="shared" si="57"/>
        <v>0</v>
      </c>
      <c r="J73" s="53">
        <f>ULBOS!J73+GSU!J73+LATech!J73+McNeese!J73+Nicholls!J73+NwSU!J73+SLU!J73+ULL!J73+ULM!J73+UNO!J73</f>
        <v>71673161</v>
      </c>
      <c r="K73" s="54">
        <f t="shared" si="58"/>
        <v>1</v>
      </c>
      <c r="L73" s="55">
        <f t="shared" si="59"/>
        <v>71673161</v>
      </c>
      <c r="M73" s="56">
        <f t="shared" si="60"/>
        <v>1</v>
      </c>
    </row>
    <row r="74" spans="1:14" s="86" customFormat="1" ht="45">
      <c r="A74" s="87" t="s">
        <v>72</v>
      </c>
      <c r="B74" s="119">
        <f>B73+B72+B70+B69</f>
        <v>0</v>
      </c>
      <c r="C74" s="81">
        <f t="shared" si="0"/>
        <v>0</v>
      </c>
      <c r="D74" s="96">
        <f>D73+D72+D70+D69</f>
        <v>203038889.63000003</v>
      </c>
      <c r="E74" s="84">
        <f>IF(ISBLANK(D74),"  ",IF(F74&gt;0,D74/F74,IF(D74&gt;0,1,0)))</f>
        <v>1</v>
      </c>
      <c r="F74" s="120">
        <f>F73+F72+F71+F70+F69</f>
        <v>203038889.63000003</v>
      </c>
      <c r="G74" s="83">
        <f>IF(ISBLANK(F74),"  ",IF(F76&gt;0,F74/F76,IF(F74&gt;0,1,0)))</f>
        <v>0.15087787438108474</v>
      </c>
      <c r="H74" s="119">
        <f>H73+H72+H70+H69</f>
        <v>0</v>
      </c>
      <c r="I74" s="81">
        <f>IF(ISBLANK(H74),"  ",IF(L74&gt;0,H74/L74,IF(H74&gt;0,1,0)))</f>
        <v>0</v>
      </c>
      <c r="J74" s="96">
        <f>J73+J72+J70+J69</f>
        <v>199000377</v>
      </c>
      <c r="K74" s="84">
        <f>IF(ISBLANK(J74),"  ",IF(L74&gt;0,J74/L74,IF(J74&gt;0,1,0)))</f>
        <v>1</v>
      </c>
      <c r="L74" s="120">
        <f>L73+L72+L71+L70+L69</f>
        <v>199000377</v>
      </c>
      <c r="M74" s="83">
        <f>IF(ISBLANK(L74),"  ",IF(L76&gt;0,L74/L76,IF(L74&gt;0,1,0)))</f>
        <v>0.14972728100213462</v>
      </c>
    </row>
    <row r="75" spans="1:14" s="86" customFormat="1" ht="45">
      <c r="A75" s="87" t="s">
        <v>73</v>
      </c>
      <c r="B75" s="138">
        <f>ULBOS!B75+GSU!B75+LATech!B75+McNeese!B75+Nicholls!B75+NwSU!B75+SLU!B75+ULL!B75+ULM!B75+UNO!B75</f>
        <v>0</v>
      </c>
      <c r="C75" s="159">
        <f t="shared" ref="C75" si="61">IF(ISBLANK(B75),"  ",IF(F75&gt;0,B75/F75,IF(B75&gt;0,1,0)))</f>
        <v>0</v>
      </c>
      <c r="D75" s="160">
        <f>ULBOS!D75+GSU!D75+LATech!D75+McNeese!D75+Nicholls!D75+NwSU!D75+SLU!D75+ULL!D75+ULM!D75+UNO!D75</f>
        <v>0</v>
      </c>
      <c r="E75" s="82">
        <f>IF(ISBLANK(D75),"  ",IF(F75&gt;0,D75/F75,IF(D75&gt;0,1,0)))</f>
        <v>0</v>
      </c>
      <c r="F75" s="165">
        <f>D75+B75</f>
        <v>0</v>
      </c>
      <c r="G75" s="162">
        <f>IF(ISBLANK(F75),"  ",IF(F138&gt;0,F75/F138,IF(F75&gt;0,1,0)))</f>
        <v>0</v>
      </c>
      <c r="H75" s="138">
        <f>ULBOS!H75+GSU!H75+LATech!H75+McNeese!H75+Nicholls!H75+NwSU!H75+SLU!H75+ULL!H75+ULM!H75+UNO!H75</f>
        <v>0</v>
      </c>
      <c r="I75" s="159">
        <f>IF(ISBLANK(H75),"  ",IF(L75&gt;0,H75/L75,IF(H75&gt;0,1,0)))</f>
        <v>0</v>
      </c>
      <c r="J75" s="160">
        <f>ULBOS!J75+GSU!J75+LATech!J75+McNeese!J75+Nicholls!J75+NwSU!J75+SLU!J75+ULL!J75+ULM!J75+UNO!J75</f>
        <v>0</v>
      </c>
      <c r="K75" s="82">
        <f>IF(ISBLANK(J75),"  ",IF(L75&gt;0,J75/L75,IF(J75&gt;0,1,0)))</f>
        <v>0</v>
      </c>
      <c r="L75" s="161">
        <f t="shared" ref="L75" si="62">J75+H75</f>
        <v>0</v>
      </c>
      <c r="M75" s="162">
        <f>IF(ISBLANK(L75),"  ",IF(L138&gt;0,L75/L138,IF(L75&gt;0,1,0)))</f>
        <v>0</v>
      </c>
    </row>
    <row r="76" spans="1:14" s="86" customFormat="1" ht="45.75" thickBot="1">
      <c r="A76" s="122" t="s">
        <v>74</v>
      </c>
      <c r="B76" s="123">
        <f>B74+B67+B47+B40+B48+B75</f>
        <v>787695530.76999998</v>
      </c>
      <c r="C76" s="124">
        <f t="shared" si="0"/>
        <v>0.58533528999607898</v>
      </c>
      <c r="D76" s="123">
        <f>D74+D67+D47+D40+D48+D75</f>
        <v>558021264.76999998</v>
      </c>
      <c r="E76" s="125">
        <f>IF(ISBLANK(D76),"  ",IF(F76&gt;0,D76/F76,IF(D76&gt;0,1,0)))</f>
        <v>0.41466471000392102</v>
      </c>
      <c r="F76" s="123">
        <f>F74+F67+F47+F40+F48+F75</f>
        <v>1345716795.54</v>
      </c>
      <c r="G76" s="126">
        <f>IF(ISBLANK(F76),"  ",IF(F76&gt;0,F76/F76,IF(F76&gt;0,1,0)))</f>
        <v>1</v>
      </c>
      <c r="H76" s="123">
        <f>H74+H67+H47+H40+H48+H75-1</f>
        <v>762037474</v>
      </c>
      <c r="I76" s="124">
        <f>IF(ISBLANK(H76),"  ",IF(L76&gt;0,H76/L76,IF(H76&gt;0,1,0)))</f>
        <v>0.57335468768360598</v>
      </c>
      <c r="J76" s="123">
        <f>J74+J67+J47+J40+J48+J75</f>
        <v>567048151</v>
      </c>
      <c r="K76" s="125">
        <f>IF(ISBLANK(J76),"  ",IF(L76&gt;0,J76/L76,IF(J76&gt;0,1,0)))</f>
        <v>0.42664531156399699</v>
      </c>
      <c r="L76" s="123">
        <f>L74+L67+L47+L40+L48+L75</f>
        <v>1329085626</v>
      </c>
      <c r="M76" s="126">
        <f>IF(ISBLANK(L76),"  ",IF(L76&gt;0,L76/L76,IF(L76&gt;0,1,0)))</f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.7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203">
        <v>3</v>
      </c>
    </row>
  </sheetData>
  <pageMargins left="0.7" right="0.7" top="0.75" bottom="0.75" header="0.3" footer="0.3"/>
  <pageSetup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9" zoomScale="30" zoomScaleNormal="30" workbookViewId="0">
      <selection activeCell="I80" sqref="I80"/>
    </sheetView>
  </sheetViews>
  <sheetFormatPr defaultColWidth="12.42578125" defaultRowHeight="15"/>
  <cols>
    <col min="1" max="1" width="186.7109375" style="130" customWidth="1"/>
    <col min="2" max="2" width="56.42578125" style="131" customWidth="1"/>
    <col min="3" max="3" width="45.5703125" style="130" customWidth="1"/>
    <col min="4" max="4" width="45.5703125" style="131" customWidth="1"/>
    <col min="5" max="5" width="45.5703125" style="130" customWidth="1"/>
    <col min="6" max="6" width="45.5703125" style="131" customWidth="1"/>
    <col min="7" max="7" width="45.5703125" style="130" customWidth="1"/>
    <col min="8" max="8" width="54.7109375" style="131" customWidth="1"/>
    <col min="9" max="9" width="45.5703125" style="130" customWidth="1"/>
    <col min="10" max="10" width="45.5703125" style="131" customWidth="1"/>
    <col min="11" max="11" width="45.5703125" style="130" customWidth="1"/>
    <col min="12" max="12" width="45.5703125" style="131" customWidth="1"/>
    <col min="13" max="13" width="45.5703125" style="130" customWidth="1"/>
    <col min="14" max="256" width="12.42578125" style="130"/>
    <col min="257" max="257" width="186.7109375" style="130" customWidth="1"/>
    <col min="258" max="258" width="56.42578125" style="130" customWidth="1"/>
    <col min="259" max="263" width="45.5703125" style="130" customWidth="1"/>
    <col min="264" max="264" width="54.7109375" style="130" customWidth="1"/>
    <col min="265" max="269" width="45.5703125" style="130" customWidth="1"/>
    <col min="270" max="512" width="12.42578125" style="130"/>
    <col min="513" max="513" width="186.7109375" style="130" customWidth="1"/>
    <col min="514" max="514" width="56.42578125" style="130" customWidth="1"/>
    <col min="515" max="519" width="45.5703125" style="130" customWidth="1"/>
    <col min="520" max="520" width="54.7109375" style="130" customWidth="1"/>
    <col min="521" max="525" width="45.5703125" style="130" customWidth="1"/>
    <col min="526" max="768" width="12.42578125" style="130"/>
    <col min="769" max="769" width="186.7109375" style="130" customWidth="1"/>
    <col min="770" max="770" width="56.42578125" style="130" customWidth="1"/>
    <col min="771" max="775" width="45.5703125" style="130" customWidth="1"/>
    <col min="776" max="776" width="54.7109375" style="130" customWidth="1"/>
    <col min="777" max="781" width="45.5703125" style="130" customWidth="1"/>
    <col min="782" max="1024" width="12.42578125" style="130"/>
    <col min="1025" max="1025" width="186.7109375" style="130" customWidth="1"/>
    <col min="1026" max="1026" width="56.42578125" style="130" customWidth="1"/>
    <col min="1027" max="1031" width="45.5703125" style="130" customWidth="1"/>
    <col min="1032" max="1032" width="54.7109375" style="130" customWidth="1"/>
    <col min="1033" max="1037" width="45.5703125" style="130" customWidth="1"/>
    <col min="1038" max="1280" width="12.42578125" style="130"/>
    <col min="1281" max="1281" width="186.7109375" style="130" customWidth="1"/>
    <col min="1282" max="1282" width="56.42578125" style="130" customWidth="1"/>
    <col min="1283" max="1287" width="45.5703125" style="130" customWidth="1"/>
    <col min="1288" max="1288" width="54.7109375" style="130" customWidth="1"/>
    <col min="1289" max="1293" width="45.5703125" style="130" customWidth="1"/>
    <col min="1294" max="1536" width="12.42578125" style="130"/>
    <col min="1537" max="1537" width="186.7109375" style="130" customWidth="1"/>
    <col min="1538" max="1538" width="56.42578125" style="130" customWidth="1"/>
    <col min="1539" max="1543" width="45.5703125" style="130" customWidth="1"/>
    <col min="1544" max="1544" width="54.7109375" style="130" customWidth="1"/>
    <col min="1545" max="1549" width="45.5703125" style="130" customWidth="1"/>
    <col min="1550" max="1792" width="12.42578125" style="130"/>
    <col min="1793" max="1793" width="186.7109375" style="130" customWidth="1"/>
    <col min="1794" max="1794" width="56.42578125" style="130" customWidth="1"/>
    <col min="1795" max="1799" width="45.5703125" style="130" customWidth="1"/>
    <col min="1800" max="1800" width="54.7109375" style="130" customWidth="1"/>
    <col min="1801" max="1805" width="45.5703125" style="130" customWidth="1"/>
    <col min="1806" max="2048" width="12.42578125" style="130"/>
    <col min="2049" max="2049" width="186.7109375" style="130" customWidth="1"/>
    <col min="2050" max="2050" width="56.42578125" style="130" customWidth="1"/>
    <col min="2051" max="2055" width="45.5703125" style="130" customWidth="1"/>
    <col min="2056" max="2056" width="54.7109375" style="130" customWidth="1"/>
    <col min="2057" max="2061" width="45.5703125" style="130" customWidth="1"/>
    <col min="2062" max="2304" width="12.42578125" style="130"/>
    <col min="2305" max="2305" width="186.7109375" style="130" customWidth="1"/>
    <col min="2306" max="2306" width="56.42578125" style="130" customWidth="1"/>
    <col min="2307" max="2311" width="45.5703125" style="130" customWidth="1"/>
    <col min="2312" max="2312" width="54.7109375" style="130" customWidth="1"/>
    <col min="2313" max="2317" width="45.5703125" style="130" customWidth="1"/>
    <col min="2318" max="2560" width="12.42578125" style="130"/>
    <col min="2561" max="2561" width="186.7109375" style="130" customWidth="1"/>
    <col min="2562" max="2562" width="56.42578125" style="130" customWidth="1"/>
    <col min="2563" max="2567" width="45.5703125" style="130" customWidth="1"/>
    <col min="2568" max="2568" width="54.7109375" style="130" customWidth="1"/>
    <col min="2569" max="2573" width="45.5703125" style="130" customWidth="1"/>
    <col min="2574" max="2816" width="12.42578125" style="130"/>
    <col min="2817" max="2817" width="186.7109375" style="130" customWidth="1"/>
    <col min="2818" max="2818" width="56.42578125" style="130" customWidth="1"/>
    <col min="2819" max="2823" width="45.5703125" style="130" customWidth="1"/>
    <col min="2824" max="2824" width="54.7109375" style="130" customWidth="1"/>
    <col min="2825" max="2829" width="45.5703125" style="130" customWidth="1"/>
    <col min="2830" max="3072" width="12.42578125" style="130"/>
    <col min="3073" max="3073" width="186.7109375" style="130" customWidth="1"/>
    <col min="3074" max="3074" width="56.42578125" style="130" customWidth="1"/>
    <col min="3075" max="3079" width="45.5703125" style="130" customWidth="1"/>
    <col min="3080" max="3080" width="54.7109375" style="130" customWidth="1"/>
    <col min="3081" max="3085" width="45.5703125" style="130" customWidth="1"/>
    <col min="3086" max="3328" width="12.42578125" style="130"/>
    <col min="3329" max="3329" width="186.7109375" style="130" customWidth="1"/>
    <col min="3330" max="3330" width="56.42578125" style="130" customWidth="1"/>
    <col min="3331" max="3335" width="45.5703125" style="130" customWidth="1"/>
    <col min="3336" max="3336" width="54.7109375" style="130" customWidth="1"/>
    <col min="3337" max="3341" width="45.5703125" style="130" customWidth="1"/>
    <col min="3342" max="3584" width="12.42578125" style="130"/>
    <col min="3585" max="3585" width="186.7109375" style="130" customWidth="1"/>
    <col min="3586" max="3586" width="56.42578125" style="130" customWidth="1"/>
    <col min="3587" max="3591" width="45.5703125" style="130" customWidth="1"/>
    <col min="3592" max="3592" width="54.7109375" style="130" customWidth="1"/>
    <col min="3593" max="3597" width="45.5703125" style="130" customWidth="1"/>
    <col min="3598" max="3840" width="12.42578125" style="130"/>
    <col min="3841" max="3841" width="186.7109375" style="130" customWidth="1"/>
    <col min="3842" max="3842" width="56.42578125" style="130" customWidth="1"/>
    <col min="3843" max="3847" width="45.5703125" style="130" customWidth="1"/>
    <col min="3848" max="3848" width="54.7109375" style="130" customWidth="1"/>
    <col min="3849" max="3853" width="45.5703125" style="130" customWidth="1"/>
    <col min="3854" max="4096" width="12.42578125" style="130"/>
    <col min="4097" max="4097" width="186.7109375" style="130" customWidth="1"/>
    <col min="4098" max="4098" width="56.42578125" style="130" customWidth="1"/>
    <col min="4099" max="4103" width="45.5703125" style="130" customWidth="1"/>
    <col min="4104" max="4104" width="54.7109375" style="130" customWidth="1"/>
    <col min="4105" max="4109" width="45.5703125" style="130" customWidth="1"/>
    <col min="4110" max="4352" width="12.42578125" style="130"/>
    <col min="4353" max="4353" width="186.7109375" style="130" customWidth="1"/>
    <col min="4354" max="4354" width="56.42578125" style="130" customWidth="1"/>
    <col min="4355" max="4359" width="45.5703125" style="130" customWidth="1"/>
    <col min="4360" max="4360" width="54.7109375" style="130" customWidth="1"/>
    <col min="4361" max="4365" width="45.5703125" style="130" customWidth="1"/>
    <col min="4366" max="4608" width="12.42578125" style="130"/>
    <col min="4609" max="4609" width="186.7109375" style="130" customWidth="1"/>
    <col min="4610" max="4610" width="56.42578125" style="130" customWidth="1"/>
    <col min="4611" max="4615" width="45.5703125" style="130" customWidth="1"/>
    <col min="4616" max="4616" width="54.7109375" style="130" customWidth="1"/>
    <col min="4617" max="4621" width="45.5703125" style="130" customWidth="1"/>
    <col min="4622" max="4864" width="12.42578125" style="130"/>
    <col min="4865" max="4865" width="186.7109375" style="130" customWidth="1"/>
    <col min="4866" max="4866" width="56.42578125" style="130" customWidth="1"/>
    <col min="4867" max="4871" width="45.5703125" style="130" customWidth="1"/>
    <col min="4872" max="4872" width="54.7109375" style="130" customWidth="1"/>
    <col min="4873" max="4877" width="45.5703125" style="130" customWidth="1"/>
    <col min="4878" max="5120" width="12.42578125" style="130"/>
    <col min="5121" max="5121" width="186.7109375" style="130" customWidth="1"/>
    <col min="5122" max="5122" width="56.42578125" style="130" customWidth="1"/>
    <col min="5123" max="5127" width="45.5703125" style="130" customWidth="1"/>
    <col min="5128" max="5128" width="54.7109375" style="130" customWidth="1"/>
    <col min="5129" max="5133" width="45.5703125" style="130" customWidth="1"/>
    <col min="5134" max="5376" width="12.42578125" style="130"/>
    <col min="5377" max="5377" width="186.7109375" style="130" customWidth="1"/>
    <col min="5378" max="5378" width="56.42578125" style="130" customWidth="1"/>
    <col min="5379" max="5383" width="45.5703125" style="130" customWidth="1"/>
    <col min="5384" max="5384" width="54.7109375" style="130" customWidth="1"/>
    <col min="5385" max="5389" width="45.5703125" style="130" customWidth="1"/>
    <col min="5390" max="5632" width="12.42578125" style="130"/>
    <col min="5633" max="5633" width="186.7109375" style="130" customWidth="1"/>
    <col min="5634" max="5634" width="56.42578125" style="130" customWidth="1"/>
    <col min="5635" max="5639" width="45.5703125" style="130" customWidth="1"/>
    <col min="5640" max="5640" width="54.7109375" style="130" customWidth="1"/>
    <col min="5641" max="5645" width="45.5703125" style="130" customWidth="1"/>
    <col min="5646" max="5888" width="12.42578125" style="130"/>
    <col min="5889" max="5889" width="186.7109375" style="130" customWidth="1"/>
    <col min="5890" max="5890" width="56.42578125" style="130" customWidth="1"/>
    <col min="5891" max="5895" width="45.5703125" style="130" customWidth="1"/>
    <col min="5896" max="5896" width="54.7109375" style="130" customWidth="1"/>
    <col min="5897" max="5901" width="45.5703125" style="130" customWidth="1"/>
    <col min="5902" max="6144" width="12.42578125" style="130"/>
    <col min="6145" max="6145" width="186.7109375" style="130" customWidth="1"/>
    <col min="6146" max="6146" width="56.42578125" style="130" customWidth="1"/>
    <col min="6147" max="6151" width="45.5703125" style="130" customWidth="1"/>
    <col min="6152" max="6152" width="54.7109375" style="130" customWidth="1"/>
    <col min="6153" max="6157" width="45.5703125" style="130" customWidth="1"/>
    <col min="6158" max="6400" width="12.42578125" style="130"/>
    <col min="6401" max="6401" width="186.7109375" style="130" customWidth="1"/>
    <col min="6402" max="6402" width="56.42578125" style="130" customWidth="1"/>
    <col min="6403" max="6407" width="45.5703125" style="130" customWidth="1"/>
    <col min="6408" max="6408" width="54.7109375" style="130" customWidth="1"/>
    <col min="6409" max="6413" width="45.5703125" style="130" customWidth="1"/>
    <col min="6414" max="6656" width="12.42578125" style="130"/>
    <col min="6657" max="6657" width="186.7109375" style="130" customWidth="1"/>
    <col min="6658" max="6658" width="56.42578125" style="130" customWidth="1"/>
    <col min="6659" max="6663" width="45.5703125" style="130" customWidth="1"/>
    <col min="6664" max="6664" width="54.7109375" style="130" customWidth="1"/>
    <col min="6665" max="6669" width="45.5703125" style="130" customWidth="1"/>
    <col min="6670" max="6912" width="12.42578125" style="130"/>
    <col min="6913" max="6913" width="186.7109375" style="130" customWidth="1"/>
    <col min="6914" max="6914" width="56.42578125" style="130" customWidth="1"/>
    <col min="6915" max="6919" width="45.5703125" style="130" customWidth="1"/>
    <col min="6920" max="6920" width="54.7109375" style="130" customWidth="1"/>
    <col min="6921" max="6925" width="45.5703125" style="130" customWidth="1"/>
    <col min="6926" max="7168" width="12.42578125" style="130"/>
    <col min="7169" max="7169" width="186.7109375" style="130" customWidth="1"/>
    <col min="7170" max="7170" width="56.42578125" style="130" customWidth="1"/>
    <col min="7171" max="7175" width="45.5703125" style="130" customWidth="1"/>
    <col min="7176" max="7176" width="54.7109375" style="130" customWidth="1"/>
    <col min="7177" max="7181" width="45.5703125" style="130" customWidth="1"/>
    <col min="7182" max="7424" width="12.42578125" style="130"/>
    <col min="7425" max="7425" width="186.7109375" style="130" customWidth="1"/>
    <col min="7426" max="7426" width="56.42578125" style="130" customWidth="1"/>
    <col min="7427" max="7431" width="45.5703125" style="130" customWidth="1"/>
    <col min="7432" max="7432" width="54.7109375" style="130" customWidth="1"/>
    <col min="7433" max="7437" width="45.5703125" style="130" customWidth="1"/>
    <col min="7438" max="7680" width="12.42578125" style="130"/>
    <col min="7681" max="7681" width="186.7109375" style="130" customWidth="1"/>
    <col min="7682" max="7682" width="56.42578125" style="130" customWidth="1"/>
    <col min="7683" max="7687" width="45.5703125" style="130" customWidth="1"/>
    <col min="7688" max="7688" width="54.7109375" style="130" customWidth="1"/>
    <col min="7689" max="7693" width="45.5703125" style="130" customWidth="1"/>
    <col min="7694" max="7936" width="12.42578125" style="130"/>
    <col min="7937" max="7937" width="186.7109375" style="130" customWidth="1"/>
    <col min="7938" max="7938" width="56.42578125" style="130" customWidth="1"/>
    <col min="7939" max="7943" width="45.5703125" style="130" customWidth="1"/>
    <col min="7944" max="7944" width="54.7109375" style="130" customWidth="1"/>
    <col min="7945" max="7949" width="45.5703125" style="130" customWidth="1"/>
    <col min="7950" max="8192" width="12.42578125" style="130"/>
    <col min="8193" max="8193" width="186.7109375" style="130" customWidth="1"/>
    <col min="8194" max="8194" width="56.42578125" style="130" customWidth="1"/>
    <col min="8195" max="8199" width="45.5703125" style="130" customWidth="1"/>
    <col min="8200" max="8200" width="54.7109375" style="130" customWidth="1"/>
    <col min="8201" max="8205" width="45.5703125" style="130" customWidth="1"/>
    <col min="8206" max="8448" width="12.42578125" style="130"/>
    <col min="8449" max="8449" width="186.7109375" style="130" customWidth="1"/>
    <col min="8450" max="8450" width="56.42578125" style="130" customWidth="1"/>
    <col min="8451" max="8455" width="45.5703125" style="130" customWidth="1"/>
    <col min="8456" max="8456" width="54.7109375" style="130" customWidth="1"/>
    <col min="8457" max="8461" width="45.5703125" style="130" customWidth="1"/>
    <col min="8462" max="8704" width="12.42578125" style="130"/>
    <col min="8705" max="8705" width="186.7109375" style="130" customWidth="1"/>
    <col min="8706" max="8706" width="56.42578125" style="130" customWidth="1"/>
    <col min="8707" max="8711" width="45.5703125" style="130" customWidth="1"/>
    <col min="8712" max="8712" width="54.7109375" style="130" customWidth="1"/>
    <col min="8713" max="8717" width="45.5703125" style="130" customWidth="1"/>
    <col min="8718" max="8960" width="12.42578125" style="130"/>
    <col min="8961" max="8961" width="186.7109375" style="130" customWidth="1"/>
    <col min="8962" max="8962" width="56.42578125" style="130" customWidth="1"/>
    <col min="8963" max="8967" width="45.5703125" style="130" customWidth="1"/>
    <col min="8968" max="8968" width="54.7109375" style="130" customWidth="1"/>
    <col min="8969" max="8973" width="45.5703125" style="130" customWidth="1"/>
    <col min="8974" max="9216" width="12.42578125" style="130"/>
    <col min="9217" max="9217" width="186.7109375" style="130" customWidth="1"/>
    <col min="9218" max="9218" width="56.42578125" style="130" customWidth="1"/>
    <col min="9219" max="9223" width="45.5703125" style="130" customWidth="1"/>
    <col min="9224" max="9224" width="54.7109375" style="130" customWidth="1"/>
    <col min="9225" max="9229" width="45.5703125" style="130" customWidth="1"/>
    <col min="9230" max="9472" width="12.42578125" style="130"/>
    <col min="9473" max="9473" width="186.7109375" style="130" customWidth="1"/>
    <col min="9474" max="9474" width="56.42578125" style="130" customWidth="1"/>
    <col min="9475" max="9479" width="45.5703125" style="130" customWidth="1"/>
    <col min="9480" max="9480" width="54.7109375" style="130" customWidth="1"/>
    <col min="9481" max="9485" width="45.5703125" style="130" customWidth="1"/>
    <col min="9486" max="9728" width="12.42578125" style="130"/>
    <col min="9729" max="9729" width="186.7109375" style="130" customWidth="1"/>
    <col min="9730" max="9730" width="56.42578125" style="130" customWidth="1"/>
    <col min="9731" max="9735" width="45.5703125" style="130" customWidth="1"/>
    <col min="9736" max="9736" width="54.7109375" style="130" customWidth="1"/>
    <col min="9737" max="9741" width="45.5703125" style="130" customWidth="1"/>
    <col min="9742" max="9984" width="12.42578125" style="130"/>
    <col min="9985" max="9985" width="186.7109375" style="130" customWidth="1"/>
    <col min="9986" max="9986" width="56.42578125" style="130" customWidth="1"/>
    <col min="9987" max="9991" width="45.5703125" style="130" customWidth="1"/>
    <col min="9992" max="9992" width="54.7109375" style="130" customWidth="1"/>
    <col min="9993" max="9997" width="45.5703125" style="130" customWidth="1"/>
    <col min="9998" max="10240" width="12.42578125" style="130"/>
    <col min="10241" max="10241" width="186.7109375" style="130" customWidth="1"/>
    <col min="10242" max="10242" width="56.42578125" style="130" customWidth="1"/>
    <col min="10243" max="10247" width="45.5703125" style="130" customWidth="1"/>
    <col min="10248" max="10248" width="54.7109375" style="130" customWidth="1"/>
    <col min="10249" max="10253" width="45.5703125" style="130" customWidth="1"/>
    <col min="10254" max="10496" width="12.42578125" style="130"/>
    <col min="10497" max="10497" width="186.7109375" style="130" customWidth="1"/>
    <col min="10498" max="10498" width="56.42578125" style="130" customWidth="1"/>
    <col min="10499" max="10503" width="45.5703125" style="130" customWidth="1"/>
    <col min="10504" max="10504" width="54.7109375" style="130" customWidth="1"/>
    <col min="10505" max="10509" width="45.5703125" style="130" customWidth="1"/>
    <col min="10510" max="10752" width="12.42578125" style="130"/>
    <col min="10753" max="10753" width="186.7109375" style="130" customWidth="1"/>
    <col min="10754" max="10754" width="56.42578125" style="130" customWidth="1"/>
    <col min="10755" max="10759" width="45.5703125" style="130" customWidth="1"/>
    <col min="10760" max="10760" width="54.7109375" style="130" customWidth="1"/>
    <col min="10761" max="10765" width="45.5703125" style="130" customWidth="1"/>
    <col min="10766" max="11008" width="12.42578125" style="130"/>
    <col min="11009" max="11009" width="186.7109375" style="130" customWidth="1"/>
    <col min="11010" max="11010" width="56.42578125" style="130" customWidth="1"/>
    <col min="11011" max="11015" width="45.5703125" style="130" customWidth="1"/>
    <col min="11016" max="11016" width="54.7109375" style="130" customWidth="1"/>
    <col min="11017" max="11021" width="45.5703125" style="130" customWidth="1"/>
    <col min="11022" max="11264" width="12.42578125" style="130"/>
    <col min="11265" max="11265" width="186.7109375" style="130" customWidth="1"/>
    <col min="11266" max="11266" width="56.42578125" style="130" customWidth="1"/>
    <col min="11267" max="11271" width="45.5703125" style="130" customWidth="1"/>
    <col min="11272" max="11272" width="54.7109375" style="130" customWidth="1"/>
    <col min="11273" max="11277" width="45.5703125" style="130" customWidth="1"/>
    <col min="11278" max="11520" width="12.42578125" style="130"/>
    <col min="11521" max="11521" width="186.7109375" style="130" customWidth="1"/>
    <col min="11522" max="11522" width="56.42578125" style="130" customWidth="1"/>
    <col min="11523" max="11527" width="45.5703125" style="130" customWidth="1"/>
    <col min="11528" max="11528" width="54.7109375" style="130" customWidth="1"/>
    <col min="11529" max="11533" width="45.5703125" style="130" customWidth="1"/>
    <col min="11534" max="11776" width="12.42578125" style="130"/>
    <col min="11777" max="11777" width="186.7109375" style="130" customWidth="1"/>
    <col min="11778" max="11778" width="56.42578125" style="130" customWidth="1"/>
    <col min="11779" max="11783" width="45.5703125" style="130" customWidth="1"/>
    <col min="11784" max="11784" width="54.7109375" style="130" customWidth="1"/>
    <col min="11785" max="11789" width="45.5703125" style="130" customWidth="1"/>
    <col min="11790" max="12032" width="12.42578125" style="130"/>
    <col min="12033" max="12033" width="186.7109375" style="130" customWidth="1"/>
    <col min="12034" max="12034" width="56.42578125" style="130" customWidth="1"/>
    <col min="12035" max="12039" width="45.5703125" style="130" customWidth="1"/>
    <col min="12040" max="12040" width="54.7109375" style="130" customWidth="1"/>
    <col min="12041" max="12045" width="45.5703125" style="130" customWidth="1"/>
    <col min="12046" max="12288" width="12.42578125" style="130"/>
    <col min="12289" max="12289" width="186.7109375" style="130" customWidth="1"/>
    <col min="12290" max="12290" width="56.42578125" style="130" customWidth="1"/>
    <col min="12291" max="12295" width="45.5703125" style="130" customWidth="1"/>
    <col min="12296" max="12296" width="54.7109375" style="130" customWidth="1"/>
    <col min="12297" max="12301" width="45.5703125" style="130" customWidth="1"/>
    <col min="12302" max="12544" width="12.42578125" style="130"/>
    <col min="12545" max="12545" width="186.7109375" style="130" customWidth="1"/>
    <col min="12546" max="12546" width="56.42578125" style="130" customWidth="1"/>
    <col min="12547" max="12551" width="45.5703125" style="130" customWidth="1"/>
    <col min="12552" max="12552" width="54.7109375" style="130" customWidth="1"/>
    <col min="12553" max="12557" width="45.5703125" style="130" customWidth="1"/>
    <col min="12558" max="12800" width="12.42578125" style="130"/>
    <col min="12801" max="12801" width="186.7109375" style="130" customWidth="1"/>
    <col min="12802" max="12802" width="56.42578125" style="130" customWidth="1"/>
    <col min="12803" max="12807" width="45.5703125" style="130" customWidth="1"/>
    <col min="12808" max="12808" width="54.7109375" style="130" customWidth="1"/>
    <col min="12809" max="12813" width="45.5703125" style="130" customWidth="1"/>
    <col min="12814" max="13056" width="12.42578125" style="130"/>
    <col min="13057" max="13057" width="186.7109375" style="130" customWidth="1"/>
    <col min="13058" max="13058" width="56.42578125" style="130" customWidth="1"/>
    <col min="13059" max="13063" width="45.5703125" style="130" customWidth="1"/>
    <col min="13064" max="13064" width="54.7109375" style="130" customWidth="1"/>
    <col min="13065" max="13069" width="45.5703125" style="130" customWidth="1"/>
    <col min="13070" max="13312" width="12.42578125" style="130"/>
    <col min="13313" max="13313" width="186.7109375" style="130" customWidth="1"/>
    <col min="13314" max="13314" width="56.42578125" style="130" customWidth="1"/>
    <col min="13315" max="13319" width="45.5703125" style="130" customWidth="1"/>
    <col min="13320" max="13320" width="54.7109375" style="130" customWidth="1"/>
    <col min="13321" max="13325" width="45.5703125" style="130" customWidth="1"/>
    <col min="13326" max="13568" width="12.42578125" style="130"/>
    <col min="13569" max="13569" width="186.7109375" style="130" customWidth="1"/>
    <col min="13570" max="13570" width="56.42578125" style="130" customWidth="1"/>
    <col min="13571" max="13575" width="45.5703125" style="130" customWidth="1"/>
    <col min="13576" max="13576" width="54.7109375" style="130" customWidth="1"/>
    <col min="13577" max="13581" width="45.5703125" style="130" customWidth="1"/>
    <col min="13582" max="13824" width="12.42578125" style="130"/>
    <col min="13825" max="13825" width="186.7109375" style="130" customWidth="1"/>
    <col min="13826" max="13826" width="56.42578125" style="130" customWidth="1"/>
    <col min="13827" max="13831" width="45.5703125" style="130" customWidth="1"/>
    <col min="13832" max="13832" width="54.7109375" style="130" customWidth="1"/>
    <col min="13833" max="13837" width="45.5703125" style="130" customWidth="1"/>
    <col min="13838" max="14080" width="12.42578125" style="130"/>
    <col min="14081" max="14081" width="186.7109375" style="130" customWidth="1"/>
    <col min="14082" max="14082" width="56.42578125" style="130" customWidth="1"/>
    <col min="14083" max="14087" width="45.5703125" style="130" customWidth="1"/>
    <col min="14088" max="14088" width="54.7109375" style="130" customWidth="1"/>
    <col min="14089" max="14093" width="45.5703125" style="130" customWidth="1"/>
    <col min="14094" max="14336" width="12.42578125" style="130"/>
    <col min="14337" max="14337" width="186.7109375" style="130" customWidth="1"/>
    <col min="14338" max="14338" width="56.42578125" style="130" customWidth="1"/>
    <col min="14339" max="14343" width="45.5703125" style="130" customWidth="1"/>
    <col min="14344" max="14344" width="54.7109375" style="130" customWidth="1"/>
    <col min="14345" max="14349" width="45.5703125" style="130" customWidth="1"/>
    <col min="14350" max="14592" width="12.42578125" style="130"/>
    <col min="14593" max="14593" width="186.7109375" style="130" customWidth="1"/>
    <col min="14594" max="14594" width="56.42578125" style="130" customWidth="1"/>
    <col min="14595" max="14599" width="45.5703125" style="130" customWidth="1"/>
    <col min="14600" max="14600" width="54.7109375" style="130" customWidth="1"/>
    <col min="14601" max="14605" width="45.5703125" style="130" customWidth="1"/>
    <col min="14606" max="14848" width="12.42578125" style="130"/>
    <col min="14849" max="14849" width="186.7109375" style="130" customWidth="1"/>
    <col min="14850" max="14850" width="56.42578125" style="130" customWidth="1"/>
    <col min="14851" max="14855" width="45.5703125" style="130" customWidth="1"/>
    <col min="14856" max="14856" width="54.7109375" style="130" customWidth="1"/>
    <col min="14857" max="14861" width="45.5703125" style="130" customWidth="1"/>
    <col min="14862" max="15104" width="12.42578125" style="130"/>
    <col min="15105" max="15105" width="186.7109375" style="130" customWidth="1"/>
    <col min="15106" max="15106" width="56.42578125" style="130" customWidth="1"/>
    <col min="15107" max="15111" width="45.5703125" style="130" customWidth="1"/>
    <col min="15112" max="15112" width="54.7109375" style="130" customWidth="1"/>
    <col min="15113" max="15117" width="45.5703125" style="130" customWidth="1"/>
    <col min="15118" max="15360" width="12.42578125" style="130"/>
    <col min="15361" max="15361" width="186.7109375" style="130" customWidth="1"/>
    <col min="15362" max="15362" width="56.42578125" style="130" customWidth="1"/>
    <col min="15363" max="15367" width="45.5703125" style="130" customWidth="1"/>
    <col min="15368" max="15368" width="54.7109375" style="130" customWidth="1"/>
    <col min="15369" max="15373" width="45.5703125" style="130" customWidth="1"/>
    <col min="15374" max="15616" width="12.42578125" style="130"/>
    <col min="15617" max="15617" width="186.7109375" style="130" customWidth="1"/>
    <col min="15618" max="15618" width="56.42578125" style="130" customWidth="1"/>
    <col min="15619" max="15623" width="45.5703125" style="130" customWidth="1"/>
    <col min="15624" max="15624" width="54.7109375" style="130" customWidth="1"/>
    <col min="15625" max="15629" width="45.5703125" style="130" customWidth="1"/>
    <col min="15630" max="15872" width="12.42578125" style="130"/>
    <col min="15873" max="15873" width="186.7109375" style="130" customWidth="1"/>
    <col min="15874" max="15874" width="56.42578125" style="130" customWidth="1"/>
    <col min="15875" max="15879" width="45.5703125" style="130" customWidth="1"/>
    <col min="15880" max="15880" width="54.7109375" style="130" customWidth="1"/>
    <col min="15881" max="15885" width="45.5703125" style="130" customWidth="1"/>
    <col min="15886" max="16128" width="12.42578125" style="130"/>
    <col min="16129" max="16129" width="186.7109375" style="130" customWidth="1"/>
    <col min="16130" max="16130" width="56.42578125" style="130" customWidth="1"/>
    <col min="16131" max="16135" width="45.5703125" style="130" customWidth="1"/>
    <col min="16136" max="16136" width="54.7109375" style="130" customWidth="1"/>
    <col min="16137" max="16141" width="45.5703125" style="130" customWidth="1"/>
    <col min="16142" max="16384" width="12.42578125" style="130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129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1486658</v>
      </c>
      <c r="C13" s="52">
        <v>1</v>
      </c>
      <c r="D13" s="53">
        <v>0</v>
      </c>
      <c r="E13" s="54">
        <v>0</v>
      </c>
      <c r="F13" s="55">
        <v>1486658</v>
      </c>
      <c r="G13" s="56">
        <v>0.41118640045603233</v>
      </c>
      <c r="H13" s="9">
        <v>1061493</v>
      </c>
      <c r="I13" s="52">
        <v>1</v>
      </c>
      <c r="J13" s="53">
        <v>0</v>
      </c>
      <c r="K13" s="54">
        <v>0</v>
      </c>
      <c r="L13" s="55">
        <v>1061493</v>
      </c>
      <c r="M13" s="56">
        <v>0.32407121614975209</v>
      </c>
      <c r="N13" s="57"/>
    </row>
    <row r="14" spans="1:17" s="11" customFormat="1" ht="44.25">
      <c r="A14" s="21" t="s">
        <v>14</v>
      </c>
      <c r="B14" s="5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63">
        <v>0</v>
      </c>
      <c r="C15" s="207">
        <v>0</v>
      </c>
      <c r="D15" s="70">
        <v>0</v>
      </c>
      <c r="E15" s="65">
        <v>0</v>
      </c>
      <c r="F15" s="48">
        <v>0</v>
      </c>
      <c r="G15" s="66">
        <v>0</v>
      </c>
      <c r="H15" s="63">
        <v>0</v>
      </c>
      <c r="I15" s="64">
        <v>0</v>
      </c>
      <c r="J15" s="42">
        <v>0</v>
      </c>
      <c r="K15" s="65">
        <v>0</v>
      </c>
      <c r="L15" s="48">
        <v>0</v>
      </c>
      <c r="M15" s="66">
        <v>0</v>
      </c>
      <c r="N15" s="35"/>
    </row>
    <row r="16" spans="1:17" s="11" customFormat="1" ht="44.25">
      <c r="A16" s="67" t="s">
        <v>16</v>
      </c>
      <c r="B16" s="5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35"/>
    </row>
    <row r="17" spans="1:14" s="11" customFormat="1" ht="44.25">
      <c r="A17" s="69" t="s">
        <v>17</v>
      </c>
      <c r="B17" s="42">
        <v>0</v>
      </c>
      <c r="C17" s="58">
        <v>0</v>
      </c>
      <c r="D17" s="70">
        <v>0</v>
      </c>
      <c r="E17" s="60">
        <v>0</v>
      </c>
      <c r="F17" s="44">
        <v>0</v>
      </c>
      <c r="G17" s="62">
        <v>0</v>
      </c>
      <c r="H17" s="42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69" t="s">
        <v>18</v>
      </c>
      <c r="B18" s="42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42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69" t="s">
        <v>19</v>
      </c>
      <c r="B19" s="42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42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69" t="s">
        <v>20</v>
      </c>
      <c r="B20" s="42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42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69" t="s">
        <v>21</v>
      </c>
      <c r="B21" s="42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42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69" t="s">
        <v>22</v>
      </c>
      <c r="B22" s="42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42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69" t="s">
        <v>23</v>
      </c>
      <c r="B23" s="42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42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69" t="s">
        <v>24</v>
      </c>
      <c r="B24" s="42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42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69" t="s">
        <v>25</v>
      </c>
      <c r="B25" s="42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42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69" t="s">
        <v>26</v>
      </c>
      <c r="B26" s="42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42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69" t="s">
        <v>27</v>
      </c>
      <c r="B27" s="42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42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42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42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42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42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42">
        <v>0</v>
      </c>
      <c r="C30" s="58">
        <v>0</v>
      </c>
      <c r="D30" s="70">
        <v>0</v>
      </c>
      <c r="E30" s="60">
        <v>0</v>
      </c>
      <c r="F30" s="44">
        <v>0</v>
      </c>
      <c r="G30" s="62">
        <v>0</v>
      </c>
      <c r="H30" s="42">
        <v>0</v>
      </c>
      <c r="I30" s="58">
        <v>0</v>
      </c>
      <c r="J30" s="70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42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42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42">
        <v>0</v>
      </c>
      <c r="C32" s="58">
        <v>0</v>
      </c>
      <c r="D32" s="70">
        <v>0</v>
      </c>
      <c r="E32" s="60">
        <v>0</v>
      </c>
      <c r="F32" s="44">
        <v>0</v>
      </c>
      <c r="G32" s="62">
        <v>0</v>
      </c>
      <c r="H32" s="42">
        <v>0</v>
      </c>
      <c r="I32" s="58">
        <v>0</v>
      </c>
      <c r="J32" s="70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204" t="s">
        <v>121</v>
      </c>
      <c r="B33" s="42">
        <v>0</v>
      </c>
      <c r="C33" s="58">
        <v>0</v>
      </c>
      <c r="D33" s="70">
        <v>0</v>
      </c>
      <c r="E33" s="60">
        <v>0</v>
      </c>
      <c r="F33" s="44">
        <v>0</v>
      </c>
      <c r="G33" s="62">
        <v>0</v>
      </c>
      <c r="H33" s="42">
        <v>0</v>
      </c>
      <c r="I33" s="58">
        <v>0</v>
      </c>
      <c r="J33" s="70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4.25">
      <c r="A34" s="71" t="s">
        <v>33</v>
      </c>
      <c r="B34" s="42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42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35"/>
    </row>
    <row r="35" spans="1:14" s="11" customFormat="1" ht="45">
      <c r="A35" s="72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35"/>
    </row>
    <row r="36" spans="1:14" s="11" customFormat="1" ht="44.25">
      <c r="A36" s="67" t="s">
        <v>35</v>
      </c>
      <c r="B36" s="42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42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35"/>
    </row>
    <row r="37" spans="1:14" s="11" customFormat="1" ht="45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>
      <c r="A38" s="69" t="s">
        <v>35</v>
      </c>
      <c r="B38" s="77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77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35"/>
    </row>
    <row r="39" spans="1:14" s="11" customFormat="1" ht="44.25">
      <c r="A39" s="69" t="s">
        <v>37</v>
      </c>
      <c r="B39" s="77"/>
      <c r="C39" s="58" t="s">
        <v>11</v>
      </c>
      <c r="D39" s="78"/>
      <c r="E39" s="60" t="s">
        <v>11</v>
      </c>
      <c r="F39" s="44">
        <v>0</v>
      </c>
      <c r="G39" s="62">
        <v>0</v>
      </c>
      <c r="H39" s="77"/>
      <c r="I39" s="58" t="s">
        <v>11</v>
      </c>
      <c r="J39" s="78"/>
      <c r="K39" s="60" t="s">
        <v>11</v>
      </c>
      <c r="L39" s="44">
        <v>0</v>
      </c>
      <c r="M39" s="62">
        <v>0</v>
      </c>
      <c r="N39" s="35"/>
    </row>
    <row r="40" spans="1:14" s="86" customFormat="1" ht="45">
      <c r="A40" s="72" t="s">
        <v>38</v>
      </c>
      <c r="B40" s="80">
        <v>1486658</v>
      </c>
      <c r="C40" s="81">
        <v>1</v>
      </c>
      <c r="D40" s="80">
        <v>0</v>
      </c>
      <c r="E40" s="84">
        <v>0</v>
      </c>
      <c r="F40" s="80">
        <v>1486658</v>
      </c>
      <c r="G40" s="83">
        <v>0.41118640045603233</v>
      </c>
      <c r="H40" s="80">
        <v>1061493</v>
      </c>
      <c r="I40" s="81">
        <v>1</v>
      </c>
      <c r="J40" s="80">
        <v>0</v>
      </c>
      <c r="K40" s="84">
        <v>0</v>
      </c>
      <c r="L40" s="80">
        <v>1061493</v>
      </c>
      <c r="M40" s="83">
        <v>0.32407121614975209</v>
      </c>
      <c r="N40" s="85"/>
    </row>
    <row r="41" spans="1:14" s="11" customFormat="1" ht="45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>
      <c r="A42" s="21" t="s">
        <v>40</v>
      </c>
      <c r="B42" s="46">
        <v>0</v>
      </c>
      <c r="C42" s="52">
        <v>0</v>
      </c>
      <c r="D42" s="88">
        <v>0</v>
      </c>
      <c r="E42" s="54">
        <v>0</v>
      </c>
      <c r="F42" s="48">
        <v>0</v>
      </c>
      <c r="G42" s="56" t="e">
        <v>#DIV/0!</v>
      </c>
      <c r="H42" s="46">
        <v>0</v>
      </c>
      <c r="I42" s="52">
        <v>0</v>
      </c>
      <c r="J42" s="88">
        <v>0</v>
      </c>
      <c r="K42" s="54">
        <v>0</v>
      </c>
      <c r="L42" s="48">
        <v>0</v>
      </c>
      <c r="M42" s="56">
        <v>0</v>
      </c>
      <c r="N42" s="35"/>
    </row>
    <row r="43" spans="1:14" s="11" customFormat="1" ht="44.25">
      <c r="A43" s="89" t="s">
        <v>41</v>
      </c>
      <c r="B43" s="42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42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35"/>
    </row>
    <row r="44" spans="1:14" s="11" customFormat="1" ht="44.25">
      <c r="A44" s="90" t="s">
        <v>42</v>
      </c>
      <c r="B44" s="42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42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41" t="s">
        <v>43</v>
      </c>
      <c r="B45" s="42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42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35"/>
    </row>
    <row r="46" spans="1:14" s="11" customFormat="1" ht="44.25">
      <c r="A46" s="89" t="s">
        <v>44</v>
      </c>
      <c r="B46" s="42">
        <v>0</v>
      </c>
      <c r="C46" s="58">
        <v>0</v>
      </c>
      <c r="D46" s="70">
        <v>0</v>
      </c>
      <c r="E46" s="60">
        <v>0</v>
      </c>
      <c r="F46" s="79">
        <v>0</v>
      </c>
      <c r="G46" s="62">
        <v>0</v>
      </c>
      <c r="H46" s="42">
        <v>0</v>
      </c>
      <c r="I46" s="58">
        <v>0</v>
      </c>
      <c r="J46" s="70">
        <v>0</v>
      </c>
      <c r="K46" s="60">
        <v>0</v>
      </c>
      <c r="L46" s="79">
        <v>0</v>
      </c>
      <c r="M46" s="62">
        <v>0</v>
      </c>
      <c r="N46" s="35"/>
    </row>
    <row r="47" spans="1:14" s="86" customFormat="1" ht="45">
      <c r="A47" s="87" t="s">
        <v>45</v>
      </c>
      <c r="B47" s="91">
        <v>0</v>
      </c>
      <c r="C47" s="81">
        <v>0</v>
      </c>
      <c r="D47" s="92">
        <v>0</v>
      </c>
      <c r="E47" s="84">
        <v>0</v>
      </c>
      <c r="F47" s="93">
        <v>0</v>
      </c>
      <c r="G47" s="83">
        <v>0</v>
      </c>
      <c r="H47" s="91">
        <v>0</v>
      </c>
      <c r="I47" s="81">
        <v>0</v>
      </c>
      <c r="J47" s="92">
        <v>0</v>
      </c>
      <c r="K47" s="84">
        <v>0</v>
      </c>
      <c r="L47" s="93">
        <v>0</v>
      </c>
      <c r="M47" s="83">
        <v>0</v>
      </c>
      <c r="N47" s="85"/>
    </row>
    <row r="48" spans="1:14" s="86" customFormat="1" ht="45">
      <c r="A48" s="94" t="s">
        <v>46</v>
      </c>
      <c r="B48" s="95">
        <v>0</v>
      </c>
      <c r="C48" s="81">
        <v>0</v>
      </c>
      <c r="D48" s="95">
        <v>0</v>
      </c>
      <c r="E48" s="84">
        <v>0</v>
      </c>
      <c r="F48" s="97">
        <v>0</v>
      </c>
      <c r="G48" s="83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85"/>
    </row>
    <row r="49" spans="1:14" s="11" customFormat="1" ht="45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>
      <c r="A50" s="21" t="s">
        <v>48</v>
      </c>
      <c r="B50" s="98">
        <v>0</v>
      </c>
      <c r="C50" s="52">
        <v>0</v>
      </c>
      <c r="D50" s="59">
        <v>0</v>
      </c>
      <c r="E50" s="54">
        <v>0</v>
      </c>
      <c r="F50" s="102">
        <v>0</v>
      </c>
      <c r="G50" s="56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35"/>
    </row>
    <row r="51" spans="1:14" s="11" customFormat="1" ht="44.25">
      <c r="A51" s="41" t="s">
        <v>49</v>
      </c>
      <c r="B51" s="63">
        <v>0</v>
      </c>
      <c r="C51" s="58">
        <v>0</v>
      </c>
      <c r="D51" s="70">
        <v>0</v>
      </c>
      <c r="E51" s="60">
        <v>0</v>
      </c>
      <c r="F51" s="103">
        <v>0</v>
      </c>
      <c r="G51" s="62">
        <v>0</v>
      </c>
      <c r="H51" s="63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35"/>
    </row>
    <row r="52" spans="1:14" s="11" customFormat="1" ht="44.25">
      <c r="A52" s="104" t="s">
        <v>50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2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35"/>
    </row>
    <row r="53" spans="1:14" s="11" customFormat="1" ht="44.25">
      <c r="A53" s="104" t="s">
        <v>51</v>
      </c>
      <c r="B53" s="105">
        <v>0</v>
      </c>
      <c r="C53" s="58">
        <v>0</v>
      </c>
      <c r="D53" s="106">
        <v>0</v>
      </c>
      <c r="E53" s="60">
        <v>0</v>
      </c>
      <c r="F53" s="107">
        <v>0</v>
      </c>
      <c r="G53" s="62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35"/>
    </row>
    <row r="54" spans="1:14" s="11" customFormat="1" ht="44.25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35"/>
    </row>
    <row r="55" spans="1:14" s="11" customFormat="1" ht="44.25">
      <c r="A55" s="41" t="s">
        <v>53</v>
      </c>
      <c r="B55" s="63">
        <v>0</v>
      </c>
      <c r="C55" s="58">
        <v>0</v>
      </c>
      <c r="D55" s="70">
        <v>0</v>
      </c>
      <c r="E55" s="60">
        <v>0</v>
      </c>
      <c r="F55" s="103">
        <v>0</v>
      </c>
      <c r="G55" s="62">
        <v>0</v>
      </c>
      <c r="H55" s="63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35"/>
    </row>
    <row r="56" spans="1:14" s="86" customFormat="1" ht="45">
      <c r="A56" s="94" t="s">
        <v>54</v>
      </c>
      <c r="B56" s="108">
        <v>0</v>
      </c>
      <c r="C56" s="81">
        <v>0</v>
      </c>
      <c r="D56" s="92">
        <v>0</v>
      </c>
      <c r="E56" s="84">
        <v>0</v>
      </c>
      <c r="F56" s="109">
        <v>0</v>
      </c>
      <c r="G56" s="83">
        <v>0</v>
      </c>
      <c r="H56" s="108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85"/>
    </row>
    <row r="57" spans="1:14" s="11" customFormat="1" ht="44.25">
      <c r="A57" s="51" t="s">
        <v>55</v>
      </c>
      <c r="B57" s="110">
        <v>0</v>
      </c>
      <c r="C57" s="58">
        <v>0</v>
      </c>
      <c r="D57" s="111">
        <v>0</v>
      </c>
      <c r="E57" s="60">
        <v>0</v>
      </c>
      <c r="F57" s="112">
        <v>0</v>
      </c>
      <c r="G57" s="62">
        <v>0</v>
      </c>
      <c r="H57" s="110">
        <v>0</v>
      </c>
      <c r="I57" s="58">
        <v>0</v>
      </c>
      <c r="J57" s="111">
        <v>0</v>
      </c>
      <c r="K57" s="60">
        <v>0</v>
      </c>
      <c r="L57" s="112">
        <v>0</v>
      </c>
      <c r="M57" s="62">
        <v>0</v>
      </c>
      <c r="N57" s="35"/>
    </row>
    <row r="58" spans="1:14" s="11" customFormat="1" ht="44.25">
      <c r="A58" s="113" t="s">
        <v>56</v>
      </c>
      <c r="B58" s="42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42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35"/>
    </row>
    <row r="59" spans="1:14" s="11" customFormat="1" ht="44.25">
      <c r="A59" s="90" t="s">
        <v>57</v>
      </c>
      <c r="B59" s="42">
        <v>0</v>
      </c>
      <c r="C59" s="58">
        <v>0</v>
      </c>
      <c r="D59" s="70">
        <v>0</v>
      </c>
      <c r="E59" s="60">
        <v>0</v>
      </c>
      <c r="F59" s="44">
        <v>0</v>
      </c>
      <c r="G59" s="62">
        <v>0</v>
      </c>
      <c r="H59" s="42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89" t="s">
        <v>58</v>
      </c>
      <c r="B60" s="77">
        <v>0</v>
      </c>
      <c r="C60" s="58">
        <v>0</v>
      </c>
      <c r="D60" s="78">
        <v>0</v>
      </c>
      <c r="E60" s="60">
        <v>0</v>
      </c>
      <c r="F60" s="79">
        <v>0</v>
      </c>
      <c r="G60" s="62">
        <v>0</v>
      </c>
      <c r="H60" s="77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35"/>
    </row>
    <row r="61" spans="1:14" s="11" customFormat="1" ht="44.25">
      <c r="A61" s="114" t="s">
        <v>59</v>
      </c>
      <c r="B61" s="42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42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4" t="s">
        <v>60</v>
      </c>
      <c r="B62" s="42">
        <v>0</v>
      </c>
      <c r="C62" s="58">
        <v>0</v>
      </c>
      <c r="D62" s="70">
        <v>0</v>
      </c>
      <c r="E62" s="60">
        <v>0</v>
      </c>
      <c r="F62" s="44">
        <v>0</v>
      </c>
      <c r="G62" s="62">
        <v>0</v>
      </c>
      <c r="H62" s="42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115" t="s">
        <v>61</v>
      </c>
      <c r="B63" s="42">
        <v>0</v>
      </c>
      <c r="C63" s="58">
        <v>0</v>
      </c>
      <c r="D63" s="70">
        <v>0</v>
      </c>
      <c r="E63" s="60">
        <v>0</v>
      </c>
      <c r="F63" s="44">
        <v>0</v>
      </c>
      <c r="G63" s="62">
        <v>0</v>
      </c>
      <c r="H63" s="42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115" t="s">
        <v>62</v>
      </c>
      <c r="B64" s="42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42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35"/>
    </row>
    <row r="65" spans="1:14" s="11" customFormat="1" ht="44.25">
      <c r="A65" s="90" t="s">
        <v>63</v>
      </c>
      <c r="B65" s="42">
        <v>0</v>
      </c>
      <c r="C65" s="58">
        <v>0</v>
      </c>
      <c r="D65" s="70">
        <v>0</v>
      </c>
      <c r="E65" s="60">
        <v>0</v>
      </c>
      <c r="F65" s="44">
        <v>0</v>
      </c>
      <c r="G65" s="62">
        <v>0</v>
      </c>
      <c r="H65" s="42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35"/>
    </row>
    <row r="66" spans="1:14" s="11" customFormat="1" ht="44.25">
      <c r="A66" s="89" t="s">
        <v>64</v>
      </c>
      <c r="B66" s="42">
        <v>2128875</v>
      </c>
      <c r="C66" s="58">
        <v>1</v>
      </c>
      <c r="D66" s="70">
        <v>0</v>
      </c>
      <c r="E66" s="60">
        <v>0</v>
      </c>
      <c r="F66" s="44">
        <v>2128875</v>
      </c>
      <c r="G66" s="62">
        <v>0.58881359954396761</v>
      </c>
      <c r="H66" s="42">
        <v>2214000</v>
      </c>
      <c r="I66" s="58">
        <v>1</v>
      </c>
      <c r="J66" s="70">
        <v>0</v>
      </c>
      <c r="K66" s="60">
        <v>0</v>
      </c>
      <c r="L66" s="44">
        <v>2214000</v>
      </c>
      <c r="M66" s="62">
        <v>0.67592878385024791</v>
      </c>
      <c r="N66" s="35"/>
    </row>
    <row r="67" spans="1:14" s="86" customFormat="1" ht="45">
      <c r="A67" s="116" t="s">
        <v>65</v>
      </c>
      <c r="B67" s="91">
        <v>2128875</v>
      </c>
      <c r="C67" s="81">
        <v>1</v>
      </c>
      <c r="D67" s="92">
        <v>0</v>
      </c>
      <c r="E67" s="84">
        <v>0</v>
      </c>
      <c r="F67" s="91">
        <v>2128875</v>
      </c>
      <c r="G67" s="83">
        <v>0.58881359954396761</v>
      </c>
      <c r="H67" s="91">
        <v>2214000</v>
      </c>
      <c r="I67" s="81">
        <v>1</v>
      </c>
      <c r="J67" s="92">
        <v>0</v>
      </c>
      <c r="K67" s="84">
        <v>0</v>
      </c>
      <c r="L67" s="91">
        <v>2214000</v>
      </c>
      <c r="M67" s="83">
        <v>0.67592878385024791</v>
      </c>
      <c r="N67" s="85"/>
    </row>
    <row r="68" spans="1:14" s="11" customFormat="1" ht="45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>
      <c r="A69" s="117" t="s">
        <v>67</v>
      </c>
      <c r="B69" s="5">
        <v>0</v>
      </c>
      <c r="C69" s="52">
        <v>0</v>
      </c>
      <c r="D69" s="59">
        <v>0</v>
      </c>
      <c r="E69" s="54">
        <v>0</v>
      </c>
      <c r="F69" s="68">
        <v>0</v>
      </c>
      <c r="G69" s="56">
        <v>0</v>
      </c>
      <c r="H69" s="5">
        <v>0</v>
      </c>
      <c r="I69" s="52">
        <v>0</v>
      </c>
      <c r="J69" s="59">
        <v>0</v>
      </c>
      <c r="K69" s="54">
        <v>0</v>
      </c>
      <c r="L69" s="68">
        <v>0</v>
      </c>
      <c r="M69" s="56">
        <v>0</v>
      </c>
    </row>
    <row r="70" spans="1:14" s="11" customFormat="1" ht="44.25">
      <c r="A70" s="41" t="s">
        <v>68</v>
      </c>
      <c r="B70" s="42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42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11" customFormat="1" ht="45">
      <c r="A71" s="118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>
      <c r="A72" s="90" t="s">
        <v>70</v>
      </c>
      <c r="B72" s="5">
        <v>0</v>
      </c>
      <c r="C72" s="52">
        <v>0</v>
      </c>
      <c r="D72" s="59">
        <v>0</v>
      </c>
      <c r="E72" s="54">
        <v>0</v>
      </c>
      <c r="F72" s="68">
        <v>0</v>
      </c>
      <c r="G72" s="56">
        <v>0</v>
      </c>
      <c r="H72" s="5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11" customFormat="1" ht="44.25">
      <c r="A73" s="41" t="s">
        <v>71</v>
      </c>
      <c r="B73" s="42">
        <v>0</v>
      </c>
      <c r="C73" s="58">
        <v>0</v>
      </c>
      <c r="D73" s="70">
        <v>0</v>
      </c>
      <c r="E73" s="60">
        <v>0</v>
      </c>
      <c r="F73" s="44">
        <v>0</v>
      </c>
      <c r="G73" s="62">
        <v>0</v>
      </c>
      <c r="H73" s="42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86" customFormat="1" ht="45">
      <c r="A74" s="87" t="s">
        <v>72</v>
      </c>
      <c r="B74" s="119">
        <v>0</v>
      </c>
      <c r="C74" s="81">
        <v>0</v>
      </c>
      <c r="D74" s="96">
        <v>0</v>
      </c>
      <c r="E74" s="84">
        <v>0</v>
      </c>
      <c r="F74" s="109">
        <v>0</v>
      </c>
      <c r="G74" s="168">
        <v>0</v>
      </c>
      <c r="H74" s="119">
        <v>0</v>
      </c>
      <c r="I74" s="81">
        <v>0</v>
      </c>
      <c r="J74" s="96">
        <v>0</v>
      </c>
      <c r="K74" s="84">
        <v>0</v>
      </c>
      <c r="L74" s="120">
        <v>0</v>
      </c>
      <c r="M74" s="83">
        <v>0</v>
      </c>
    </row>
    <row r="75" spans="1:14" s="86" customFormat="1" ht="45">
      <c r="A75" s="87" t="s">
        <v>73</v>
      </c>
      <c r="B75" s="119">
        <v>0</v>
      </c>
      <c r="C75" s="84">
        <v>0</v>
      </c>
      <c r="D75" s="95">
        <v>0</v>
      </c>
      <c r="E75" s="84">
        <v>0</v>
      </c>
      <c r="F75" s="151">
        <v>0</v>
      </c>
      <c r="G75" s="83">
        <v>0</v>
      </c>
      <c r="H75" s="119">
        <v>0</v>
      </c>
      <c r="I75" s="84">
        <v>0</v>
      </c>
      <c r="J75" s="95">
        <v>0</v>
      </c>
      <c r="K75" s="84">
        <v>0</v>
      </c>
      <c r="L75" s="121">
        <v>0</v>
      </c>
      <c r="M75" s="83">
        <v>0</v>
      </c>
    </row>
    <row r="76" spans="1:14" s="86" customFormat="1" ht="45.75" thickBot="1">
      <c r="A76" s="122" t="s">
        <v>74</v>
      </c>
      <c r="B76" s="123">
        <v>3615533</v>
      </c>
      <c r="C76" s="124">
        <v>1</v>
      </c>
      <c r="D76" s="123">
        <v>0</v>
      </c>
      <c r="E76" s="125">
        <v>0</v>
      </c>
      <c r="F76" s="123">
        <v>3615533</v>
      </c>
      <c r="G76" s="126">
        <v>1</v>
      </c>
      <c r="H76" s="123">
        <v>3275493</v>
      </c>
      <c r="I76" s="124">
        <v>1</v>
      </c>
      <c r="J76" s="123">
        <v>0</v>
      </c>
      <c r="K76" s="125">
        <v>0</v>
      </c>
      <c r="L76" s="123">
        <v>3275493</v>
      </c>
      <c r="M76" s="126">
        <v>1</v>
      </c>
    </row>
    <row r="77" spans="1:14" ht="21" thickTop="1">
      <c r="A77" s="127"/>
      <c r="B77" s="128"/>
      <c r="C77" s="129"/>
      <c r="D77" s="128"/>
      <c r="E77" s="129"/>
      <c r="F77" s="128"/>
      <c r="G77" s="129"/>
      <c r="H77" s="128"/>
      <c r="I77" s="129"/>
      <c r="J77" s="128"/>
      <c r="K77" s="129"/>
      <c r="L77" s="128"/>
      <c r="M77" s="129"/>
    </row>
    <row r="78" spans="1:14" s="11" customFormat="1" ht="44.25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7" right="0.7" top="0.75" bottom="0.75" header="0.3" footer="0.3"/>
  <pageSetup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53</vt:i4>
      </vt:variant>
    </vt:vector>
  </HeadingPairs>
  <TitlesOfParts>
    <vt:vector size="106" baseType="lpstr">
      <vt:lpstr>PSE</vt:lpstr>
      <vt:lpstr>2Year</vt:lpstr>
      <vt:lpstr>4Year</vt:lpstr>
      <vt:lpstr>2&amp;4Year</vt:lpstr>
      <vt:lpstr>BOR</vt:lpstr>
      <vt:lpstr>LOSFA</vt:lpstr>
      <vt:lpstr>LUMCON</vt:lpstr>
      <vt:lpstr>ULSystem</vt:lpstr>
      <vt:lpstr>ULBOS</vt:lpstr>
      <vt:lpstr>GSU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LSUSystem</vt:lpstr>
      <vt:lpstr>LSUBOS</vt:lpstr>
      <vt:lpstr>LSUBR</vt:lpstr>
      <vt:lpstr>LSUA</vt:lpstr>
      <vt:lpstr>LSUS</vt:lpstr>
      <vt:lpstr>LSUE</vt:lpstr>
      <vt:lpstr>LSULAW</vt:lpstr>
      <vt:lpstr>LSUHSCS</vt:lpstr>
      <vt:lpstr>LSUHSCNO</vt:lpstr>
      <vt:lpstr>LSUAG</vt:lpstr>
      <vt:lpstr>PENN</vt:lpstr>
      <vt:lpstr>EACONWAY</vt:lpstr>
      <vt:lpstr>HPLONG</vt:lpstr>
      <vt:lpstr>SUSystem</vt:lpstr>
      <vt:lpstr>SUBOS</vt:lpstr>
      <vt:lpstr>SUBR</vt:lpstr>
      <vt:lpstr>SUNO</vt:lpstr>
      <vt:lpstr>SUSBO</vt:lpstr>
      <vt:lpstr>SUAG</vt:lpstr>
      <vt:lpstr>SULAW</vt:lpstr>
      <vt:lpstr>LCTCSystem</vt:lpstr>
      <vt:lpstr>LCTCBOS</vt:lpstr>
      <vt:lpstr>Online</vt:lpstr>
      <vt:lpstr>BRCC</vt:lpstr>
      <vt:lpstr>BPCC</vt:lpstr>
      <vt:lpstr>Delgado</vt:lpstr>
      <vt:lpstr>Fletcher</vt:lpstr>
      <vt:lpstr>Delta</vt:lpstr>
      <vt:lpstr>Nunez</vt:lpstr>
      <vt:lpstr>RPCC</vt:lpstr>
      <vt:lpstr>SLCC</vt:lpstr>
      <vt:lpstr>Sowela</vt:lpstr>
      <vt:lpstr>Northshore</vt:lpstr>
      <vt:lpstr>CentralLA</vt:lpstr>
      <vt:lpstr>LTC</vt:lpstr>
      <vt:lpstr>'2&amp;4Year'!Print_Area</vt:lpstr>
      <vt:lpstr>'2Year'!Print_Area</vt:lpstr>
      <vt:lpstr>'4Year'!Print_Area</vt:lpstr>
      <vt:lpstr>BOR!Print_Area</vt:lpstr>
      <vt:lpstr>BPCC!Print_Area</vt:lpstr>
      <vt:lpstr>BRCC!Print_Area</vt:lpstr>
      <vt:lpstr>CentralLA!Print_Area</vt:lpstr>
      <vt:lpstr>Delgado!Print_Area</vt:lpstr>
      <vt:lpstr>Delta!Print_Area</vt:lpstr>
      <vt:lpstr>EACONWAY!Print_Area</vt:lpstr>
      <vt:lpstr>Fletcher!Print_Area</vt:lpstr>
      <vt:lpstr>GSU!Print_Area</vt:lpstr>
      <vt:lpstr>HPLONG!Print_Area</vt:lpstr>
      <vt:lpstr>LATech!Print_Area</vt:lpstr>
      <vt:lpstr>LCTCBOS!Print_Area</vt:lpstr>
      <vt:lpstr>LCTCSystem!Print_Area</vt:lpstr>
      <vt:lpstr>LOSFA!Print_Area</vt:lpstr>
      <vt:lpstr>LSUA!Print_Area</vt:lpstr>
      <vt:lpstr>LSUAG!Print_Area</vt:lpstr>
      <vt:lpstr>LSUBOS!Print_Area</vt:lpstr>
      <vt:lpstr>LSUBR!Print_Area</vt:lpstr>
      <vt:lpstr>LSUE!Print_Area</vt:lpstr>
      <vt:lpstr>LSUHSCNO!Print_Area</vt:lpstr>
      <vt:lpstr>LSUHSCS!Print_Area</vt:lpstr>
      <vt:lpstr>LSULAW!Print_Area</vt:lpstr>
      <vt:lpstr>LSUS!Print_Area</vt:lpstr>
      <vt:lpstr>LSUSystem!Print_Area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PENN!Print_Area</vt:lpstr>
      <vt:lpstr>PSE!Print_Area</vt:lpstr>
      <vt:lpstr>RPCC!Print_Area</vt:lpstr>
      <vt:lpstr>SLCC!Print_Area</vt:lpstr>
      <vt:lpstr>SLU!Print_Area</vt:lpstr>
      <vt:lpstr>Sowela!Print_Area</vt:lpstr>
      <vt:lpstr>SUAG!Print_Area</vt:lpstr>
      <vt:lpstr>SUBOS!Print_Area</vt:lpstr>
      <vt:lpstr>SUBR!Print_Area</vt:lpstr>
      <vt:lpstr>SULAW!Print_Area</vt:lpstr>
      <vt:lpstr>SUNO!Print_Area</vt:lpstr>
      <vt:lpstr>SUSBO!Print_Area</vt:lpstr>
      <vt:lpstr>SUSystem!Print_Area</vt:lpstr>
      <vt:lpstr>ULBOS!Print_Area</vt:lpstr>
      <vt:lpstr>ULL!Print_Area</vt:lpstr>
      <vt:lpstr>ULM!Print_Area</vt:lpstr>
      <vt:lpstr>ULSystem!Print_Area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Lori.Parker</cp:lastModifiedBy>
  <cp:lastPrinted>2012-10-08T20:00:57Z</cp:lastPrinted>
  <dcterms:created xsi:type="dcterms:W3CDTF">2012-09-16T23:14:31Z</dcterms:created>
  <dcterms:modified xsi:type="dcterms:W3CDTF">2012-11-01T16:02:19Z</dcterms:modified>
</cp:coreProperties>
</file>